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D:\IDIGER\OAP\MAPAS_RIESGO\2025\"/>
    </mc:Choice>
  </mc:AlternateContent>
  <xr:revisionPtr revIDLastSave="0" documentId="13_ncr:1_{147ED68D-53CE-4F04-93A2-216588F90EC7}" xr6:coauthVersionLast="47" xr6:coauthVersionMax="47" xr10:uidLastSave="{00000000-0000-0000-0000-000000000000}"/>
  <bookViews>
    <workbookView xWindow="-96" yWindow="-96" windowWidth="19392" windowHeight="10392" tabRatio="769" xr2:uid="{00000000-000D-0000-FFFF-FFFF00000000}"/>
  </bookViews>
  <sheets>
    <sheet name="1. Punto de Partida" sheetId="5" r:id="rId1"/>
    <sheet name="2. Identificación del Riesgo" sheetId="7" r:id="rId2"/>
    <sheet name="3. Impacto Riesgo de Corrupción" sheetId="9" r:id="rId3"/>
    <sheet name="4. Riesgo Seguridad Informacion" sheetId="10" r:id="rId4"/>
    <sheet name="5. Valoración de Controles" sheetId="6" r:id="rId5"/>
    <sheet name="6.Valoración Control Corrupción" sheetId="11" r:id="rId6"/>
    <sheet name="7. Mapa de Riesgos General" sheetId="1" r:id="rId7"/>
    <sheet name="8. Seguimiento Cuatrimestral" sheetId="4" r:id="rId8"/>
    <sheet name="9. Seguimiento Consolidado" sheetId="14" r:id="rId9"/>
    <sheet name="Listas" sheetId="3" state="hidden" r:id="rId10"/>
    <sheet name="Datos Hoja 1" sheetId="12" state="hidden" r:id="rId11"/>
  </sheets>
  <externalReferences>
    <externalReference r:id="rId12"/>
    <externalReference r:id="rId13"/>
  </externalReferences>
  <definedNames>
    <definedName name="_xlnm.Print_Area" localSheetId="0">'1. Punto de Partida'!$A$1:$L$55</definedName>
    <definedName name="_xlnm.Print_Area" localSheetId="1">'2. Identificación del Riesgo'!$A$1:$AJ$68</definedName>
    <definedName name="_xlnm.Print_Area" localSheetId="8">'9. Seguimiento Consolidado'!$A$1:$V$17</definedName>
    <definedName name="AUTOMATIZACION" localSheetId="2">#REF!</definedName>
    <definedName name="AUTOMATIZACION" localSheetId="3">#REF!</definedName>
    <definedName name="AUTOMATIZACION" localSheetId="5">#REF!</definedName>
    <definedName name="AUTOMATIZACION" localSheetId="8">#REF!</definedName>
    <definedName name="AUTOMATIZACION">#REF!</definedName>
    <definedName name="Casi_seguro" localSheetId="2">'[1]3. PROBABILIDAD'!#REF!</definedName>
    <definedName name="Casi_seguro" localSheetId="3">'[1]3. PROBABILIDAD'!#REF!</definedName>
    <definedName name="Casi_seguro" localSheetId="5">'[1]3. PROBABILIDAD'!#REF!</definedName>
    <definedName name="Casi_seguro" localSheetId="8">'[1]3. PROBABILIDAD'!#REF!</definedName>
    <definedName name="Casi_seguro">'[1]3. PROBABILIDAD'!#REF!</definedName>
    <definedName name="CONFIDENCIALIDAD" localSheetId="2">'[1]4. IMPACTO GESTIÓN Y E'!#REF!</definedName>
    <definedName name="CONFIDENCIALIDAD" localSheetId="3">'[1]4. IMPACTO GESTIÓN Y E'!#REF!</definedName>
    <definedName name="CONFIDENCIALIDAD" localSheetId="5">'[1]4. IMPACTO GESTIÓN Y E'!#REF!</definedName>
    <definedName name="CONFIDENCIALIDAD" localSheetId="8">'[1]4. IMPACTO GESTIÓN Y E'!#REF!</definedName>
    <definedName name="CONFIDENCIALIDAD">'[1]4. IMPACTO GESTIÓN Y E'!#REF!</definedName>
    <definedName name="CONFIDENCIALIDAD_DE_LA_INFORMACIÓN" localSheetId="2">'[1]4. IMPACTO GESTIÓN Y E'!#REF!</definedName>
    <definedName name="CONFIDENCIALIDAD_DE_LA_INFORMACIÓN" localSheetId="3">'[1]4. IMPACTO GESTIÓN Y E'!#REF!</definedName>
    <definedName name="CONFIDENCIALIDAD_DE_LA_INFORMACIÓN" localSheetId="5">'[1]4. IMPACTO GESTIÓN Y E'!#REF!</definedName>
    <definedName name="CONFIDENCIALIDAD_DE_LA_INFORMACIÓN" localSheetId="8">'[1]4. IMPACTO GESTIÓN Y E'!#REF!</definedName>
    <definedName name="CONFIDENCIALIDAD_DE_LA_INFORMACIÓN">'[1]4. IMPACTO GESTIÓN Y E'!#REF!</definedName>
    <definedName name="CONTROL" localSheetId="2">#REF!</definedName>
    <definedName name="CONTROL" localSheetId="3">#REF!</definedName>
    <definedName name="CONTROL" localSheetId="5">#REF!</definedName>
    <definedName name="CONTROL" localSheetId="8">#REF!</definedName>
    <definedName name="CONTROL">#REF!</definedName>
    <definedName name="Corrupción">Listas!$Q$2:$Q$6</definedName>
    <definedName name="CREDIBILIDAD" localSheetId="2">'[1]4. IMPACTO GESTIÓN Y E'!#REF!</definedName>
    <definedName name="CREDIBILIDAD" localSheetId="3">'[1]4. IMPACTO GESTIÓN Y E'!#REF!</definedName>
    <definedName name="CREDIBILIDAD" localSheetId="5">'[1]4. IMPACTO GESTIÓN Y E'!#REF!</definedName>
    <definedName name="CREDIBILIDAD" localSheetId="8">'[1]4. IMPACTO GESTIÓN Y E'!#REF!</definedName>
    <definedName name="CREDIBILIDAD">'[1]4. IMPACTO GESTIÓN Y E'!#REF!</definedName>
    <definedName name="CREDIBILIDAD_O_IMAGEN" localSheetId="2">'[1]4. IMPACTO GESTIÓN Y E'!#REF!</definedName>
    <definedName name="CREDIBILIDAD_O_IMAGEN" localSheetId="3">'[1]4. IMPACTO GESTIÓN Y E'!#REF!</definedName>
    <definedName name="CREDIBILIDAD_O_IMAGEN" localSheetId="5">'[1]4. IMPACTO GESTIÓN Y E'!#REF!</definedName>
    <definedName name="CREDIBILIDAD_O_IMAGEN" localSheetId="8">'[1]4. IMPACTO GESTIÓN Y E'!#REF!</definedName>
    <definedName name="CREDIBILIDAD_O_IMAGEN">'[1]4. IMPACTO GESTIÓN Y E'!#REF!</definedName>
    <definedName name="CriteriosImpacto">Listas!$E$2:$E$11</definedName>
    <definedName name="EVIDENCIA" localSheetId="2">#REF!</definedName>
    <definedName name="EVIDENCIA" localSheetId="3">#REF!</definedName>
    <definedName name="EVIDENCIA" localSheetId="5">#REF!</definedName>
    <definedName name="EVIDENCIA" localSheetId="8">#REF!</definedName>
    <definedName name="EVIDENCIA">#REF!</definedName>
    <definedName name="FRECUENCIA" localSheetId="2">#REF!</definedName>
    <definedName name="FRECUENCIA" localSheetId="3">#REF!</definedName>
    <definedName name="FRECUENCIA" localSheetId="5">#REF!</definedName>
    <definedName name="FRECUENCIA" localSheetId="8">#REF!</definedName>
    <definedName name="FRECUENCIA">#REF!</definedName>
    <definedName name="Improbable_posible" localSheetId="2">'[1]3. PROBABILIDAD'!#REF!</definedName>
    <definedName name="Improbable_posible" localSheetId="3">'[1]3. PROBABILIDAD'!#REF!</definedName>
    <definedName name="Improbable_posible" localSheetId="5">'[1]3. PROBABILIDAD'!#REF!</definedName>
    <definedName name="Improbable_posible" localSheetId="8">'[1]3. PROBABILIDAD'!#REF!</definedName>
    <definedName name="Improbable_posible">'[1]3. PROBABILIDAD'!#REF!</definedName>
    <definedName name="LEGAL" localSheetId="2">'[1]4. IMPACTO GESTIÓN Y E'!#REF!</definedName>
    <definedName name="LEGAL" localSheetId="3">'[1]4. IMPACTO GESTIÓN Y E'!#REF!</definedName>
    <definedName name="LEGAL" localSheetId="5">'[1]4. IMPACTO GESTIÓN Y E'!#REF!</definedName>
    <definedName name="LEGAL" localSheetId="8">'[1]4. IMPACTO GESTIÓN Y E'!#REF!</definedName>
    <definedName name="LEGAL">'[1]4. IMPACTO GESTIÓN Y E'!#REF!</definedName>
    <definedName name="MANUALES" localSheetId="2">#REF!</definedName>
    <definedName name="MANUALES" localSheetId="3">#REF!</definedName>
    <definedName name="MANUALES" localSheetId="5">#REF!</definedName>
    <definedName name="MANUALES" localSheetId="8">#REF!</definedName>
    <definedName name="MANUALES">#REF!</definedName>
    <definedName name="OPERATIVO" localSheetId="2">'[1]4. IMPACTO GESTIÓN Y E'!#REF!</definedName>
    <definedName name="OPERATIVO" localSheetId="3">'[1]4. IMPACTO GESTIÓN Y E'!#REF!</definedName>
    <definedName name="OPERATIVO" localSheetId="5">'[1]4. IMPACTO GESTIÓN Y E'!#REF!</definedName>
    <definedName name="OPERATIVO" localSheetId="8">'[1]4. IMPACTO GESTIÓN Y E'!#REF!</definedName>
    <definedName name="OPERATIVO">'[1]4. IMPACTO GESTIÓN Y E'!#REF!</definedName>
    <definedName name="Posible" localSheetId="2">'[1]3. PROBABILIDAD'!#REF!</definedName>
    <definedName name="Posible" localSheetId="3">'[1]3. PROBABILIDAD'!#REF!</definedName>
    <definedName name="Posible" localSheetId="5">'[1]3. PROBABILIDAD'!#REF!</definedName>
    <definedName name="Posible" localSheetId="8">'[1]3. PROBABILIDAD'!#REF!</definedName>
    <definedName name="Posible">'[1]3. PROBABILIDAD'!#REF!</definedName>
    <definedName name="Probabilidad">Listas!$D$2:$D$6</definedName>
    <definedName name="Probable" localSheetId="2">'[1]3. PROBABILIDAD'!#REF!</definedName>
    <definedName name="Probable" localSheetId="3">'[1]3. PROBABILIDAD'!#REF!</definedName>
    <definedName name="Probable" localSheetId="5">'[1]3. PROBABILIDAD'!#REF!</definedName>
    <definedName name="Probable" localSheetId="8">'[1]3. PROBABILIDAD'!#REF!</definedName>
    <definedName name="Probable">'[1]3. PROBABILIDAD'!#REF!</definedName>
    <definedName name="Rara_vez" localSheetId="2">'[1]3. PROBABILIDAD'!#REF!</definedName>
    <definedName name="Rara_vez" localSheetId="3">'[1]3. PROBABILIDAD'!#REF!</definedName>
    <definedName name="Rara_vez" localSheetId="5">'[1]3. PROBABILIDAD'!#REF!</definedName>
    <definedName name="Rara_vez" localSheetId="8">'[1]3. PROBABILIDAD'!#REF!</definedName>
    <definedName name="Rara_vez">'[1]3. PROBABILIDAD'!#REF!</definedName>
    <definedName name="RESPONSABLES" localSheetId="2">#REF!</definedName>
    <definedName name="RESPONSABLES" localSheetId="3">#REF!</definedName>
    <definedName name="RESPONSABLES" localSheetId="5">#REF!</definedName>
    <definedName name="RESPONSABLES" localSheetId="8">#REF!</definedName>
    <definedName name="RESPONSABLES">#REF!</definedName>
    <definedName name="SI_NO">Listas!$O$2:$O$3</definedName>
    <definedName name="TIEMPO" localSheetId="2">#REF!</definedName>
    <definedName name="TIEMPO" localSheetId="3">#REF!</definedName>
    <definedName name="TIEMPO" localSheetId="5">#REF!</definedName>
    <definedName name="TIEMPO" localSheetId="8">#REF!</definedName>
    <definedName name="TIEMPO">#REF!</definedName>
    <definedName name="TipoRiesgo">Listas!$B$2:$B$13</definedName>
    <definedName name="TratamientoCorrupcion">Listas!$AD$2:$AD$4</definedName>
    <definedName name="TratamientoV5">Listas!$N$2:$N$5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8" i="11" l="1"/>
  <c r="U68" i="11" s="1"/>
  <c r="S68" i="11"/>
  <c r="W68" i="11" s="1"/>
  <c r="K68" i="11"/>
  <c r="T67" i="11"/>
  <c r="S67" i="11" s="1"/>
  <c r="W67" i="11" s="1"/>
  <c r="K67" i="11"/>
  <c r="U66" i="11"/>
  <c r="T66" i="11"/>
  <c r="X66" i="11" s="1"/>
  <c r="Y66" i="11" s="1"/>
  <c r="K66" i="11"/>
  <c r="D66" i="11"/>
  <c r="C66" i="11"/>
  <c r="B66" i="11"/>
  <c r="T65" i="11"/>
  <c r="S65" i="11" s="1"/>
  <c r="W65" i="11" s="1"/>
  <c r="K65" i="11"/>
  <c r="T64" i="11"/>
  <c r="S64" i="11" s="1"/>
  <c r="W64" i="11" s="1"/>
  <c r="K64" i="11"/>
  <c r="U63" i="11"/>
  <c r="T63" i="11"/>
  <c r="X63" i="11" s="1"/>
  <c r="Y63" i="11" s="1"/>
  <c r="K63" i="11"/>
  <c r="D63" i="11"/>
  <c r="C63" i="11"/>
  <c r="B63" i="11"/>
  <c r="T62" i="11"/>
  <c r="U62" i="11" s="1"/>
  <c r="S62" i="11"/>
  <c r="W62" i="11" s="1"/>
  <c r="K62" i="11"/>
  <c r="T61" i="11"/>
  <c r="S61" i="11" s="1"/>
  <c r="W61" i="11" s="1"/>
  <c r="K61" i="11"/>
  <c r="U60" i="11"/>
  <c r="T60" i="11"/>
  <c r="X60" i="11" s="1"/>
  <c r="Y60" i="11" s="1"/>
  <c r="K60" i="11"/>
  <c r="D60" i="11"/>
  <c r="C60" i="11"/>
  <c r="B60" i="11"/>
  <c r="T59" i="11"/>
  <c r="U59" i="11" s="1"/>
  <c r="S59" i="11"/>
  <c r="W59" i="11" s="1"/>
  <c r="K59" i="11"/>
  <c r="T58" i="11"/>
  <c r="S58" i="11" s="1"/>
  <c r="W58" i="11" s="1"/>
  <c r="K58" i="11"/>
  <c r="U57" i="11"/>
  <c r="T57" i="11"/>
  <c r="X57" i="11" s="1"/>
  <c r="Y57" i="11" s="1"/>
  <c r="K57" i="11"/>
  <c r="D57" i="11"/>
  <c r="C57" i="11"/>
  <c r="B57" i="11"/>
  <c r="T56" i="11"/>
  <c r="U56" i="11" s="1"/>
  <c r="S56" i="11"/>
  <c r="W56" i="11" s="1"/>
  <c r="K56" i="11"/>
  <c r="T55" i="11"/>
  <c r="S55" i="11" s="1"/>
  <c r="W55" i="11" s="1"/>
  <c r="K55" i="11"/>
  <c r="U54" i="11"/>
  <c r="T54" i="11"/>
  <c r="X54" i="11" s="1"/>
  <c r="Y54" i="11" s="1"/>
  <c r="K54" i="11"/>
  <c r="D54" i="11"/>
  <c r="C54" i="11"/>
  <c r="B54" i="11"/>
  <c r="T53" i="11"/>
  <c r="U53" i="11" s="1"/>
  <c r="S53" i="11"/>
  <c r="W53" i="11" s="1"/>
  <c r="K53" i="11"/>
  <c r="T52" i="11"/>
  <c r="S52" i="11" s="1"/>
  <c r="W52" i="11" s="1"/>
  <c r="K52" i="11"/>
  <c r="U51" i="11"/>
  <c r="T51" i="11"/>
  <c r="X51" i="11" s="1"/>
  <c r="Y51" i="11" s="1"/>
  <c r="K51" i="11"/>
  <c r="D51" i="11"/>
  <c r="C51" i="11"/>
  <c r="B51" i="11"/>
  <c r="T50" i="11"/>
  <c r="U50" i="11" s="1"/>
  <c r="S50" i="11"/>
  <c r="W50" i="11" s="1"/>
  <c r="K50" i="11"/>
  <c r="T49" i="11"/>
  <c r="S49" i="11" s="1"/>
  <c r="W49" i="11" s="1"/>
  <c r="K49" i="11"/>
  <c r="U48" i="11"/>
  <c r="T48" i="11"/>
  <c r="X48" i="11" s="1"/>
  <c r="Y48" i="11" s="1"/>
  <c r="K48" i="11"/>
  <c r="D48" i="11"/>
  <c r="C48" i="11"/>
  <c r="B48" i="11"/>
  <c r="T47" i="11"/>
  <c r="U47" i="11" s="1"/>
  <c r="K47" i="11"/>
  <c r="U46" i="11"/>
  <c r="T46" i="11"/>
  <c r="S46" i="11"/>
  <c r="W46" i="11" s="1"/>
  <c r="K46" i="11"/>
  <c r="T45" i="11"/>
  <c r="X45" i="11" s="1"/>
  <c r="Y45" i="11" s="1"/>
  <c r="K45" i="11"/>
  <c r="D45" i="11"/>
  <c r="C45" i="11"/>
  <c r="B45" i="11"/>
  <c r="T44" i="11"/>
  <c r="U44" i="11" s="1"/>
  <c r="S44" i="11"/>
  <c r="W44" i="11" s="1"/>
  <c r="K44" i="11"/>
  <c r="T43" i="11"/>
  <c r="S43" i="11" s="1"/>
  <c r="W43" i="11" s="1"/>
  <c r="K43" i="11"/>
  <c r="U42" i="11"/>
  <c r="T42" i="11"/>
  <c r="X42" i="11" s="1"/>
  <c r="Y42" i="11" s="1"/>
  <c r="K42" i="11"/>
  <c r="D42" i="11"/>
  <c r="C42" i="11"/>
  <c r="B42" i="11"/>
  <c r="T41" i="11"/>
  <c r="U41" i="11" s="1"/>
  <c r="S41" i="11"/>
  <c r="W41" i="11" s="1"/>
  <c r="K41" i="11"/>
  <c r="T40" i="11"/>
  <c r="S40" i="11" s="1"/>
  <c r="W40" i="11" s="1"/>
  <c r="K40" i="11"/>
  <c r="U39" i="11"/>
  <c r="T39" i="11"/>
  <c r="X39" i="11" s="1"/>
  <c r="Y39" i="11" s="1"/>
  <c r="K39" i="11"/>
  <c r="D39" i="11"/>
  <c r="C39" i="11"/>
  <c r="B39" i="11"/>
  <c r="T38" i="11"/>
  <c r="U38" i="11" s="1"/>
  <c r="S38" i="11"/>
  <c r="W38" i="11" s="1"/>
  <c r="K38" i="11"/>
  <c r="T37" i="11"/>
  <c r="S37" i="11" s="1"/>
  <c r="W37" i="11" s="1"/>
  <c r="K37" i="11"/>
  <c r="U36" i="11"/>
  <c r="T36" i="11"/>
  <c r="X36" i="11" s="1"/>
  <c r="Y36" i="11" s="1"/>
  <c r="K36" i="11"/>
  <c r="D36" i="11"/>
  <c r="C36" i="11"/>
  <c r="B36" i="11"/>
  <c r="T35" i="11"/>
  <c r="U35" i="11" s="1"/>
  <c r="S35" i="11"/>
  <c r="W35" i="11" s="1"/>
  <c r="K35" i="11"/>
  <c r="T34" i="11"/>
  <c r="S34" i="11" s="1"/>
  <c r="W34" i="11" s="1"/>
  <c r="K34" i="11"/>
  <c r="U33" i="11"/>
  <c r="T33" i="11"/>
  <c r="X33" i="11" s="1"/>
  <c r="Y33" i="11" s="1"/>
  <c r="K33" i="11"/>
  <c r="D33" i="11"/>
  <c r="C33" i="11"/>
  <c r="B33" i="11"/>
  <c r="T32" i="11"/>
  <c r="U32" i="11" s="1"/>
  <c r="S32" i="11"/>
  <c r="W32" i="11" s="1"/>
  <c r="K32" i="11"/>
  <c r="T31" i="11"/>
  <c r="S31" i="11" s="1"/>
  <c r="W31" i="11" s="1"/>
  <c r="K31" i="11"/>
  <c r="U30" i="11"/>
  <c r="T30" i="11"/>
  <c r="X30" i="11" s="1"/>
  <c r="Y30" i="11" s="1"/>
  <c r="K30" i="11"/>
  <c r="D30" i="11"/>
  <c r="C30" i="11"/>
  <c r="B30" i="11"/>
  <c r="T29" i="11"/>
  <c r="U29" i="11" s="1"/>
  <c r="S29" i="11"/>
  <c r="W29" i="11" s="1"/>
  <c r="K29" i="11"/>
  <c r="T28" i="11"/>
  <c r="S28" i="11" s="1"/>
  <c r="W28" i="11" s="1"/>
  <c r="K28" i="11"/>
  <c r="U27" i="11"/>
  <c r="T27" i="11"/>
  <c r="X27" i="11" s="1"/>
  <c r="Y27" i="11" s="1"/>
  <c r="K27" i="11"/>
  <c r="D27" i="11"/>
  <c r="C27" i="11"/>
  <c r="B27" i="11"/>
  <c r="T26" i="11"/>
  <c r="U26" i="11" s="1"/>
  <c r="S26" i="11"/>
  <c r="W26" i="11" s="1"/>
  <c r="K26" i="11"/>
  <c r="T25" i="11"/>
  <c r="S25" i="11" s="1"/>
  <c r="W25" i="11" s="1"/>
  <c r="K25" i="11"/>
  <c r="U24" i="11"/>
  <c r="T24" i="11"/>
  <c r="X24" i="11" s="1"/>
  <c r="Y24" i="11" s="1"/>
  <c r="K24" i="11"/>
  <c r="D24" i="11"/>
  <c r="C24" i="11"/>
  <c r="B24" i="11"/>
  <c r="T23" i="11"/>
  <c r="U23" i="11" s="1"/>
  <c r="S23" i="11"/>
  <c r="W23" i="11" s="1"/>
  <c r="K23" i="11"/>
  <c r="T22" i="11"/>
  <c r="S22" i="11" s="1"/>
  <c r="W22" i="11" s="1"/>
  <c r="K22" i="11"/>
  <c r="U21" i="11"/>
  <c r="T21" i="11"/>
  <c r="X21" i="11" s="1"/>
  <c r="Y21" i="11" s="1"/>
  <c r="K21" i="11"/>
  <c r="D21" i="11"/>
  <c r="C21" i="11"/>
  <c r="B21" i="11"/>
  <c r="T20" i="11"/>
  <c r="U20" i="11" s="1"/>
  <c r="S20" i="11"/>
  <c r="W20" i="11" s="1"/>
  <c r="K20" i="11"/>
  <c r="T19" i="11"/>
  <c r="S19" i="11" s="1"/>
  <c r="W19" i="11" s="1"/>
  <c r="K19" i="11"/>
  <c r="U18" i="11"/>
  <c r="T18" i="11"/>
  <c r="X18" i="11" s="1"/>
  <c r="Y18" i="11" s="1"/>
  <c r="K18" i="11"/>
  <c r="D18" i="11"/>
  <c r="C18" i="11"/>
  <c r="B18" i="11"/>
  <c r="T17" i="11"/>
  <c r="U17" i="11" s="1"/>
  <c r="S17" i="11"/>
  <c r="W17" i="11" s="1"/>
  <c r="K17" i="11"/>
  <c r="T16" i="11"/>
  <c r="S16" i="11" s="1"/>
  <c r="W16" i="11" s="1"/>
  <c r="K16" i="11"/>
  <c r="U15" i="11"/>
  <c r="T15" i="11"/>
  <c r="X15" i="11" s="1"/>
  <c r="Y15" i="11" s="1"/>
  <c r="K15" i="11"/>
  <c r="D15" i="11"/>
  <c r="C15" i="11"/>
  <c r="B15" i="11"/>
  <c r="T14" i="11"/>
  <c r="U14" i="11" s="1"/>
  <c r="K14" i="11"/>
  <c r="T13" i="11"/>
  <c r="U13" i="11" s="1"/>
  <c r="S13" i="11"/>
  <c r="W13" i="11" s="1"/>
  <c r="K13" i="11"/>
  <c r="X12" i="11"/>
  <c r="Y12" i="11" s="1"/>
  <c r="W12" i="11"/>
  <c r="T12" i="11"/>
  <c r="U12" i="11" s="1"/>
  <c r="S12" i="11"/>
  <c r="K12" i="11"/>
  <c r="D12" i="11"/>
  <c r="C12" i="11"/>
  <c r="B12" i="11"/>
  <c r="B9" i="11"/>
  <c r="C9" i="11"/>
  <c r="D9" i="11"/>
  <c r="T11" i="11"/>
  <c r="U11" i="11" s="1"/>
  <c r="K11" i="11"/>
  <c r="U10" i="11"/>
  <c r="T10" i="11"/>
  <c r="S10" i="11"/>
  <c r="W10" i="11" s="1"/>
  <c r="K10" i="11"/>
  <c r="X9" i="11"/>
  <c r="Y9" i="11" s="1"/>
  <c r="T9" i="11"/>
  <c r="U9" i="11" s="1"/>
  <c r="S9" i="11"/>
  <c r="W9" i="11" s="1"/>
  <c r="K9" i="11"/>
  <c r="E9" i="4"/>
  <c r="AQ9" i="1"/>
  <c r="Z66" i="11" l="1"/>
  <c r="AB66" i="11"/>
  <c r="U67" i="11"/>
  <c r="S66" i="11"/>
  <c r="W66" i="11" s="1"/>
  <c r="AB63" i="11"/>
  <c r="Z63" i="11"/>
  <c r="S63" i="11"/>
  <c r="W63" i="11" s="1"/>
  <c r="U65" i="11"/>
  <c r="U64" i="11"/>
  <c r="AB60" i="11"/>
  <c r="Z60" i="11"/>
  <c r="S60" i="11"/>
  <c r="W60" i="11" s="1"/>
  <c r="U61" i="11"/>
  <c r="AB57" i="11"/>
  <c r="Z57" i="11"/>
  <c r="U58" i="11"/>
  <c r="S57" i="11"/>
  <c r="W57" i="11" s="1"/>
  <c r="Z54" i="11"/>
  <c r="AB54" i="11"/>
  <c r="U55" i="11"/>
  <c r="S54" i="11"/>
  <c r="W54" i="11" s="1"/>
  <c r="AB51" i="11"/>
  <c r="Z51" i="11"/>
  <c r="S51" i="11"/>
  <c r="W51" i="11" s="1"/>
  <c r="U52" i="11"/>
  <c r="AB48" i="11"/>
  <c r="Z48" i="11"/>
  <c r="U49" i="11"/>
  <c r="S48" i="11"/>
  <c r="W48" i="11" s="1"/>
  <c r="AB45" i="11"/>
  <c r="Z45" i="11"/>
  <c r="U45" i="11"/>
  <c r="S47" i="11"/>
  <c r="W47" i="11" s="1"/>
  <c r="S45" i="11"/>
  <c r="W45" i="11" s="1"/>
  <c r="AB42" i="11"/>
  <c r="Z42" i="11"/>
  <c r="S42" i="11"/>
  <c r="W42" i="11" s="1"/>
  <c r="U43" i="11"/>
  <c r="AB39" i="11"/>
  <c r="Z39" i="11"/>
  <c r="U40" i="11"/>
  <c r="S39" i="11"/>
  <c r="W39" i="11" s="1"/>
  <c r="AB36" i="11"/>
  <c r="Z36" i="11"/>
  <c r="S36" i="11"/>
  <c r="W36" i="11" s="1"/>
  <c r="U37" i="11"/>
  <c r="AB33" i="11"/>
  <c r="Z33" i="11"/>
  <c r="U34" i="11"/>
  <c r="S33" i="11"/>
  <c r="W33" i="11" s="1"/>
  <c r="Z30" i="11"/>
  <c r="AB30" i="11"/>
  <c r="U31" i="11"/>
  <c r="S30" i="11"/>
  <c r="W30" i="11" s="1"/>
  <c r="Z27" i="11"/>
  <c r="AB27" i="11"/>
  <c r="U28" i="11"/>
  <c r="S27" i="11"/>
  <c r="W27" i="11" s="1"/>
  <c r="Z24" i="11"/>
  <c r="AB24" i="11"/>
  <c r="U25" i="11"/>
  <c r="S24" i="11"/>
  <c r="W24" i="11" s="1"/>
  <c r="AB21" i="11"/>
  <c r="Z21" i="11"/>
  <c r="U22" i="11"/>
  <c r="S21" i="11"/>
  <c r="W21" i="11" s="1"/>
  <c r="AB18" i="11"/>
  <c r="Z18" i="11"/>
  <c r="U19" i="11"/>
  <c r="S18" i="11"/>
  <c r="W18" i="11" s="1"/>
  <c r="AB15" i="11"/>
  <c r="Z15" i="11"/>
  <c r="S15" i="11"/>
  <c r="W15" i="11" s="1"/>
  <c r="U16" i="11"/>
  <c r="Z12" i="11"/>
  <c r="AB12" i="11"/>
  <c r="S14" i="11"/>
  <c r="W14" i="11" s="1"/>
  <c r="AB9" i="11"/>
  <c r="Z9" i="11"/>
  <c r="S11" i="11"/>
  <c r="W11" i="11" s="1"/>
  <c r="B12" i="7"/>
  <c r="B15" i="7"/>
  <c r="B18" i="7"/>
  <c r="B21" i="7"/>
  <c r="B24" i="7"/>
  <c r="B27" i="7"/>
  <c r="B30" i="7"/>
  <c r="B33" i="7"/>
  <c r="E9" i="9" l="1"/>
  <c r="E12" i="9"/>
  <c r="Y12" i="9" s="1"/>
  <c r="M18" i="6"/>
  <c r="G9" i="1"/>
  <c r="AC66" i="11"/>
  <c r="AC63" i="11"/>
  <c r="AC60" i="11"/>
  <c r="AC57" i="11"/>
  <c r="AC54" i="11"/>
  <c r="AC51" i="11"/>
  <c r="AC48" i="11"/>
  <c r="AC45" i="11"/>
  <c r="AC42" i="11"/>
  <c r="AC39" i="11"/>
  <c r="AC36" i="11"/>
  <c r="AC33" i="11"/>
  <c r="AC30" i="11"/>
  <c r="AC27" i="11"/>
  <c r="AC24" i="11"/>
  <c r="AC21" i="11"/>
  <c r="AC18" i="11"/>
  <c r="AC15" i="11"/>
  <c r="AC12" i="11"/>
  <c r="AC9" i="11"/>
  <c r="E39" i="9"/>
  <c r="E66" i="9"/>
  <c r="D66" i="9"/>
  <c r="C66" i="9"/>
  <c r="B66" i="9"/>
  <c r="E63" i="9"/>
  <c r="D63" i="9"/>
  <c r="C63" i="9"/>
  <c r="B63" i="9"/>
  <c r="E60" i="9"/>
  <c r="D60" i="9"/>
  <c r="C60" i="9"/>
  <c r="B60" i="9"/>
  <c r="E57" i="9"/>
  <c r="D57" i="9"/>
  <c r="C57" i="9"/>
  <c r="B57" i="9"/>
  <c r="E54" i="9"/>
  <c r="D54" i="9"/>
  <c r="C54" i="9"/>
  <c r="B54" i="9"/>
  <c r="E51" i="9"/>
  <c r="D51" i="9"/>
  <c r="C51" i="9"/>
  <c r="B51" i="9"/>
  <c r="E48" i="9"/>
  <c r="D48" i="9"/>
  <c r="C48" i="9"/>
  <c r="B48" i="9"/>
  <c r="E45" i="9"/>
  <c r="D45" i="9"/>
  <c r="C45" i="9"/>
  <c r="B45" i="9"/>
  <c r="E42" i="9"/>
  <c r="D42" i="9"/>
  <c r="C42" i="9"/>
  <c r="B42" i="9"/>
  <c r="D39" i="9"/>
  <c r="C39" i="9"/>
  <c r="B39" i="9"/>
  <c r="E36" i="9"/>
  <c r="D36" i="9"/>
  <c r="C36" i="9"/>
  <c r="B36" i="9"/>
  <c r="E33" i="9"/>
  <c r="D33" i="9"/>
  <c r="C33" i="9"/>
  <c r="B33" i="9"/>
  <c r="E30" i="9"/>
  <c r="D30" i="9"/>
  <c r="C30" i="9"/>
  <c r="B30" i="9"/>
  <c r="E27" i="9"/>
  <c r="D27" i="9"/>
  <c r="C27" i="9"/>
  <c r="B27" i="9"/>
  <c r="E24" i="9"/>
  <c r="D24" i="9"/>
  <c r="C24" i="9"/>
  <c r="B24" i="9"/>
  <c r="E21" i="9"/>
  <c r="D21" i="9"/>
  <c r="C21" i="9"/>
  <c r="E18" i="9"/>
  <c r="D18" i="9"/>
  <c r="C18" i="9"/>
  <c r="B18" i="9"/>
  <c r="E15" i="9"/>
  <c r="D15" i="9"/>
  <c r="C15" i="9"/>
  <c r="B15" i="9"/>
  <c r="D12" i="9"/>
  <c r="C12" i="9"/>
  <c r="B12" i="9"/>
  <c r="D9" i="9"/>
  <c r="C9" i="9"/>
  <c r="D24" i="6"/>
  <c r="B9" i="10"/>
  <c r="G66" i="10"/>
  <c r="F66" i="10"/>
  <c r="E66" i="10"/>
  <c r="D66" i="10"/>
  <c r="C66" i="10"/>
  <c r="B66" i="10"/>
  <c r="G63" i="10"/>
  <c r="F63" i="10"/>
  <c r="E63" i="10"/>
  <c r="D63" i="10"/>
  <c r="C63" i="10"/>
  <c r="B63" i="10"/>
  <c r="G60" i="10"/>
  <c r="F60" i="10"/>
  <c r="E60" i="10"/>
  <c r="D60" i="10"/>
  <c r="C60" i="10"/>
  <c r="B60" i="10"/>
  <c r="G57" i="10"/>
  <c r="F57" i="10"/>
  <c r="E57" i="10"/>
  <c r="D57" i="10"/>
  <c r="C57" i="10"/>
  <c r="B57" i="10"/>
  <c r="G54" i="10"/>
  <c r="F54" i="10"/>
  <c r="E54" i="10"/>
  <c r="D54" i="10"/>
  <c r="C54" i="10"/>
  <c r="B54" i="10"/>
  <c r="G51" i="10"/>
  <c r="F51" i="10"/>
  <c r="E51" i="10"/>
  <c r="D51" i="10"/>
  <c r="C51" i="10"/>
  <c r="B51" i="10"/>
  <c r="G48" i="10"/>
  <c r="F48" i="10"/>
  <c r="E48" i="10"/>
  <c r="D48" i="10"/>
  <c r="C48" i="10"/>
  <c r="B48" i="10"/>
  <c r="G45" i="10"/>
  <c r="F45" i="10"/>
  <c r="E45" i="10"/>
  <c r="D45" i="10"/>
  <c r="C45" i="10"/>
  <c r="B45" i="10"/>
  <c r="G42" i="10"/>
  <c r="F42" i="10"/>
  <c r="E42" i="10"/>
  <c r="D42" i="10"/>
  <c r="C42" i="10"/>
  <c r="B42" i="10"/>
  <c r="G39" i="10"/>
  <c r="F39" i="10"/>
  <c r="E39" i="10"/>
  <c r="D39" i="10"/>
  <c r="C39" i="10"/>
  <c r="B39" i="10"/>
  <c r="G36" i="10"/>
  <c r="F36" i="10"/>
  <c r="E36" i="10"/>
  <c r="D36" i="10"/>
  <c r="C36" i="10"/>
  <c r="B36" i="10"/>
  <c r="G33" i="10"/>
  <c r="F33" i="10"/>
  <c r="E33" i="10"/>
  <c r="D33" i="10"/>
  <c r="C33" i="10"/>
  <c r="B33" i="10"/>
  <c r="G30" i="10"/>
  <c r="F30" i="10"/>
  <c r="E30" i="10"/>
  <c r="D30" i="10"/>
  <c r="C30" i="10"/>
  <c r="B30" i="10"/>
  <c r="G27" i="10"/>
  <c r="F27" i="10"/>
  <c r="E27" i="10"/>
  <c r="D27" i="10"/>
  <c r="C27" i="10"/>
  <c r="B27" i="10"/>
  <c r="G24" i="10"/>
  <c r="F24" i="10"/>
  <c r="E24" i="10"/>
  <c r="D24" i="10"/>
  <c r="C24" i="10"/>
  <c r="B24" i="10"/>
  <c r="G21" i="10"/>
  <c r="F21" i="10"/>
  <c r="E21" i="10"/>
  <c r="D21" i="10"/>
  <c r="C21" i="10"/>
  <c r="B21" i="10"/>
  <c r="G18" i="10"/>
  <c r="F18" i="10"/>
  <c r="E18" i="10"/>
  <c r="D18" i="10"/>
  <c r="C18" i="10"/>
  <c r="B18" i="10"/>
  <c r="F15" i="10"/>
  <c r="E15" i="10"/>
  <c r="D15" i="10"/>
  <c r="C15" i="10"/>
  <c r="F12" i="10"/>
  <c r="E12" i="10"/>
  <c r="D12" i="10"/>
  <c r="C12" i="10"/>
  <c r="F9" i="10"/>
  <c r="E9" i="10"/>
  <c r="D9" i="10"/>
  <c r="C9" i="10"/>
  <c r="C66" i="6"/>
  <c r="B66" i="6"/>
  <c r="C63" i="6"/>
  <c r="B63" i="6"/>
  <c r="C60" i="6"/>
  <c r="B60" i="6"/>
  <c r="C57" i="6"/>
  <c r="B57" i="6"/>
  <c r="C54" i="6"/>
  <c r="B54" i="6"/>
  <c r="C51" i="6"/>
  <c r="B51" i="6"/>
  <c r="C48" i="6"/>
  <c r="B48" i="6"/>
  <c r="C45" i="6"/>
  <c r="B45" i="6"/>
  <c r="C42" i="6"/>
  <c r="B42" i="6"/>
  <c r="C39" i="6"/>
  <c r="B39" i="6"/>
  <c r="C36" i="6"/>
  <c r="B36" i="6"/>
  <c r="C33" i="6"/>
  <c r="B33" i="6"/>
  <c r="C30" i="6"/>
  <c r="B30" i="6"/>
  <c r="C27" i="6"/>
  <c r="B27" i="6"/>
  <c r="C24" i="6"/>
  <c r="B24" i="6"/>
  <c r="C21" i="6"/>
  <c r="B21" i="6"/>
  <c r="C18" i="6"/>
  <c r="C15" i="6"/>
  <c r="B15" i="6"/>
  <c r="C12" i="6"/>
  <c r="B12" i="6"/>
  <c r="C9" i="6"/>
  <c r="D9" i="6"/>
  <c r="D66" i="6"/>
  <c r="D63" i="6"/>
  <c r="D60" i="6"/>
  <c r="D57" i="6"/>
  <c r="D54" i="6"/>
  <c r="D51" i="6"/>
  <c r="D48" i="6"/>
  <c r="D45" i="6"/>
  <c r="D42" i="6"/>
  <c r="D39" i="6"/>
  <c r="D36" i="6"/>
  <c r="D33" i="6"/>
  <c r="D30" i="6"/>
  <c r="D27" i="6"/>
  <c r="D21" i="6"/>
  <c r="D18" i="6"/>
  <c r="D15" i="6"/>
  <c r="D12" i="6"/>
  <c r="N66" i="7"/>
  <c r="N63" i="7"/>
  <c r="N60" i="7"/>
  <c r="N57" i="7"/>
  <c r="N54" i="7"/>
  <c r="N51" i="7"/>
  <c r="N48" i="7"/>
  <c r="N45" i="7"/>
  <c r="N42" i="7"/>
  <c r="N39" i="7"/>
  <c r="N36" i="7"/>
  <c r="N33" i="7"/>
  <c r="N30" i="7"/>
  <c r="N27" i="7"/>
  <c r="N24" i="7"/>
  <c r="N18" i="7"/>
  <c r="N15" i="7"/>
  <c r="G15" i="10" s="1"/>
  <c r="K9" i="7"/>
  <c r="M69" i="4"/>
  <c r="K69" i="4"/>
  <c r="G69" i="4"/>
  <c r="U66" i="7"/>
  <c r="U63" i="7"/>
  <c r="U60" i="7"/>
  <c r="U57" i="7"/>
  <c r="U54" i="7"/>
  <c r="U51" i="7"/>
  <c r="U48" i="7"/>
  <c r="U45" i="7"/>
  <c r="U42" i="7"/>
  <c r="U39" i="7"/>
  <c r="U36" i="7"/>
  <c r="U33" i="7"/>
  <c r="U30" i="7"/>
  <c r="U27" i="7"/>
  <c r="U24" i="7"/>
  <c r="U21" i="7"/>
  <c r="U18" i="7"/>
  <c r="U15" i="7"/>
  <c r="U12" i="7"/>
  <c r="C10" i="5"/>
  <c r="L12" i="14"/>
  <c r="L9" i="14"/>
  <c r="I12" i="14"/>
  <c r="I9" i="14"/>
  <c r="F12" i="14"/>
  <c r="F9" i="14"/>
  <c r="M60" i="1" l="1"/>
  <c r="M63" i="1"/>
  <c r="M66" i="1"/>
  <c r="M54" i="1"/>
  <c r="M57" i="1"/>
  <c r="M48" i="1"/>
  <c r="M51" i="1"/>
  <c r="M45" i="1"/>
  <c r="M39" i="1"/>
  <c r="M42" i="1"/>
  <c r="M33" i="1"/>
  <c r="M36" i="1"/>
  <c r="M27" i="1"/>
  <c r="M30" i="1"/>
  <c r="M21" i="1"/>
  <c r="M24" i="1"/>
  <c r="M18" i="1"/>
  <c r="M12" i="1"/>
  <c r="M15" i="1"/>
  <c r="M9" i="1"/>
  <c r="L15" i="14" l="1"/>
  <c r="L17" i="14" s="1"/>
  <c r="I15" i="14"/>
  <c r="I17" i="14" s="1"/>
  <c r="E12" i="14"/>
  <c r="AC69" i="4"/>
  <c r="T69" i="4"/>
  <c r="F15" i="14" l="1"/>
  <c r="F17" i="14" s="1"/>
  <c r="K9" i="6"/>
  <c r="B18" i="6" l="1"/>
  <c r="B15" i="10"/>
  <c r="B12" i="10"/>
  <c r="B21" i="9" l="1"/>
  <c r="K68" i="6"/>
  <c r="K67" i="6"/>
  <c r="K66" i="6"/>
  <c r="K65" i="6"/>
  <c r="K64" i="6"/>
  <c r="K63" i="6"/>
  <c r="K62" i="6"/>
  <c r="K61" i="6"/>
  <c r="K60" i="6"/>
  <c r="K59" i="6"/>
  <c r="K58" i="6"/>
  <c r="K57" i="6"/>
  <c r="K56" i="6"/>
  <c r="K55" i="6"/>
  <c r="K54" i="6"/>
  <c r="K53" i="6"/>
  <c r="K52" i="6"/>
  <c r="K51" i="6"/>
  <c r="K50" i="6"/>
  <c r="K49" i="6"/>
  <c r="K48" i="6"/>
  <c r="K47" i="6"/>
  <c r="K46" i="6"/>
  <c r="K45" i="6"/>
  <c r="K44" i="6"/>
  <c r="K43" i="6"/>
  <c r="K42" i="6"/>
  <c r="K41" i="6"/>
  <c r="K40" i="6"/>
  <c r="K39" i="6"/>
  <c r="K38" i="6"/>
  <c r="K37" i="6"/>
  <c r="K36" i="6"/>
  <c r="K35" i="6"/>
  <c r="K34" i="6"/>
  <c r="K33" i="6"/>
  <c r="K32" i="6"/>
  <c r="K31" i="6"/>
  <c r="K30" i="6"/>
  <c r="K29" i="6"/>
  <c r="K28" i="6"/>
  <c r="K27" i="6"/>
  <c r="K26" i="6"/>
  <c r="K25" i="6"/>
  <c r="K24" i="6"/>
  <c r="K23" i="6"/>
  <c r="K22" i="6"/>
  <c r="K21" i="6"/>
  <c r="K20" i="6"/>
  <c r="K19" i="6"/>
  <c r="K18" i="6"/>
  <c r="K17" i="6"/>
  <c r="K16" i="6"/>
  <c r="K15" i="6"/>
  <c r="K14" i="6"/>
  <c r="K13" i="6"/>
  <c r="K12" i="6"/>
  <c r="K11" i="6"/>
  <c r="K10" i="6"/>
  <c r="Y66" i="9" l="1"/>
  <c r="Z66" i="9" s="1"/>
  <c r="Y63" i="9"/>
  <c r="Z63" i="9" s="1"/>
  <c r="Y60" i="9"/>
  <c r="Z60" i="9" s="1"/>
  <c r="Y57" i="9"/>
  <c r="Z57" i="9" s="1"/>
  <c r="Y54" i="9"/>
  <c r="Z54" i="9" s="1"/>
  <c r="Y51" i="9"/>
  <c r="Z51" i="9" s="1"/>
  <c r="Y48" i="9"/>
  <c r="Z48" i="9" s="1"/>
  <c r="Y45" i="9"/>
  <c r="Z45" i="9" s="1"/>
  <c r="Y42" i="9"/>
  <c r="Z42" i="9" s="1"/>
  <c r="Y39" i="9"/>
  <c r="Z39" i="9" s="1"/>
  <c r="Y36" i="9"/>
  <c r="Z36" i="9" s="1"/>
  <c r="Y33" i="9"/>
  <c r="Z33" i="9" s="1"/>
  <c r="Y30" i="9"/>
  <c r="Z30" i="9" s="1"/>
  <c r="Y27" i="9"/>
  <c r="Z27" i="9" s="1"/>
  <c r="Y24" i="9"/>
  <c r="Z24" i="9" s="1"/>
  <c r="Y21" i="9"/>
  <c r="Y18" i="9"/>
  <c r="Z18" i="9" s="1"/>
  <c r="Y15" i="9"/>
  <c r="Z15" i="9" s="1"/>
  <c r="Z12" i="9"/>
  <c r="N12" i="7" s="1"/>
  <c r="G12" i="10" s="1"/>
  <c r="N21" i="7" l="1"/>
  <c r="Z21" i="9"/>
  <c r="AQ66" i="1"/>
  <c r="AQ63" i="1"/>
  <c r="AQ60" i="1"/>
  <c r="AQ57" i="1"/>
  <c r="AQ54" i="1"/>
  <c r="AQ51" i="1"/>
  <c r="AQ48" i="1"/>
  <c r="AQ45" i="1"/>
  <c r="AQ42" i="1"/>
  <c r="AQ39" i="1"/>
  <c r="AQ36" i="1"/>
  <c r="AQ33" i="1"/>
  <c r="AQ30" i="1"/>
  <c r="AQ27" i="1"/>
  <c r="AQ24" i="1"/>
  <c r="AQ21" i="1"/>
  <c r="AQ18" i="1"/>
  <c r="AQ15" i="1"/>
  <c r="AQ12" i="1"/>
  <c r="U10" i="6"/>
  <c r="U11" i="6"/>
  <c r="U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9" i="6"/>
  <c r="U9" i="7" l="1"/>
  <c r="C66" i="1" l="1"/>
  <c r="C63" i="1"/>
  <c r="C60" i="1"/>
  <c r="C57" i="1"/>
  <c r="C54" i="1"/>
  <c r="C51" i="1"/>
  <c r="C48" i="1"/>
  <c r="C45" i="1"/>
  <c r="C42" i="1"/>
  <c r="C39" i="1"/>
  <c r="C36" i="1"/>
  <c r="C33" i="1"/>
  <c r="C30" i="1"/>
  <c r="C27" i="1"/>
  <c r="C24" i="1"/>
  <c r="C21" i="1"/>
  <c r="C18" i="1"/>
  <c r="C15" i="1"/>
  <c r="C12" i="1"/>
  <c r="C9" i="1"/>
  <c r="M68" i="6"/>
  <c r="W68" i="6" s="1"/>
  <c r="Y68" i="6" s="1"/>
  <c r="M67" i="6"/>
  <c r="V67" i="6" s="1"/>
  <c r="X67" i="6" s="1"/>
  <c r="M65" i="6"/>
  <c r="V65" i="6" s="1"/>
  <c r="X65" i="6" s="1"/>
  <c r="M64" i="6"/>
  <c r="W64" i="6" s="1"/>
  <c r="Y64" i="6" s="1"/>
  <c r="M62" i="6"/>
  <c r="W62" i="6" s="1"/>
  <c r="Y62" i="6" s="1"/>
  <c r="M61" i="6"/>
  <c r="W61" i="6" s="1"/>
  <c r="Y61" i="6" s="1"/>
  <c r="M59" i="6"/>
  <c r="W59" i="6" s="1"/>
  <c r="Y59" i="6" s="1"/>
  <c r="M58" i="6"/>
  <c r="W58" i="6" s="1"/>
  <c r="Y58" i="6" s="1"/>
  <c r="M56" i="6"/>
  <c r="W56" i="6" s="1"/>
  <c r="Y56" i="6" s="1"/>
  <c r="M55" i="6"/>
  <c r="V55" i="6" s="1"/>
  <c r="X55" i="6" s="1"/>
  <c r="M53" i="6"/>
  <c r="W53" i="6" s="1"/>
  <c r="Y53" i="6" s="1"/>
  <c r="M52" i="6"/>
  <c r="W52" i="6" s="1"/>
  <c r="Y52" i="6" s="1"/>
  <c r="M50" i="6"/>
  <c r="W50" i="6" s="1"/>
  <c r="Y50" i="6" s="1"/>
  <c r="M49" i="6"/>
  <c r="W49" i="6" s="1"/>
  <c r="Y49" i="6" s="1"/>
  <c r="M47" i="6"/>
  <c r="W47" i="6" s="1"/>
  <c r="Y47" i="6" s="1"/>
  <c r="M46" i="6"/>
  <c r="W46" i="6" s="1"/>
  <c r="Y46" i="6" s="1"/>
  <c r="M44" i="6"/>
  <c r="W44" i="6" s="1"/>
  <c r="Y44" i="6" s="1"/>
  <c r="M43" i="6"/>
  <c r="V43" i="6" s="1"/>
  <c r="X43" i="6" s="1"/>
  <c r="M41" i="6"/>
  <c r="W41" i="6" s="1"/>
  <c r="Y41" i="6" s="1"/>
  <c r="M40" i="6"/>
  <c r="V40" i="6" s="1"/>
  <c r="X40" i="6" s="1"/>
  <c r="M38" i="6"/>
  <c r="W38" i="6" s="1"/>
  <c r="Y38" i="6" s="1"/>
  <c r="M37" i="6"/>
  <c r="W37" i="6" s="1"/>
  <c r="Y37" i="6" s="1"/>
  <c r="M35" i="6"/>
  <c r="V35" i="6" s="1"/>
  <c r="X35" i="6" s="1"/>
  <c r="M34" i="6"/>
  <c r="W34" i="6" s="1"/>
  <c r="Y34" i="6" s="1"/>
  <c r="M32" i="6"/>
  <c r="W32" i="6" s="1"/>
  <c r="Y32" i="6" s="1"/>
  <c r="M31" i="6"/>
  <c r="V31" i="6" s="1"/>
  <c r="X31" i="6" s="1"/>
  <c r="M29" i="6"/>
  <c r="W29" i="6" s="1"/>
  <c r="Y29" i="6" s="1"/>
  <c r="M28" i="6"/>
  <c r="W28" i="6" s="1"/>
  <c r="Y28" i="6" s="1"/>
  <c r="M26" i="6"/>
  <c r="W26" i="6" s="1"/>
  <c r="Y26" i="6" s="1"/>
  <c r="M25" i="6"/>
  <c r="W25" i="6" s="1"/>
  <c r="Y25" i="6" s="1"/>
  <c r="M23" i="6"/>
  <c r="W23" i="6" s="1"/>
  <c r="Y23" i="6" s="1"/>
  <c r="M22" i="6"/>
  <c r="W22" i="6" s="1"/>
  <c r="Y22" i="6" s="1"/>
  <c r="M20" i="6"/>
  <c r="M19" i="6"/>
  <c r="M17" i="6"/>
  <c r="M16" i="6"/>
  <c r="W16" i="6" s="1"/>
  <c r="Y16" i="6" s="1"/>
  <c r="M14" i="6"/>
  <c r="V14" i="6" s="1"/>
  <c r="X14" i="6" s="1"/>
  <c r="M13" i="6"/>
  <c r="M11" i="6"/>
  <c r="V11" i="6" s="1"/>
  <c r="X11" i="6" s="1"/>
  <c r="M10" i="6"/>
  <c r="W67" i="6" l="1"/>
  <c r="Y67" i="6" s="1"/>
  <c r="V59" i="6"/>
  <c r="X59" i="6" s="1"/>
  <c r="W35" i="6"/>
  <c r="Y35" i="6" s="1"/>
  <c r="W43" i="6"/>
  <c r="Y43" i="6" s="1"/>
  <c r="W55" i="6"/>
  <c r="Y55" i="6" s="1"/>
  <c r="V58" i="6"/>
  <c r="X58" i="6" s="1"/>
  <c r="V46" i="6"/>
  <c r="X46" i="6" s="1"/>
  <c r="V47" i="6"/>
  <c r="X47" i="6" s="1"/>
  <c r="W31" i="6"/>
  <c r="Y31" i="6" s="1"/>
  <c r="V34" i="6"/>
  <c r="X34" i="6" s="1"/>
  <c r="V17" i="6"/>
  <c r="X17" i="6" s="1"/>
  <c r="V25" i="6"/>
  <c r="X25" i="6" s="1"/>
  <c r="V37" i="6"/>
  <c r="X37" i="6" s="1"/>
  <c r="V49" i="6"/>
  <c r="X49" i="6" s="1"/>
  <c r="V61" i="6"/>
  <c r="X61" i="6" s="1"/>
  <c r="V26" i="6"/>
  <c r="X26" i="6" s="1"/>
  <c r="V38" i="6"/>
  <c r="X38" i="6" s="1"/>
  <c r="V50" i="6"/>
  <c r="X50" i="6" s="1"/>
  <c r="V62" i="6"/>
  <c r="X62" i="6" s="1"/>
  <c r="V28" i="6"/>
  <c r="X28" i="6" s="1"/>
  <c r="V52" i="6"/>
  <c r="X52" i="6" s="1"/>
  <c r="V64" i="6"/>
  <c r="X64" i="6" s="1"/>
  <c r="V29" i="6"/>
  <c r="X29" i="6" s="1"/>
  <c r="V41" i="6"/>
  <c r="X41" i="6" s="1"/>
  <c r="V53" i="6"/>
  <c r="X53" i="6" s="1"/>
  <c r="W40" i="6"/>
  <c r="Y40" i="6" s="1"/>
  <c r="W65" i="6"/>
  <c r="Y65" i="6" s="1"/>
  <c r="V32" i="6"/>
  <c r="X32" i="6" s="1"/>
  <c r="V44" i="6"/>
  <c r="X44" i="6" s="1"/>
  <c r="V56" i="6"/>
  <c r="X56" i="6" s="1"/>
  <c r="V68" i="6"/>
  <c r="X68" i="6" s="1"/>
  <c r="V13" i="6"/>
  <c r="X13" i="6" s="1"/>
  <c r="W20" i="6"/>
  <c r="Y20" i="6" s="1"/>
  <c r="V19" i="6"/>
  <c r="X19" i="6" s="1"/>
  <c r="B9" i="7"/>
  <c r="B9" i="6" s="1"/>
  <c r="B9" i="9" l="1"/>
  <c r="AN66" i="1" l="1"/>
  <c r="J66" i="1"/>
  <c r="I66" i="1"/>
  <c r="H66" i="1"/>
  <c r="G66" i="1"/>
  <c r="F66" i="1"/>
  <c r="E66" i="1"/>
  <c r="D66" i="1"/>
  <c r="AN63" i="1"/>
  <c r="J63" i="1"/>
  <c r="I63" i="1"/>
  <c r="H63" i="1"/>
  <c r="G63" i="1"/>
  <c r="F63" i="1"/>
  <c r="E63" i="1"/>
  <c r="D63" i="1"/>
  <c r="AN60" i="1"/>
  <c r="J60" i="1"/>
  <c r="I60" i="1"/>
  <c r="H60" i="1"/>
  <c r="G60" i="1"/>
  <c r="F60" i="1"/>
  <c r="E60" i="1"/>
  <c r="D60" i="1"/>
  <c r="AN57" i="1"/>
  <c r="J57" i="1"/>
  <c r="I57" i="1"/>
  <c r="H57" i="1"/>
  <c r="G57" i="1"/>
  <c r="F57" i="1"/>
  <c r="E57" i="1"/>
  <c r="D57" i="1"/>
  <c r="AN54" i="1"/>
  <c r="J54" i="1"/>
  <c r="I54" i="1"/>
  <c r="H54" i="1"/>
  <c r="G54" i="1"/>
  <c r="F54" i="1"/>
  <c r="E54" i="1"/>
  <c r="D54" i="1"/>
  <c r="AN51" i="1"/>
  <c r="J51" i="1"/>
  <c r="I51" i="1"/>
  <c r="H51" i="1"/>
  <c r="G51" i="1"/>
  <c r="F51" i="1"/>
  <c r="E51" i="1"/>
  <c r="D51" i="1"/>
  <c r="AN48" i="1"/>
  <c r="J48" i="1"/>
  <c r="I48" i="1"/>
  <c r="H48" i="1"/>
  <c r="G48" i="1"/>
  <c r="F48" i="1"/>
  <c r="E48" i="1"/>
  <c r="D48" i="1"/>
  <c r="AN45" i="1"/>
  <c r="J45" i="1"/>
  <c r="I45" i="1"/>
  <c r="H45" i="1"/>
  <c r="G45" i="1"/>
  <c r="F45" i="1"/>
  <c r="E45" i="1"/>
  <c r="D45" i="1"/>
  <c r="AN42" i="1"/>
  <c r="J42" i="1"/>
  <c r="I42" i="1"/>
  <c r="H42" i="1"/>
  <c r="G42" i="1"/>
  <c r="F42" i="1"/>
  <c r="E42" i="1"/>
  <c r="D42" i="1"/>
  <c r="AN39" i="1"/>
  <c r="J39" i="1"/>
  <c r="I39" i="1"/>
  <c r="H39" i="1"/>
  <c r="G39" i="1"/>
  <c r="F39" i="1"/>
  <c r="E39" i="1"/>
  <c r="D39" i="1"/>
  <c r="AN36" i="1"/>
  <c r="J36" i="1"/>
  <c r="I36" i="1"/>
  <c r="H36" i="1"/>
  <c r="G36" i="1"/>
  <c r="F36" i="1"/>
  <c r="E36" i="1"/>
  <c r="D36" i="1"/>
  <c r="AN33" i="1"/>
  <c r="J33" i="1"/>
  <c r="I33" i="1"/>
  <c r="H33" i="1"/>
  <c r="G33" i="1"/>
  <c r="F33" i="1"/>
  <c r="E33" i="1"/>
  <c r="D33" i="1"/>
  <c r="AN30" i="1"/>
  <c r="J30" i="1"/>
  <c r="I30" i="1"/>
  <c r="H30" i="1"/>
  <c r="G30" i="1"/>
  <c r="F30" i="1"/>
  <c r="E30" i="1"/>
  <c r="D30" i="1"/>
  <c r="AN27" i="1"/>
  <c r="J27" i="1"/>
  <c r="I27" i="1"/>
  <c r="H27" i="1"/>
  <c r="G27" i="1"/>
  <c r="F27" i="1"/>
  <c r="E27" i="1"/>
  <c r="D27" i="1"/>
  <c r="AN24" i="1"/>
  <c r="J24" i="1"/>
  <c r="I24" i="1"/>
  <c r="H24" i="1"/>
  <c r="G24" i="1"/>
  <c r="F24" i="1"/>
  <c r="E24" i="1"/>
  <c r="D24" i="1"/>
  <c r="AN21" i="1"/>
  <c r="J21" i="1"/>
  <c r="I21" i="1"/>
  <c r="H21" i="1"/>
  <c r="G21" i="1"/>
  <c r="F21" i="1"/>
  <c r="E21" i="1"/>
  <c r="D21" i="1"/>
  <c r="AN18" i="1"/>
  <c r="J18" i="1"/>
  <c r="I18" i="1"/>
  <c r="H18" i="1"/>
  <c r="G18" i="1"/>
  <c r="F18" i="1"/>
  <c r="E18" i="1"/>
  <c r="D18" i="1"/>
  <c r="AN15" i="1"/>
  <c r="J15" i="1"/>
  <c r="I15" i="1"/>
  <c r="H15" i="1"/>
  <c r="G15" i="1"/>
  <c r="F15" i="1"/>
  <c r="E15" i="1"/>
  <c r="D15" i="1"/>
  <c r="AN12" i="1"/>
  <c r="J12" i="1"/>
  <c r="I12" i="1"/>
  <c r="H12" i="1"/>
  <c r="G12" i="1"/>
  <c r="F12" i="1"/>
  <c r="E12" i="1"/>
  <c r="D12" i="1"/>
  <c r="M66" i="6"/>
  <c r="M63" i="6"/>
  <c r="M60" i="6"/>
  <c r="M57" i="6"/>
  <c r="M54" i="6"/>
  <c r="M51" i="6"/>
  <c r="M48" i="6"/>
  <c r="M45" i="6"/>
  <c r="M42" i="6"/>
  <c r="M39" i="6"/>
  <c r="M36" i="6"/>
  <c r="M33" i="6"/>
  <c r="M30" i="6"/>
  <c r="M27" i="6"/>
  <c r="M24" i="6"/>
  <c r="M21" i="6"/>
  <c r="M15" i="6"/>
  <c r="M12" i="6"/>
  <c r="Y9" i="9"/>
  <c r="N66" i="1"/>
  <c r="N63" i="1"/>
  <c r="N60" i="1"/>
  <c r="N57" i="1"/>
  <c r="N54" i="1"/>
  <c r="N51" i="1"/>
  <c r="N48" i="1"/>
  <c r="N45" i="1"/>
  <c r="N42" i="1"/>
  <c r="N39" i="1"/>
  <c r="N36" i="1"/>
  <c r="N33" i="1"/>
  <c r="N30" i="1"/>
  <c r="N27" i="1"/>
  <c r="N24" i="1"/>
  <c r="AG11" i="1" l="1"/>
  <c r="V13" i="1"/>
  <c r="W14" i="1"/>
  <c r="AE13" i="1"/>
  <c r="AD14" i="1"/>
  <c r="AD12" i="1"/>
  <c r="W12" i="1"/>
  <c r="AE14" i="1"/>
  <c r="Q12" i="1"/>
  <c r="Y13" i="1"/>
  <c r="AF14" i="1"/>
  <c r="T13" i="1"/>
  <c r="U13" i="1"/>
  <c r="V12" i="1"/>
  <c r="W13" i="1"/>
  <c r="X13" i="1"/>
  <c r="AF13" i="1"/>
  <c r="AE12" i="1"/>
  <c r="AF12" i="1"/>
  <c r="R12" i="1"/>
  <c r="AB14" i="1"/>
  <c r="U12" i="1"/>
  <c r="AD13" i="1"/>
  <c r="Q14" i="1"/>
  <c r="X14" i="1"/>
  <c r="U14" i="1"/>
  <c r="V14" i="1"/>
  <c r="Q13" i="1"/>
  <c r="R14" i="1"/>
  <c r="Z13" i="1"/>
  <c r="Y14" i="1"/>
  <c r="Y12" i="1"/>
  <c r="T12" i="1"/>
  <c r="AB12" i="1"/>
  <c r="AC14" i="1"/>
  <c r="R13" i="1"/>
  <c r="S14" i="1"/>
  <c r="AA13" i="1"/>
  <c r="Z14" i="1"/>
  <c r="Z12" i="1"/>
  <c r="X12" i="1"/>
  <c r="S12" i="1"/>
  <c r="S13" i="1"/>
  <c r="T14" i="1"/>
  <c r="AB13" i="1"/>
  <c r="AA14" i="1"/>
  <c r="AA12" i="1"/>
  <c r="AC13" i="1"/>
  <c r="AG14" i="1"/>
  <c r="AC12" i="1"/>
  <c r="AG12" i="1"/>
  <c r="AG13" i="1"/>
  <c r="Z9" i="9"/>
  <c r="N9" i="7" s="1"/>
  <c r="P9" i="7" s="1"/>
  <c r="G9" i="10"/>
  <c r="AH27" i="1"/>
  <c r="AK27" i="1"/>
  <c r="AI27" i="1"/>
  <c r="AJ27" i="1"/>
  <c r="AH30" i="1"/>
  <c r="AK30" i="1"/>
  <c r="AI30" i="1"/>
  <c r="AJ30" i="1"/>
  <c r="AH33" i="1"/>
  <c r="AK33" i="1"/>
  <c r="AI33" i="1"/>
  <c r="AJ33" i="1"/>
  <c r="AH36" i="1"/>
  <c r="AK36" i="1"/>
  <c r="AI36" i="1"/>
  <c r="AJ36" i="1"/>
  <c r="AH39" i="1"/>
  <c r="AK39" i="1"/>
  <c r="AI39" i="1"/>
  <c r="AJ39" i="1"/>
  <c r="AH42" i="1"/>
  <c r="AK42" i="1"/>
  <c r="AI42" i="1"/>
  <c r="AJ42" i="1"/>
  <c r="AH45" i="1"/>
  <c r="AK45" i="1"/>
  <c r="AI45" i="1"/>
  <c r="AJ45" i="1"/>
  <c r="AH48" i="1"/>
  <c r="AK48" i="1"/>
  <c r="AI48" i="1"/>
  <c r="AJ48" i="1"/>
  <c r="AH51" i="1"/>
  <c r="AK51" i="1"/>
  <c r="AI51" i="1"/>
  <c r="AJ51" i="1"/>
  <c r="AH54" i="1"/>
  <c r="AK54" i="1"/>
  <c r="AI54" i="1"/>
  <c r="AJ54" i="1"/>
  <c r="AH57" i="1"/>
  <c r="AK57" i="1"/>
  <c r="AI57" i="1"/>
  <c r="AJ57" i="1"/>
  <c r="AH60" i="1"/>
  <c r="AK60" i="1"/>
  <c r="AI60" i="1"/>
  <c r="AJ60" i="1"/>
  <c r="AH63" i="1"/>
  <c r="AK63" i="1"/>
  <c r="AI63" i="1"/>
  <c r="AJ63" i="1"/>
  <c r="AH66" i="1"/>
  <c r="AK66" i="1"/>
  <c r="AI66" i="1"/>
  <c r="AJ66" i="1"/>
  <c r="AH24" i="1"/>
  <c r="AI24" i="1"/>
  <c r="AK24" i="1"/>
  <c r="AJ24" i="1"/>
  <c r="AI15" i="1"/>
  <c r="Q23" i="1"/>
  <c r="Q22" i="1"/>
  <c r="Q21" i="1"/>
  <c r="F21" i="4" s="1"/>
  <c r="Q36" i="1"/>
  <c r="F36" i="4" s="1"/>
  <c r="Q37" i="1"/>
  <c r="Q38" i="1"/>
  <c r="Q52" i="1"/>
  <c r="Q51" i="1"/>
  <c r="F51" i="4" s="1"/>
  <c r="Q53" i="1"/>
  <c r="Q68" i="1"/>
  <c r="Q67" i="1"/>
  <c r="Q66" i="1"/>
  <c r="F66" i="4" s="1"/>
  <c r="W68" i="1"/>
  <c r="U67" i="1"/>
  <c r="S66" i="1"/>
  <c r="T67" i="1"/>
  <c r="V66" i="1"/>
  <c r="V68" i="1"/>
  <c r="R66" i="1"/>
  <c r="R68" i="1"/>
  <c r="AG68" i="1"/>
  <c r="U68" i="1"/>
  <c r="S67" i="1"/>
  <c r="T68" i="1"/>
  <c r="R67" i="1"/>
  <c r="T66" i="1"/>
  <c r="AG67" i="1"/>
  <c r="AG66" i="1"/>
  <c r="S68" i="1"/>
  <c r="W66" i="1"/>
  <c r="V67" i="1"/>
  <c r="W67" i="1"/>
  <c r="U66" i="1"/>
  <c r="Q20" i="1"/>
  <c r="Q19" i="1"/>
  <c r="Q18" i="1"/>
  <c r="F18" i="4" s="1"/>
  <c r="Q41" i="1"/>
  <c r="Q40" i="1"/>
  <c r="Q39" i="1"/>
  <c r="F39" i="4" s="1"/>
  <c r="Q59" i="1"/>
  <c r="Q58" i="1"/>
  <c r="Q57" i="1"/>
  <c r="F57" i="4" s="1"/>
  <c r="Q17" i="1"/>
  <c r="Q16" i="1"/>
  <c r="Q15" i="1"/>
  <c r="F15" i="4" s="1"/>
  <c r="Q35" i="1"/>
  <c r="Q34" i="1"/>
  <c r="Q33" i="1"/>
  <c r="F33" i="4" s="1"/>
  <c r="Q50" i="1"/>
  <c r="Q49" i="1"/>
  <c r="Q48" i="1"/>
  <c r="F48" i="4" s="1"/>
  <c r="Q28" i="1"/>
  <c r="Q27" i="1"/>
  <c r="F27" i="4" s="1"/>
  <c r="Q29" i="1"/>
  <c r="Q47" i="1"/>
  <c r="Q46" i="1"/>
  <c r="Q45" i="1"/>
  <c r="F45" i="4" s="1"/>
  <c r="Q65" i="1"/>
  <c r="Q64" i="1"/>
  <c r="Q63" i="1"/>
  <c r="F63" i="4" s="1"/>
  <c r="W64" i="1"/>
  <c r="U63" i="1"/>
  <c r="V64" i="1"/>
  <c r="V65" i="1"/>
  <c r="S64" i="1"/>
  <c r="T63" i="1"/>
  <c r="W65" i="1"/>
  <c r="U64" i="1"/>
  <c r="S63" i="1"/>
  <c r="T64" i="1"/>
  <c r="AG65" i="1"/>
  <c r="R63" i="1"/>
  <c r="R64" i="1"/>
  <c r="AG63" i="1"/>
  <c r="U65" i="1"/>
  <c r="T65" i="1"/>
  <c r="V63" i="1"/>
  <c r="AG64" i="1"/>
  <c r="S65" i="1"/>
  <c r="W63" i="1"/>
  <c r="R65" i="1"/>
  <c r="Q26" i="1"/>
  <c r="Q25" i="1"/>
  <c r="Q24" i="1"/>
  <c r="F24" i="4" s="1"/>
  <c r="Q44" i="1"/>
  <c r="Q43" i="1"/>
  <c r="Q42" i="1"/>
  <c r="F42" i="4" s="1"/>
  <c r="Q60" i="1"/>
  <c r="F60" i="4" s="1"/>
  <c r="Q62" i="1"/>
  <c r="Q61" i="1"/>
  <c r="Q32" i="1"/>
  <c r="Q31" i="1"/>
  <c r="Q30" i="1"/>
  <c r="F30" i="4" s="1"/>
  <c r="Q56" i="1"/>
  <c r="Q55" i="1"/>
  <c r="Q54" i="1"/>
  <c r="F54" i="4" s="1"/>
  <c r="V28" i="1"/>
  <c r="T27" i="1"/>
  <c r="W29" i="1"/>
  <c r="U28" i="1"/>
  <c r="S27" i="1"/>
  <c r="AG29" i="1"/>
  <c r="V29" i="1"/>
  <c r="T28" i="1"/>
  <c r="R27" i="1"/>
  <c r="AG28" i="1"/>
  <c r="U29" i="1"/>
  <c r="S28" i="1"/>
  <c r="W27" i="1"/>
  <c r="R29" i="1"/>
  <c r="AG27" i="1"/>
  <c r="T29" i="1"/>
  <c r="R28" i="1"/>
  <c r="S29" i="1"/>
  <c r="V27" i="1"/>
  <c r="U27" i="1"/>
  <c r="W28" i="1"/>
  <c r="AG31" i="1"/>
  <c r="V32" i="1"/>
  <c r="T31" i="1"/>
  <c r="R30" i="1"/>
  <c r="AG30" i="1"/>
  <c r="U32" i="1"/>
  <c r="S31" i="1"/>
  <c r="T32" i="1"/>
  <c r="R31" i="1"/>
  <c r="S32" i="1"/>
  <c r="W30" i="1"/>
  <c r="W31" i="1"/>
  <c r="R32" i="1"/>
  <c r="V30" i="1"/>
  <c r="T30" i="1"/>
  <c r="U30" i="1"/>
  <c r="V31" i="1"/>
  <c r="AG32" i="1"/>
  <c r="W32" i="1"/>
  <c r="U31" i="1"/>
  <c r="S30" i="1"/>
  <c r="T35" i="1"/>
  <c r="R34" i="1"/>
  <c r="S35" i="1"/>
  <c r="W33" i="1"/>
  <c r="R35" i="1"/>
  <c r="V33" i="1"/>
  <c r="W34" i="1"/>
  <c r="U33" i="1"/>
  <c r="AG34" i="1"/>
  <c r="U34" i="1"/>
  <c r="R33" i="1"/>
  <c r="AG35" i="1"/>
  <c r="V34" i="1"/>
  <c r="T33" i="1"/>
  <c r="W35" i="1"/>
  <c r="S33" i="1"/>
  <c r="V35" i="1"/>
  <c r="T34" i="1"/>
  <c r="AG33" i="1"/>
  <c r="S34" i="1"/>
  <c r="U35" i="1"/>
  <c r="R38" i="1"/>
  <c r="V36" i="1"/>
  <c r="AG38" i="1"/>
  <c r="W37" i="1"/>
  <c r="U36" i="1"/>
  <c r="AG37" i="1"/>
  <c r="V37" i="1"/>
  <c r="T36" i="1"/>
  <c r="AG36" i="1"/>
  <c r="W38" i="1"/>
  <c r="U37" i="1"/>
  <c r="S36" i="1"/>
  <c r="U38" i="1"/>
  <c r="T38" i="1"/>
  <c r="V38" i="1"/>
  <c r="T37" i="1"/>
  <c r="R36" i="1"/>
  <c r="S37" i="1"/>
  <c r="R37" i="1"/>
  <c r="S38" i="1"/>
  <c r="W36" i="1"/>
  <c r="AG39" i="1"/>
  <c r="V40" i="1"/>
  <c r="T39" i="1"/>
  <c r="W41" i="1"/>
  <c r="U40" i="1"/>
  <c r="S39" i="1"/>
  <c r="V41" i="1"/>
  <c r="T40" i="1"/>
  <c r="R39" i="1"/>
  <c r="U41" i="1"/>
  <c r="S40" i="1"/>
  <c r="S41" i="1"/>
  <c r="T41" i="1"/>
  <c r="R40" i="1"/>
  <c r="W39" i="1"/>
  <c r="R41" i="1"/>
  <c r="AG40" i="1"/>
  <c r="V39" i="1"/>
  <c r="AG41" i="1"/>
  <c r="W40" i="1"/>
  <c r="U39" i="1"/>
  <c r="V44" i="1"/>
  <c r="T43" i="1"/>
  <c r="R42" i="1"/>
  <c r="U44" i="1"/>
  <c r="S43" i="1"/>
  <c r="T44" i="1"/>
  <c r="R43" i="1"/>
  <c r="AG44" i="1"/>
  <c r="S44" i="1"/>
  <c r="W42" i="1"/>
  <c r="W43" i="1"/>
  <c r="V43" i="1"/>
  <c r="AG43" i="1"/>
  <c r="R44" i="1"/>
  <c r="V42" i="1"/>
  <c r="AG42" i="1"/>
  <c r="U42" i="1"/>
  <c r="T42" i="1"/>
  <c r="W44" i="1"/>
  <c r="U43" i="1"/>
  <c r="S42" i="1"/>
  <c r="AG47" i="1"/>
  <c r="T47" i="1"/>
  <c r="R46" i="1"/>
  <c r="AG46" i="1"/>
  <c r="S47" i="1"/>
  <c r="W45" i="1"/>
  <c r="AG45" i="1"/>
  <c r="R47" i="1"/>
  <c r="V45" i="1"/>
  <c r="W46" i="1"/>
  <c r="U45" i="1"/>
  <c r="U46" i="1"/>
  <c r="V46" i="1"/>
  <c r="T45" i="1"/>
  <c r="S45" i="1"/>
  <c r="V47" i="1"/>
  <c r="W47" i="1"/>
  <c r="R45" i="1"/>
  <c r="T46" i="1"/>
  <c r="S46" i="1"/>
  <c r="U47" i="1"/>
  <c r="R50" i="1"/>
  <c r="V48" i="1"/>
  <c r="W49" i="1"/>
  <c r="U48" i="1"/>
  <c r="V49" i="1"/>
  <c r="T48" i="1"/>
  <c r="W50" i="1"/>
  <c r="U49" i="1"/>
  <c r="S48" i="1"/>
  <c r="AG50" i="1"/>
  <c r="U50" i="1"/>
  <c r="R49" i="1"/>
  <c r="AG48" i="1"/>
  <c r="V50" i="1"/>
  <c r="T49" i="1"/>
  <c r="R48" i="1"/>
  <c r="S49" i="1"/>
  <c r="T50" i="1"/>
  <c r="AG49" i="1"/>
  <c r="W48" i="1"/>
  <c r="S50" i="1"/>
  <c r="V52" i="1"/>
  <c r="T51" i="1"/>
  <c r="W53" i="1"/>
  <c r="U52" i="1"/>
  <c r="S51" i="1"/>
  <c r="AG53" i="1"/>
  <c r="V53" i="1"/>
  <c r="T52" i="1"/>
  <c r="R51" i="1"/>
  <c r="AG52" i="1"/>
  <c r="U53" i="1"/>
  <c r="S52" i="1"/>
  <c r="S53" i="1"/>
  <c r="W52" i="1"/>
  <c r="AG51" i="1"/>
  <c r="T53" i="1"/>
  <c r="R52" i="1"/>
  <c r="W51" i="1"/>
  <c r="R53" i="1"/>
  <c r="V51" i="1"/>
  <c r="U51" i="1"/>
  <c r="AG55" i="1"/>
  <c r="V56" i="1"/>
  <c r="T55" i="1"/>
  <c r="R54" i="1"/>
  <c r="AG54" i="1"/>
  <c r="U56" i="1"/>
  <c r="S55" i="1"/>
  <c r="T56" i="1"/>
  <c r="R55" i="1"/>
  <c r="S56" i="1"/>
  <c r="W54" i="1"/>
  <c r="W55" i="1"/>
  <c r="R56" i="1"/>
  <c r="V54" i="1"/>
  <c r="U54" i="1"/>
  <c r="S54" i="1"/>
  <c r="U55" i="1"/>
  <c r="V55" i="1"/>
  <c r="T54" i="1"/>
  <c r="AG56" i="1"/>
  <c r="W56" i="1"/>
  <c r="T59" i="1"/>
  <c r="R58" i="1"/>
  <c r="S59" i="1"/>
  <c r="W57" i="1"/>
  <c r="R59" i="1"/>
  <c r="V57" i="1"/>
  <c r="W58" i="1"/>
  <c r="U57" i="1"/>
  <c r="AG58" i="1"/>
  <c r="W59" i="1"/>
  <c r="S58" i="1"/>
  <c r="AG59" i="1"/>
  <c r="V58" i="1"/>
  <c r="T57" i="1"/>
  <c r="U58" i="1"/>
  <c r="S57" i="1"/>
  <c r="U59" i="1"/>
  <c r="AG57" i="1"/>
  <c r="V59" i="1"/>
  <c r="T58" i="1"/>
  <c r="R57" i="1"/>
  <c r="R62" i="1"/>
  <c r="V60" i="1"/>
  <c r="AG62" i="1"/>
  <c r="W61" i="1"/>
  <c r="U60" i="1"/>
  <c r="AG61" i="1"/>
  <c r="V61" i="1"/>
  <c r="T60" i="1"/>
  <c r="AG60" i="1"/>
  <c r="W62" i="1"/>
  <c r="U61" i="1"/>
  <c r="S60" i="1"/>
  <c r="U62" i="1"/>
  <c r="V62" i="1"/>
  <c r="T61" i="1"/>
  <c r="R60" i="1"/>
  <c r="S61" i="1"/>
  <c r="S62" i="1"/>
  <c r="T62" i="1"/>
  <c r="R61" i="1"/>
  <c r="W60" i="1"/>
  <c r="U26" i="1"/>
  <c r="S25" i="1"/>
  <c r="R24" i="1"/>
  <c r="T26" i="1"/>
  <c r="R25" i="1"/>
  <c r="S26" i="1"/>
  <c r="W24" i="1"/>
  <c r="AG26" i="1"/>
  <c r="R26" i="1"/>
  <c r="V24" i="1"/>
  <c r="AG25" i="1"/>
  <c r="W25" i="1"/>
  <c r="U24" i="1"/>
  <c r="AG24" i="1"/>
  <c r="V25" i="1"/>
  <c r="T24" i="1"/>
  <c r="W26" i="1"/>
  <c r="U25" i="1"/>
  <c r="S24" i="1"/>
  <c r="V26" i="1"/>
  <c r="T25" i="1"/>
  <c r="V22" i="1"/>
  <c r="T21" i="1"/>
  <c r="U23" i="1"/>
  <c r="W22" i="1"/>
  <c r="W23" i="1"/>
  <c r="U22" i="1"/>
  <c r="S21" i="1"/>
  <c r="S22" i="1"/>
  <c r="V23" i="1"/>
  <c r="T22" i="1"/>
  <c r="R21" i="1"/>
  <c r="AG23" i="1"/>
  <c r="T23" i="1"/>
  <c r="R22" i="1"/>
  <c r="AG21" i="1"/>
  <c r="R23" i="1"/>
  <c r="U21" i="1"/>
  <c r="AG22" i="1"/>
  <c r="S23" i="1"/>
  <c r="W21" i="1"/>
  <c r="V21" i="1"/>
  <c r="AG20" i="1"/>
  <c r="V20" i="1"/>
  <c r="T19" i="1"/>
  <c r="R18" i="1"/>
  <c r="AG19" i="1"/>
  <c r="U20" i="1"/>
  <c r="S19" i="1"/>
  <c r="W18" i="1"/>
  <c r="V19" i="1"/>
  <c r="AG18" i="1"/>
  <c r="T20" i="1"/>
  <c r="R19" i="1"/>
  <c r="S20" i="1"/>
  <c r="U18" i="1"/>
  <c r="R20" i="1"/>
  <c r="V18" i="1"/>
  <c r="W19" i="1"/>
  <c r="T18" i="1"/>
  <c r="W20" i="1"/>
  <c r="U19" i="1"/>
  <c r="S18" i="1"/>
  <c r="W16" i="1"/>
  <c r="U15" i="1"/>
  <c r="AG17" i="1"/>
  <c r="V16" i="1"/>
  <c r="T15" i="1"/>
  <c r="W15" i="1"/>
  <c r="AG16" i="1"/>
  <c r="W17" i="1"/>
  <c r="U16" i="1"/>
  <c r="S15" i="1"/>
  <c r="U17" i="1"/>
  <c r="AG15" i="1"/>
  <c r="V17" i="1"/>
  <c r="T16" i="1"/>
  <c r="R15" i="1"/>
  <c r="S16" i="1"/>
  <c r="V15" i="1"/>
  <c r="T17" i="1"/>
  <c r="R16" i="1"/>
  <c r="S17" i="1"/>
  <c r="R17" i="1"/>
  <c r="AE17" i="1"/>
  <c r="Y16" i="1"/>
  <c r="AA15" i="1"/>
  <c r="AC17" i="1"/>
  <c r="AE16" i="1"/>
  <c r="Y15" i="1"/>
  <c r="AB17" i="1"/>
  <c r="AD16" i="1"/>
  <c r="AF15" i="1"/>
  <c r="AA17" i="1"/>
  <c r="AC16" i="1"/>
  <c r="AE15" i="1"/>
  <c r="Z17" i="1"/>
  <c r="AB16" i="1"/>
  <c r="AD15" i="1"/>
  <c r="Y17" i="1"/>
  <c r="AA16" i="1"/>
  <c r="AC15" i="1"/>
  <c r="AF17" i="1"/>
  <c r="X17" i="1"/>
  <c r="Z16" i="1"/>
  <c r="AB15" i="1"/>
  <c r="X15" i="1"/>
  <c r="X16" i="1"/>
  <c r="Z15" i="1"/>
  <c r="AF16" i="1"/>
  <c r="AD17" i="1"/>
  <c r="AC26" i="1"/>
  <c r="AE25" i="1"/>
  <c r="Y24" i="1"/>
  <c r="AA26" i="1"/>
  <c r="AC25" i="1"/>
  <c r="AE24" i="1"/>
  <c r="Z26" i="1"/>
  <c r="AB25" i="1"/>
  <c r="AD24" i="1"/>
  <c r="Y26" i="1"/>
  <c r="AA25" i="1"/>
  <c r="AC24" i="1"/>
  <c r="AF26" i="1"/>
  <c r="X26" i="1"/>
  <c r="Z25" i="1"/>
  <c r="AB24" i="1"/>
  <c r="AE26" i="1"/>
  <c r="Y25" i="1"/>
  <c r="AA24" i="1"/>
  <c r="AF24" i="1"/>
  <c r="AD26" i="1"/>
  <c r="AF25" i="1"/>
  <c r="X25" i="1"/>
  <c r="Z24" i="1"/>
  <c r="AB26" i="1"/>
  <c r="AD25" i="1"/>
  <c r="X24" i="1"/>
  <c r="AA35" i="1"/>
  <c r="AC34" i="1"/>
  <c r="AE33" i="1"/>
  <c r="Y35" i="1"/>
  <c r="AA34" i="1"/>
  <c r="AC33" i="1"/>
  <c r="Z35" i="1"/>
  <c r="AF35" i="1"/>
  <c r="X35" i="1"/>
  <c r="Z34" i="1"/>
  <c r="AB33" i="1"/>
  <c r="AE35" i="1"/>
  <c r="Y34" i="1"/>
  <c r="AA33" i="1"/>
  <c r="AD35" i="1"/>
  <c r="AF34" i="1"/>
  <c r="X34" i="1"/>
  <c r="Z33" i="1"/>
  <c r="AB34" i="1"/>
  <c r="AC35" i="1"/>
  <c r="AE34" i="1"/>
  <c r="Y33" i="1"/>
  <c r="AB35" i="1"/>
  <c r="AD34" i="1"/>
  <c r="AF33" i="1"/>
  <c r="X33" i="1"/>
  <c r="AD33" i="1"/>
  <c r="Y44" i="1"/>
  <c r="AA43" i="1"/>
  <c r="AC42" i="1"/>
  <c r="AE44" i="1"/>
  <c r="Y43" i="1"/>
  <c r="AA42" i="1"/>
  <c r="Z43" i="1"/>
  <c r="AD44" i="1"/>
  <c r="AF43" i="1"/>
  <c r="X43" i="1"/>
  <c r="Z42" i="1"/>
  <c r="AF44" i="1"/>
  <c r="AC44" i="1"/>
  <c r="AE43" i="1"/>
  <c r="Y42" i="1"/>
  <c r="AB44" i="1"/>
  <c r="AD43" i="1"/>
  <c r="AF42" i="1"/>
  <c r="X42" i="1"/>
  <c r="X44" i="1"/>
  <c r="AA44" i="1"/>
  <c r="AC43" i="1"/>
  <c r="AE42" i="1"/>
  <c r="AB42" i="1"/>
  <c r="Z44" i="1"/>
  <c r="AB43" i="1"/>
  <c r="AD42" i="1"/>
  <c r="AC50" i="1"/>
  <c r="AE49" i="1"/>
  <c r="Y48" i="1"/>
  <c r="X48" i="1"/>
  <c r="AA50" i="1"/>
  <c r="AC49" i="1"/>
  <c r="AE48" i="1"/>
  <c r="Z50" i="1"/>
  <c r="AB49" i="1"/>
  <c r="AD48" i="1"/>
  <c r="AD49" i="1"/>
  <c r="Y50" i="1"/>
  <c r="AA49" i="1"/>
  <c r="AC48" i="1"/>
  <c r="AF50" i="1"/>
  <c r="X50" i="1"/>
  <c r="Z49" i="1"/>
  <c r="AB48" i="1"/>
  <c r="AB50" i="1"/>
  <c r="AE50" i="1"/>
  <c r="Y49" i="1"/>
  <c r="AA48" i="1"/>
  <c r="AF48" i="1"/>
  <c r="AD50" i="1"/>
  <c r="AF49" i="1"/>
  <c r="X49" i="1"/>
  <c r="Z48" i="1"/>
  <c r="Y56" i="1"/>
  <c r="AA55" i="1"/>
  <c r="AC54" i="1"/>
  <c r="AF56" i="1"/>
  <c r="AE56" i="1"/>
  <c r="Y55" i="1"/>
  <c r="AA54" i="1"/>
  <c r="AB54" i="1"/>
  <c r="AD56" i="1"/>
  <c r="AF55" i="1"/>
  <c r="X55" i="1"/>
  <c r="Z54" i="1"/>
  <c r="Z55" i="1"/>
  <c r="AC56" i="1"/>
  <c r="AE55" i="1"/>
  <c r="Y54" i="1"/>
  <c r="AB56" i="1"/>
  <c r="AD55" i="1"/>
  <c r="AF54" i="1"/>
  <c r="X54" i="1"/>
  <c r="AA56" i="1"/>
  <c r="AC55" i="1"/>
  <c r="AE54" i="1"/>
  <c r="X56" i="1"/>
  <c r="Z56" i="1"/>
  <c r="AB55" i="1"/>
  <c r="AD54" i="1"/>
  <c r="AC62" i="1"/>
  <c r="AE61" i="1"/>
  <c r="Y60" i="1"/>
  <c r="AD61" i="1"/>
  <c r="AA62" i="1"/>
  <c r="AC61" i="1"/>
  <c r="AE60" i="1"/>
  <c r="Z62" i="1"/>
  <c r="AB61" i="1"/>
  <c r="AD60" i="1"/>
  <c r="Y62" i="1"/>
  <c r="AA61" i="1"/>
  <c r="AC60" i="1"/>
  <c r="AF62" i="1"/>
  <c r="X62" i="1"/>
  <c r="Z61" i="1"/>
  <c r="AB60" i="1"/>
  <c r="X60" i="1"/>
  <c r="AE62" i="1"/>
  <c r="Y61" i="1"/>
  <c r="AA60" i="1"/>
  <c r="AF60" i="1"/>
  <c r="AD62" i="1"/>
  <c r="AF61" i="1"/>
  <c r="X61" i="1"/>
  <c r="Z60" i="1"/>
  <c r="AB62" i="1"/>
  <c r="AE65" i="1"/>
  <c r="Y64" i="1"/>
  <c r="AA63" i="1"/>
  <c r="Z63" i="1"/>
  <c r="AC65" i="1"/>
  <c r="AE64" i="1"/>
  <c r="Y63" i="1"/>
  <c r="AB65" i="1"/>
  <c r="AD64" i="1"/>
  <c r="AF63" i="1"/>
  <c r="X63" i="1"/>
  <c r="X64" i="1"/>
  <c r="AA65" i="1"/>
  <c r="AC64" i="1"/>
  <c r="AE63" i="1"/>
  <c r="Z65" i="1"/>
  <c r="AB64" i="1"/>
  <c r="AD63" i="1"/>
  <c r="Y65" i="1"/>
  <c r="AA64" i="1"/>
  <c r="AC63" i="1"/>
  <c r="AF64" i="1"/>
  <c r="AF65" i="1"/>
  <c r="X65" i="1"/>
  <c r="Z64" i="1"/>
  <c r="AB63" i="1"/>
  <c r="AD65" i="1"/>
  <c r="Y20" i="1"/>
  <c r="AA19" i="1"/>
  <c r="AC18" i="1"/>
  <c r="AE20" i="1"/>
  <c r="Y19" i="1"/>
  <c r="AA18" i="1"/>
  <c r="AD20" i="1"/>
  <c r="AF19" i="1"/>
  <c r="X19" i="1"/>
  <c r="Z18" i="1"/>
  <c r="AC20" i="1"/>
  <c r="AE19" i="1"/>
  <c r="Y18" i="1"/>
  <c r="AB20" i="1"/>
  <c r="AD19" i="1"/>
  <c r="AF18" i="1"/>
  <c r="X18" i="1"/>
  <c r="AA20" i="1"/>
  <c r="AC19" i="1"/>
  <c r="AE18" i="1"/>
  <c r="X20" i="1"/>
  <c r="Z20" i="1"/>
  <c r="AB19" i="1"/>
  <c r="AD18" i="1"/>
  <c r="AF20" i="1"/>
  <c r="Z19" i="1"/>
  <c r="AB18" i="1"/>
  <c r="AE29" i="1"/>
  <c r="Y28" i="1"/>
  <c r="AA27" i="1"/>
  <c r="AF28" i="1"/>
  <c r="AC29" i="1"/>
  <c r="AE28" i="1"/>
  <c r="Y27" i="1"/>
  <c r="AB29" i="1"/>
  <c r="AD28" i="1"/>
  <c r="AF27" i="1"/>
  <c r="X27" i="1"/>
  <c r="AD29" i="1"/>
  <c r="Z27" i="1"/>
  <c r="AA29" i="1"/>
  <c r="AC28" i="1"/>
  <c r="AE27" i="1"/>
  <c r="Z29" i="1"/>
  <c r="AB28" i="1"/>
  <c r="AD27" i="1"/>
  <c r="Y29" i="1"/>
  <c r="AA28" i="1"/>
  <c r="AC27" i="1"/>
  <c r="X28" i="1"/>
  <c r="AF29" i="1"/>
  <c r="X29" i="1"/>
  <c r="Z28" i="1"/>
  <c r="AB27" i="1"/>
  <c r="Y32" i="1"/>
  <c r="AA31" i="1"/>
  <c r="AC30" i="1"/>
  <c r="AF32" i="1"/>
  <c r="AE32" i="1"/>
  <c r="Y31" i="1"/>
  <c r="AA30" i="1"/>
  <c r="Z31" i="1"/>
  <c r="AD32" i="1"/>
  <c r="AF31" i="1"/>
  <c r="X31" i="1"/>
  <c r="Z30" i="1"/>
  <c r="AC32" i="1"/>
  <c r="AE31" i="1"/>
  <c r="Y30" i="1"/>
  <c r="AB32" i="1"/>
  <c r="AD31" i="1"/>
  <c r="AF30" i="1"/>
  <c r="X30" i="1"/>
  <c r="AA32" i="1"/>
  <c r="AC31" i="1"/>
  <c r="AE30" i="1"/>
  <c r="X32" i="1"/>
  <c r="Z32" i="1"/>
  <c r="AB31" i="1"/>
  <c r="AD30" i="1"/>
  <c r="AB30" i="1"/>
  <c r="AE41" i="1"/>
  <c r="Y40" i="1"/>
  <c r="AA39" i="1"/>
  <c r="AD41" i="1"/>
  <c r="AC41" i="1"/>
  <c r="AE40" i="1"/>
  <c r="Y39" i="1"/>
  <c r="AB41" i="1"/>
  <c r="AD40" i="1"/>
  <c r="AF39" i="1"/>
  <c r="X39" i="1"/>
  <c r="AF40" i="1"/>
  <c r="AA41" i="1"/>
  <c r="AC40" i="1"/>
  <c r="AE39" i="1"/>
  <c r="Z41" i="1"/>
  <c r="AB40" i="1"/>
  <c r="AD39" i="1"/>
  <c r="X40" i="1"/>
  <c r="Y41" i="1"/>
  <c r="AA40" i="1"/>
  <c r="AC39" i="1"/>
  <c r="AF41" i="1"/>
  <c r="X41" i="1"/>
  <c r="Z40" i="1"/>
  <c r="AB39" i="1"/>
  <c r="Z39" i="1"/>
  <c r="AA47" i="1"/>
  <c r="AC46" i="1"/>
  <c r="AE45" i="1"/>
  <c r="Y47" i="1"/>
  <c r="AA46" i="1"/>
  <c r="AC45" i="1"/>
  <c r="Z47" i="1"/>
  <c r="AF47" i="1"/>
  <c r="X47" i="1"/>
  <c r="Z46" i="1"/>
  <c r="AB45" i="1"/>
  <c r="AE47" i="1"/>
  <c r="Y46" i="1"/>
  <c r="AA45" i="1"/>
  <c r="AD47" i="1"/>
  <c r="AF46" i="1"/>
  <c r="X46" i="1"/>
  <c r="Z45" i="1"/>
  <c r="AB46" i="1"/>
  <c r="AC47" i="1"/>
  <c r="AE46" i="1"/>
  <c r="Y45" i="1"/>
  <c r="AB47" i="1"/>
  <c r="AD46" i="1"/>
  <c r="AF45" i="1"/>
  <c r="X45" i="1"/>
  <c r="AD45" i="1"/>
  <c r="AE53" i="1"/>
  <c r="Y52" i="1"/>
  <c r="AA51" i="1"/>
  <c r="AD53" i="1"/>
  <c r="AC53" i="1"/>
  <c r="AE52" i="1"/>
  <c r="Y51" i="1"/>
  <c r="AB53" i="1"/>
  <c r="AD52" i="1"/>
  <c r="AF51" i="1"/>
  <c r="X51" i="1"/>
  <c r="AA53" i="1"/>
  <c r="AC52" i="1"/>
  <c r="AE51" i="1"/>
  <c r="Z53" i="1"/>
  <c r="AB52" i="1"/>
  <c r="AD51" i="1"/>
  <c r="AF52" i="1"/>
  <c r="Y53" i="1"/>
  <c r="AA52" i="1"/>
  <c r="AC51" i="1"/>
  <c r="AF53" i="1"/>
  <c r="X53" i="1"/>
  <c r="Z52" i="1"/>
  <c r="AB51" i="1"/>
  <c r="X52" i="1"/>
  <c r="Z51" i="1"/>
  <c r="AA59" i="1"/>
  <c r="AC58" i="1"/>
  <c r="AE57" i="1"/>
  <c r="Y59" i="1"/>
  <c r="AA58" i="1"/>
  <c r="AC57" i="1"/>
  <c r="Z59" i="1"/>
  <c r="AD57" i="1"/>
  <c r="AF59" i="1"/>
  <c r="X59" i="1"/>
  <c r="Z58" i="1"/>
  <c r="AB57" i="1"/>
  <c r="AE59" i="1"/>
  <c r="Y58" i="1"/>
  <c r="AA57" i="1"/>
  <c r="AD59" i="1"/>
  <c r="AF58" i="1"/>
  <c r="X58" i="1"/>
  <c r="Z57" i="1"/>
  <c r="AC59" i="1"/>
  <c r="AE58" i="1"/>
  <c r="Y57" i="1"/>
  <c r="AB59" i="1"/>
  <c r="AD58" i="1"/>
  <c r="AF57" i="1"/>
  <c r="X57" i="1"/>
  <c r="AB58" i="1"/>
  <c r="Y68" i="1"/>
  <c r="AA67" i="1"/>
  <c r="AC66" i="1"/>
  <c r="AF68" i="1"/>
  <c r="AE68" i="1"/>
  <c r="Y67" i="1"/>
  <c r="AA66" i="1"/>
  <c r="X68" i="1"/>
  <c r="AD68" i="1"/>
  <c r="AF67" i="1"/>
  <c r="X67" i="1"/>
  <c r="Z66" i="1"/>
  <c r="AC68" i="1"/>
  <c r="AE67" i="1"/>
  <c r="Y66" i="1"/>
  <c r="Z67" i="1"/>
  <c r="AB68" i="1"/>
  <c r="AD67" i="1"/>
  <c r="AF66" i="1"/>
  <c r="X66" i="1"/>
  <c r="AB66" i="1"/>
  <c r="AA68" i="1"/>
  <c r="AC67" i="1"/>
  <c r="AE66" i="1"/>
  <c r="Z68" i="1"/>
  <c r="AB67" i="1"/>
  <c r="AD66" i="1"/>
  <c r="AA23" i="1"/>
  <c r="AC22" i="1"/>
  <c r="AE21" i="1"/>
  <c r="Y23" i="1"/>
  <c r="AA22" i="1"/>
  <c r="AC21" i="1"/>
  <c r="AB22" i="1"/>
  <c r="AF23" i="1"/>
  <c r="X23" i="1"/>
  <c r="Z22" i="1"/>
  <c r="AB21" i="1"/>
  <c r="AD21" i="1"/>
  <c r="AE23" i="1"/>
  <c r="Y22" i="1"/>
  <c r="AA21" i="1"/>
  <c r="AD23" i="1"/>
  <c r="AF22" i="1"/>
  <c r="X22" i="1"/>
  <c r="Z21" i="1"/>
  <c r="Z23" i="1"/>
  <c r="AC23" i="1"/>
  <c r="AE22" i="1"/>
  <c r="Y21" i="1"/>
  <c r="AB23" i="1"/>
  <c r="AD22" i="1"/>
  <c r="AF21" i="1"/>
  <c r="X21" i="1"/>
  <c r="AC38" i="1"/>
  <c r="AE37" i="1"/>
  <c r="Y36" i="1"/>
  <c r="AD37" i="1"/>
  <c r="AA38" i="1"/>
  <c r="AC37" i="1"/>
  <c r="AE36" i="1"/>
  <c r="AB38" i="1"/>
  <c r="Z38" i="1"/>
  <c r="AB37" i="1"/>
  <c r="AD36" i="1"/>
  <c r="X36" i="1"/>
  <c r="Y38" i="1"/>
  <c r="AA37" i="1"/>
  <c r="AC36" i="1"/>
  <c r="AF38" i="1"/>
  <c r="X38" i="1"/>
  <c r="Z37" i="1"/>
  <c r="AB36" i="1"/>
  <c r="AE38" i="1"/>
  <c r="Y37" i="1"/>
  <c r="AA36" i="1"/>
  <c r="AF36" i="1"/>
  <c r="AD38" i="1"/>
  <c r="AF37" i="1"/>
  <c r="X37" i="1"/>
  <c r="Z36" i="1"/>
  <c r="N12" i="1"/>
  <c r="N18" i="1"/>
  <c r="V63" i="6"/>
  <c r="X63" i="6" s="1"/>
  <c r="W63" i="6"/>
  <c r="Y63" i="6" s="1"/>
  <c r="W27" i="6"/>
  <c r="Y27" i="6" s="1"/>
  <c r="V27" i="6"/>
  <c r="X27" i="6" s="1"/>
  <c r="V33" i="6"/>
  <c r="X33" i="6" s="1"/>
  <c r="W33" i="6"/>
  <c r="Y33" i="6" s="1"/>
  <c r="V39" i="6"/>
  <c r="X39" i="6" s="1"/>
  <c r="W39" i="6"/>
  <c r="Y39" i="6" s="1"/>
  <c r="V45" i="6"/>
  <c r="X45" i="6" s="1"/>
  <c r="W45" i="6"/>
  <c r="Y45" i="6" s="1"/>
  <c r="W51" i="6"/>
  <c r="Y51" i="6" s="1"/>
  <c r="V51" i="6"/>
  <c r="X51" i="6" s="1"/>
  <c r="W66" i="6"/>
  <c r="Y66" i="6" s="1"/>
  <c r="V66" i="6"/>
  <c r="X66" i="6" s="1"/>
  <c r="W15" i="6"/>
  <c r="Y15" i="6" s="1"/>
  <c r="W54" i="6"/>
  <c r="Y54" i="6" s="1"/>
  <c r="V54" i="6"/>
  <c r="X54" i="6" s="1"/>
  <c r="W60" i="6"/>
  <c r="Y60" i="6" s="1"/>
  <c r="V60" i="6"/>
  <c r="X60" i="6" s="1"/>
  <c r="W30" i="6"/>
  <c r="Y30" i="6" s="1"/>
  <c r="V30" i="6"/>
  <c r="X30" i="6" s="1"/>
  <c r="W36" i="6"/>
  <c r="Y36" i="6" s="1"/>
  <c r="V36" i="6"/>
  <c r="X36" i="6" s="1"/>
  <c r="W42" i="6"/>
  <c r="Y42" i="6" s="1"/>
  <c r="V42" i="6"/>
  <c r="X42" i="6" s="1"/>
  <c r="W48" i="6"/>
  <c r="Y48" i="6" s="1"/>
  <c r="V48" i="6"/>
  <c r="X48" i="6" s="1"/>
  <c r="W24" i="6"/>
  <c r="Y24" i="6" s="1"/>
  <c r="V24" i="6"/>
  <c r="X24" i="6" s="1"/>
  <c r="V57" i="6"/>
  <c r="X57" i="6" s="1"/>
  <c r="W57" i="6"/>
  <c r="Y57" i="6" s="1"/>
  <c r="W12" i="6"/>
  <c r="Y12" i="6" s="1"/>
  <c r="W21" i="6"/>
  <c r="Y21" i="6" s="1"/>
  <c r="W18" i="6"/>
  <c r="Y18" i="6" s="1"/>
  <c r="N21" i="1"/>
  <c r="F12" i="4" l="1"/>
  <c r="AL57" i="1"/>
  <c r="AL39" i="1"/>
  <c r="AL66" i="1"/>
  <c r="AL63" i="1"/>
  <c r="AL60" i="1"/>
  <c r="AL54" i="1"/>
  <c r="AL51" i="1"/>
  <c r="AL48" i="1"/>
  <c r="AL45" i="1"/>
  <c r="AL42" i="1"/>
  <c r="AL36" i="1"/>
  <c r="AL33" i="1"/>
  <c r="AL30" i="1"/>
  <c r="AL27" i="1"/>
  <c r="AL24" i="1"/>
  <c r="N15" i="1"/>
  <c r="M12" i="14"/>
  <c r="K12" i="14"/>
  <c r="M9" i="14"/>
  <c r="K9" i="14"/>
  <c r="J12" i="14"/>
  <c r="H12" i="14"/>
  <c r="J9" i="14"/>
  <c r="H9" i="14"/>
  <c r="E9" i="14"/>
  <c r="G9" i="14"/>
  <c r="G12" i="14"/>
  <c r="E15" i="14" l="1"/>
  <c r="E17" i="14" s="1"/>
  <c r="H15" i="14"/>
  <c r="H17" i="14" s="1"/>
  <c r="G15" i="14"/>
  <c r="G17" i="14" s="1"/>
  <c r="K15" i="14"/>
  <c r="K17" i="14" s="1"/>
  <c r="J15" i="14"/>
  <c r="J17" i="14" s="1"/>
  <c r="M15" i="14"/>
  <c r="M17" i="14" s="1"/>
  <c r="AE2" i="3" l="1"/>
  <c r="J66" i="10" l="1"/>
  <c r="J63" i="10"/>
  <c r="J60" i="10"/>
  <c r="J57" i="10"/>
  <c r="J54" i="10"/>
  <c r="J51" i="10"/>
  <c r="J48" i="10"/>
  <c r="J45" i="10"/>
  <c r="J42" i="10"/>
  <c r="J39" i="10"/>
  <c r="J36" i="10"/>
  <c r="J33" i="10"/>
  <c r="J30" i="10"/>
  <c r="J27" i="10"/>
  <c r="J24" i="10"/>
  <c r="J21" i="10"/>
  <c r="J18" i="10"/>
  <c r="J15" i="10"/>
  <c r="J12" i="10"/>
  <c r="B66" i="1"/>
  <c r="B63" i="1"/>
  <c r="B60" i="1"/>
  <c r="B57" i="1"/>
  <c r="B54" i="1"/>
  <c r="B51" i="1"/>
  <c r="B48" i="1"/>
  <c r="B45" i="1"/>
  <c r="B42" i="1"/>
  <c r="B39" i="1"/>
  <c r="B36" i="1"/>
  <c r="B33" i="1"/>
  <c r="B30" i="1"/>
  <c r="B27" i="1"/>
  <c r="B24" i="1"/>
  <c r="B18" i="1"/>
  <c r="B15" i="1"/>
  <c r="B12" i="1"/>
  <c r="D66" i="4"/>
  <c r="C66" i="4"/>
  <c r="D63" i="4"/>
  <c r="C63" i="4"/>
  <c r="D60" i="4"/>
  <c r="C60" i="4"/>
  <c r="D57" i="4"/>
  <c r="C57" i="4"/>
  <c r="D54" i="4"/>
  <c r="C54" i="4"/>
  <c r="D51" i="4"/>
  <c r="C51" i="4"/>
  <c r="D48" i="4"/>
  <c r="C48" i="4"/>
  <c r="D45" i="4"/>
  <c r="C45" i="4"/>
  <c r="D42" i="4"/>
  <c r="C42" i="4"/>
  <c r="D39" i="4"/>
  <c r="C39" i="4"/>
  <c r="D36" i="4"/>
  <c r="C36" i="4"/>
  <c r="D33" i="4"/>
  <c r="C33" i="4"/>
  <c r="D30" i="4"/>
  <c r="C30" i="4"/>
  <c r="D27" i="4"/>
  <c r="C27" i="4"/>
  <c r="D24" i="4"/>
  <c r="C24" i="4"/>
  <c r="D21" i="4"/>
  <c r="C21" i="4"/>
  <c r="D18" i="4"/>
  <c r="C18" i="4"/>
  <c r="D15" i="4"/>
  <c r="C15" i="4"/>
  <c r="D12" i="4"/>
  <c r="D12" i="14" s="1"/>
  <c r="C12" i="4"/>
  <c r="C12" i="14" s="1"/>
  <c r="D9" i="4"/>
  <c r="D9" i="14" s="1"/>
  <c r="C9" i="4"/>
  <c r="C9" i="14" s="1"/>
  <c r="P69" i="4"/>
  <c r="V69" i="4"/>
  <c r="Y69" i="4"/>
  <c r="O66" i="7"/>
  <c r="O66" i="1" s="1"/>
  <c r="K66" i="7"/>
  <c r="O63" i="7"/>
  <c r="O63" i="1" s="1"/>
  <c r="K63" i="7"/>
  <c r="O60" i="7"/>
  <c r="O60" i="1" s="1"/>
  <c r="K60" i="7"/>
  <c r="O57" i="7"/>
  <c r="O57" i="1" s="1"/>
  <c r="K57" i="7"/>
  <c r="O54" i="7"/>
  <c r="O54" i="1" s="1"/>
  <c r="K54" i="7"/>
  <c r="K66" i="1" l="1"/>
  <c r="P66" i="7"/>
  <c r="P66" i="1" s="1"/>
  <c r="K63" i="1"/>
  <c r="P63" i="7"/>
  <c r="P63" i="1" s="1"/>
  <c r="K60" i="1"/>
  <c r="P60" i="7"/>
  <c r="P60" i="1" s="1"/>
  <c r="K54" i="1"/>
  <c r="P54" i="7"/>
  <c r="P54" i="1" s="1"/>
  <c r="K57" i="1"/>
  <c r="P57" i="7"/>
  <c r="P57" i="1" s="1"/>
  <c r="B21" i="1"/>
  <c r="B63" i="4"/>
  <c r="B57" i="4"/>
  <c r="L66" i="7"/>
  <c r="L66" i="1" s="1"/>
  <c r="L54" i="7"/>
  <c r="L54" i="1" s="1"/>
  <c r="L63" i="7"/>
  <c r="L63" i="1" s="1"/>
  <c r="B60" i="4"/>
  <c r="B66" i="4"/>
  <c r="B54" i="4"/>
  <c r="L57" i="7"/>
  <c r="L57" i="1" s="1"/>
  <c r="L60" i="7"/>
  <c r="L60" i="1" s="1"/>
  <c r="I8" i="5"/>
  <c r="C8" i="5"/>
  <c r="AN9" i="1"/>
  <c r="E63" i="4" l="1"/>
  <c r="E54" i="4"/>
  <c r="E66" i="4"/>
  <c r="E60" i="4"/>
  <c r="E57" i="4"/>
  <c r="J9" i="1" l="1"/>
  <c r="I9" i="1"/>
  <c r="H9" i="1"/>
  <c r="F9" i="1"/>
  <c r="E9" i="1"/>
  <c r="D9" i="1"/>
  <c r="K51" i="7"/>
  <c r="K48" i="7"/>
  <c r="K45" i="7"/>
  <c r="K42" i="7"/>
  <c r="K39" i="7"/>
  <c r="K36" i="7"/>
  <c r="K33" i="7"/>
  <c r="K30" i="7"/>
  <c r="K27" i="7"/>
  <c r="K24" i="7"/>
  <c r="K21" i="7"/>
  <c r="K18" i="7"/>
  <c r="K15" i="7"/>
  <c r="P15" i="7" s="1"/>
  <c r="P15" i="1" s="1"/>
  <c r="K12" i="7"/>
  <c r="P12" i="7" s="1"/>
  <c r="Z10" i="1" l="1"/>
  <c r="AD10" i="1"/>
  <c r="Z9" i="1"/>
  <c r="AD9" i="1"/>
  <c r="S11" i="1"/>
  <c r="W11" i="1"/>
  <c r="S9" i="1"/>
  <c r="T10" i="1"/>
  <c r="S10" i="1"/>
  <c r="AB10" i="1"/>
  <c r="AF10" i="1"/>
  <c r="AF9" i="1"/>
  <c r="U11" i="1"/>
  <c r="U9" i="1"/>
  <c r="Q11" i="1"/>
  <c r="Y10" i="1"/>
  <c r="AC10" i="1"/>
  <c r="AC9" i="1"/>
  <c r="R11" i="1"/>
  <c r="W9" i="1"/>
  <c r="V9" i="1"/>
  <c r="W10" i="1"/>
  <c r="AG9" i="1"/>
  <c r="AA10" i="1"/>
  <c r="AE10" i="1"/>
  <c r="AA9" i="1"/>
  <c r="AE9" i="1"/>
  <c r="T11" i="1"/>
  <c r="X11" i="1"/>
  <c r="T9" i="1"/>
  <c r="U10" i="1"/>
  <c r="R9" i="1"/>
  <c r="X10" i="1"/>
  <c r="AB9" i="1"/>
  <c r="X9" i="1"/>
  <c r="V10" i="1"/>
  <c r="V11" i="1"/>
  <c r="R10" i="1"/>
  <c r="Q9" i="1"/>
  <c r="F9" i="4" s="1"/>
  <c r="Q10" i="1"/>
  <c r="AG10" i="1"/>
  <c r="K36" i="1"/>
  <c r="P36" i="7"/>
  <c r="P36" i="1" s="1"/>
  <c r="K42" i="1"/>
  <c r="P42" i="7"/>
  <c r="P42" i="1" s="1"/>
  <c r="K39" i="1"/>
  <c r="P39" i="7"/>
  <c r="P39" i="1" s="1"/>
  <c r="K45" i="1"/>
  <c r="P45" i="7"/>
  <c r="P45" i="1" s="1"/>
  <c r="K48" i="1"/>
  <c r="P48" i="7"/>
  <c r="P48" i="1" s="1"/>
  <c r="K51" i="1"/>
  <c r="P51" i="7"/>
  <c r="P51" i="1" s="1"/>
  <c r="K18" i="1"/>
  <c r="P18" i="7"/>
  <c r="P18" i="1" s="1"/>
  <c r="K27" i="1"/>
  <c r="P27" i="7"/>
  <c r="P27" i="1" s="1"/>
  <c r="K30" i="1"/>
  <c r="P30" i="7"/>
  <c r="P30" i="1" s="1"/>
  <c r="K21" i="1"/>
  <c r="P21" i="7"/>
  <c r="K33" i="1"/>
  <c r="P33" i="7"/>
  <c r="P33" i="1" s="1"/>
  <c r="K24" i="1"/>
  <c r="P24" i="7"/>
  <c r="P24" i="1" s="1"/>
  <c r="Z11" i="1"/>
  <c r="AF11" i="1"/>
  <c r="AE11" i="1"/>
  <c r="AD11" i="1"/>
  <c r="AC11" i="1"/>
  <c r="AB11" i="1"/>
  <c r="AA11" i="1"/>
  <c r="Y11" i="1"/>
  <c r="K12" i="1"/>
  <c r="K15" i="1"/>
  <c r="L51" i="7"/>
  <c r="L51" i="1" s="1"/>
  <c r="L18" i="7"/>
  <c r="L45" i="7"/>
  <c r="L45" i="1" s="1"/>
  <c r="L24" i="7"/>
  <c r="L24" i="1" s="1"/>
  <c r="L30" i="7"/>
  <c r="L30" i="1" s="1"/>
  <c r="P12" i="1"/>
  <c r="L42" i="7"/>
  <c r="L42" i="1" s="1"/>
  <c r="L21" i="7"/>
  <c r="L33" i="7"/>
  <c r="L33" i="1" s="1"/>
  <c r="L39" i="7"/>
  <c r="L39" i="1" s="1"/>
  <c r="L36" i="7"/>
  <c r="L36" i="1" s="1"/>
  <c r="L48" i="7"/>
  <c r="L48" i="1" s="1"/>
  <c r="L27" i="7"/>
  <c r="L27" i="1" s="1"/>
  <c r="L15" i="7"/>
  <c r="L12" i="7"/>
  <c r="L15" i="1" l="1"/>
  <c r="V15" i="6"/>
  <c r="L12" i="1"/>
  <c r="V12" i="6"/>
  <c r="X12" i="6" s="1"/>
  <c r="AI12" i="1" s="1"/>
  <c r="AH12" i="1" s="1"/>
  <c r="L18" i="1"/>
  <c r="V18" i="6"/>
  <c r="L21" i="1"/>
  <c r="V21" i="6"/>
  <c r="P21" i="1"/>
  <c r="X15" i="6" l="1"/>
  <c r="V16" i="6"/>
  <c r="X16" i="6" s="1"/>
  <c r="X21" i="6"/>
  <c r="V22" i="6"/>
  <c r="X18" i="6"/>
  <c r="V20" i="6"/>
  <c r="X20" i="6" s="1"/>
  <c r="J9" i="10"/>
  <c r="B51" i="4"/>
  <c r="B48" i="4"/>
  <c r="B45" i="4"/>
  <c r="B42" i="4"/>
  <c r="B36" i="4"/>
  <c r="B33" i="4"/>
  <c r="B30" i="4"/>
  <c r="B27" i="4"/>
  <c r="B24" i="4"/>
  <c r="B21" i="4"/>
  <c r="B18" i="4"/>
  <c r="B15" i="4"/>
  <c r="E51" i="4" l="1"/>
  <c r="E27" i="4"/>
  <c r="E42" i="4"/>
  <c r="E18" i="4"/>
  <c r="E30" i="4"/>
  <c r="E45" i="4"/>
  <c r="E24" i="4"/>
  <c r="E36" i="4"/>
  <c r="E15" i="4"/>
  <c r="E21" i="4"/>
  <c r="E33" i="4"/>
  <c r="E48" i="4"/>
  <c r="AI18" i="1"/>
  <c r="AH18" i="1" s="1"/>
  <c r="X22" i="6"/>
  <c r="V23" i="6"/>
  <c r="X23" i="6" s="1"/>
  <c r="AI21" i="1" s="1"/>
  <c r="AH21" i="1" s="1"/>
  <c r="B39" i="4"/>
  <c r="B12" i="4"/>
  <c r="B9" i="4"/>
  <c r="B9" i="14" s="1"/>
  <c r="O51" i="7"/>
  <c r="O51" i="1" s="1"/>
  <c r="O39" i="7"/>
  <c r="O39" i="1" s="1"/>
  <c r="O42" i="7"/>
  <c r="O42" i="1" s="1"/>
  <c r="O45" i="7"/>
  <c r="O45" i="1" s="1"/>
  <c r="O48" i="7"/>
  <c r="O48" i="1" s="1"/>
  <c r="E39" i="4" l="1"/>
  <c r="B12" i="14"/>
  <c r="E12" i="4"/>
  <c r="N9" i="1"/>
  <c r="AE69" i="4"/>
  <c r="B9" i="1"/>
  <c r="M9" i="6"/>
  <c r="Y9" i="1" s="1"/>
  <c r="O36" i="7"/>
  <c r="O36" i="1" s="1"/>
  <c r="O33" i="7"/>
  <c r="O33" i="1" s="1"/>
  <c r="O30" i="7"/>
  <c r="O30" i="1" s="1"/>
  <c r="O27" i="7"/>
  <c r="O27" i="1" s="1"/>
  <c r="O24" i="7"/>
  <c r="O24" i="1" s="1"/>
  <c r="O21" i="7"/>
  <c r="O21" i="1" s="1"/>
  <c r="AK21" i="1" s="1"/>
  <c r="AJ21" i="1" s="1"/>
  <c r="AL21" i="1" s="1"/>
  <c r="O12" i="7"/>
  <c r="AH15" i="1" l="1"/>
  <c r="O12" i="1"/>
  <c r="W13" i="6"/>
  <c r="O9" i="7"/>
  <c r="O9" i="1" s="1"/>
  <c r="L9" i="7"/>
  <c r="L9" i="1" s="1"/>
  <c r="K9" i="1"/>
  <c r="O15" i="7"/>
  <c r="O18" i="7"/>
  <c r="V9" i="6" l="1"/>
  <c r="X9" i="6" s="1"/>
  <c r="O15" i="1"/>
  <c r="W17" i="6"/>
  <c r="Y17" i="6" s="1"/>
  <c r="AK15" i="1" s="1"/>
  <c r="AJ15" i="1" s="1"/>
  <c r="AL15" i="1" s="1"/>
  <c r="Y13" i="6"/>
  <c r="W14" i="6"/>
  <c r="Y14" i="6" s="1"/>
  <c r="O18" i="1"/>
  <c r="W19" i="6"/>
  <c r="Y19" i="6" s="1"/>
  <c r="AK18" i="1" s="1"/>
  <c r="AJ18" i="1" s="1"/>
  <c r="AL18" i="1" s="1"/>
  <c r="W9" i="6"/>
  <c r="Y9" i="6" s="1"/>
  <c r="V10" i="6"/>
  <c r="X10" i="6" s="1"/>
  <c r="W10" i="6"/>
  <c r="P9" i="1"/>
  <c r="AI9" i="1" l="1"/>
  <c r="AH9" i="1" s="1"/>
  <c r="AK12" i="1"/>
  <c r="AJ12" i="1" s="1"/>
  <c r="AL12" i="1" s="1"/>
  <c r="Y10" i="6"/>
  <c r="W11" i="6"/>
  <c r="Y11" i="6" s="1"/>
  <c r="AK9" i="1" l="1"/>
  <c r="AJ9" i="1" s="1"/>
  <c r="AL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Ivan Rueda Blanco</author>
    <author>andrea linares</author>
  </authors>
  <commentList>
    <comment ref="C7" authorId="0" shapeId="0" xr:uid="{00000000-0006-0000-0100-000001000000}">
      <text>
        <r>
          <rPr>
            <b/>
            <sz val="9"/>
            <color indexed="81"/>
            <rFont val="Tahoma"/>
            <family val="2"/>
          </rPr>
          <t xml:space="preserve">Punto de Riesgo: 
</t>
        </r>
        <r>
          <rPr>
            <sz val="9"/>
            <color indexed="81"/>
            <rFont val="Tahoma"/>
            <family val="2"/>
          </rPr>
          <t>Actividades en las que potencialmente se genera riesgo. Tratándose de riesgo fiscal los puntos de riesgo son todas las actividades que representen gestión fiscal, por ejemplo, aquellas de administración, gestión, ordenación, ejecución, manejo, adquisición, planeación, conservación, custodia, explotación, enajenación, consumo, adjudicación, gasto, inversión y disposición</t>
        </r>
        <r>
          <rPr>
            <b/>
            <sz val="9"/>
            <color indexed="81"/>
            <rFont val="Tahoma"/>
            <family val="2"/>
          </rPr>
          <t xml:space="preserve"> </t>
        </r>
        <r>
          <rPr>
            <sz val="9"/>
            <color indexed="81"/>
            <rFont val="Tahoma"/>
            <family val="2"/>
          </rPr>
          <t xml:space="preserve">de los bienes o recursos públicos o intereses de naturaleza pública.
</t>
        </r>
      </text>
    </comment>
    <comment ref="D7" authorId="0" shapeId="0" xr:uid="{00000000-0006-0000-0100-000002000000}">
      <text>
        <r>
          <rPr>
            <b/>
            <sz val="9"/>
            <color indexed="81"/>
            <rFont val="Tahoma"/>
            <family val="2"/>
          </rPr>
          <t xml:space="preserve">Impacto: 
</t>
        </r>
        <r>
          <rPr>
            <sz val="9"/>
            <color indexed="81"/>
            <rFont val="Tahoma"/>
            <family val="2"/>
          </rPr>
          <t>Las consecuencias que puede ocasionar a la organización la materialización del riesgo.</t>
        </r>
      </text>
    </comment>
    <comment ref="E7" authorId="0" shapeId="0" xr:uid="{00000000-0006-0000-0100-000003000000}">
      <text>
        <r>
          <rPr>
            <b/>
            <sz val="9"/>
            <color indexed="81"/>
            <rFont val="Tahoma"/>
            <family val="2"/>
          </rPr>
          <t xml:space="preserve">Causa inmediata:
</t>
        </r>
        <r>
          <rPr>
            <sz val="9"/>
            <color indexed="81"/>
            <rFont val="Tahoma"/>
            <family val="2"/>
          </rPr>
          <t>Circunstancias bajo las cuales se presenta el riesgo, pero no constituyen la causa principal o base para que se presente el riesgo.</t>
        </r>
      </text>
    </comment>
    <comment ref="F7" authorId="0" shapeId="0" xr:uid="{00000000-0006-0000-0100-000004000000}">
      <text>
        <r>
          <rPr>
            <b/>
            <sz val="9"/>
            <color indexed="81"/>
            <rFont val="Tahoma"/>
            <family val="2"/>
          </rPr>
          <t xml:space="preserve">Causa raíz: 
</t>
        </r>
        <r>
          <rPr>
            <sz val="9"/>
            <color indexed="81"/>
            <rFont val="Tahoma"/>
            <family val="2"/>
          </rPr>
          <t>Causa principal o básica, corresponde a las razones por la cuales se puede presentar el riesgo, son la base para la definición de controles en la etapa de valoración del riesgo. Se debe tener en cuenta que para un mismo riesgo pueden existir más de una causa o subcausas que pueden ser analizadas.</t>
        </r>
      </text>
    </comment>
    <comment ref="G7" authorId="0" shapeId="0" xr:uid="{00000000-0006-0000-0100-000005000000}">
      <text>
        <r>
          <rPr>
            <b/>
            <sz val="9"/>
            <color indexed="81"/>
            <rFont val="Tahoma"/>
            <family val="2"/>
          </rPr>
          <t xml:space="preserve">Descripción del Riesgo: 
</t>
        </r>
        <r>
          <rPr>
            <sz val="9"/>
            <color indexed="81"/>
            <rFont val="Tahoma"/>
            <family val="2"/>
          </rPr>
          <t xml:space="preserve">Se recomienda la siguiente estructura que facilita su redacción y claridad, iniciando con la frase POSIBILIDAD DE:
Descripción del Riesgo = Impacto + Causa Inmediata + Causa Raiz </t>
        </r>
      </text>
    </comment>
    <comment ref="H7" authorId="1" shapeId="0" xr:uid="{19F11DE3-B878-4E96-9738-9A6124520720}">
      <text>
        <r>
          <rPr>
            <b/>
            <sz val="9"/>
            <color indexed="81"/>
            <rFont val="Tahoma"/>
            <family val="2"/>
          </rPr>
          <t xml:space="preserve">Tipo de riesgo: 
</t>
        </r>
        <r>
          <rPr>
            <sz val="9"/>
            <color indexed="81"/>
            <rFont val="Tahoma"/>
            <family val="2"/>
          </rPr>
          <t xml:space="preserve">Seleccionar de la lista el tipo de riesgo asociado. Para Mayor claridad consultar la Tabla No. 4 del documento DE-GU-01 GUÍA PARA LA ADMINISTRACIÓN DE LOS RIESGOS DE GESTIÓN Y CORRUPCIÓN DEL IDIGER
</t>
        </r>
      </text>
    </comment>
    <comment ref="I7" authorId="1" shapeId="0" xr:uid="{ED9A9D28-F10A-407D-8ECE-70A1E0333AA0}">
      <text>
        <r>
          <rPr>
            <b/>
            <sz val="9"/>
            <color indexed="81"/>
            <rFont val="Tahoma"/>
            <family val="2"/>
          </rPr>
          <t>Clasificación del riesgo:</t>
        </r>
        <r>
          <rPr>
            <sz val="9"/>
            <color indexed="81"/>
            <rFont val="Tahoma"/>
            <family val="2"/>
          </rPr>
          <t xml:space="preserve"> 
Seleccionar de la lista la clasificación asocida. Para Mayor claridad consultar la Tabla No. 5 del documento DE-GU-01 GUÍA PARA LA ADMINISTRACIÓN DE LOS RIESGOS DE GESTIÓN Y CORRUPCIÓN DEL IDIGER
</t>
        </r>
      </text>
    </comment>
    <comment ref="J7" authorId="1" shapeId="0" xr:uid="{6FF01350-F516-464D-B4F2-A4911371FA8A}">
      <text>
        <r>
          <rPr>
            <sz val="9"/>
            <color indexed="81"/>
            <rFont val="Tahoma"/>
            <family val="2"/>
          </rPr>
          <t xml:space="preserve">Para mayor claridad ver tablas No. 6 y No. 7 del documento DE-GU-01 GUÍA PARA LA ADMINISTRACIÓN DE LOS RIESGOS DE GESTIÓN Y CORRUPCIÓN DEL IDIGER
</t>
        </r>
      </text>
    </comment>
    <comment ref="Q7" authorId="0" shapeId="0" xr:uid="{00000000-0006-0000-0100-000006000000}">
      <text>
        <r>
          <rPr>
            <b/>
            <sz val="9"/>
            <color indexed="81"/>
            <rFont val="Tahoma"/>
            <family val="2"/>
          </rPr>
          <t xml:space="preserve">Apetito del Riesgo: 
</t>
        </r>
        <r>
          <rPr>
            <sz val="9"/>
            <color indexed="81"/>
            <rFont val="Tahoma"/>
            <family val="2"/>
          </rPr>
          <t>Es el nivel de riesgo que la entidad puede aceptar en relación con sus objetivos, el marco legal y las disposiciones de la alta dirección.
Para determinar el apetito del riesgo, se debe definir un valor que es menor a la tolerancia del riesgo.</t>
        </r>
      </text>
    </comment>
    <comment ref="R7" authorId="0" shapeId="0" xr:uid="{00000000-0006-0000-0100-000007000000}">
      <text>
        <r>
          <rPr>
            <b/>
            <sz val="9"/>
            <color indexed="81"/>
            <rFont val="Tahoma"/>
            <family val="2"/>
          </rPr>
          <t xml:space="preserve">Tolerancia del Riesgo: 
</t>
        </r>
        <r>
          <rPr>
            <sz val="9"/>
            <color indexed="81"/>
            <rFont val="Tahoma"/>
            <family val="2"/>
          </rPr>
          <t>Es el valor de la máxima desviación admisible del nivel de riesgo con respecto al valor del apetito de riesgo determinado por la entidad.
Para determinar la tolerancia de riesgo, se debe definir un valor que es igual o superior al apetito de riesgo y menor o igual a la capacidad de riesgo.</t>
        </r>
      </text>
    </comment>
    <comment ref="S7" authorId="0" shapeId="0" xr:uid="{00000000-0006-0000-0100-000008000000}">
      <text>
        <r>
          <rPr>
            <b/>
            <sz val="9"/>
            <color indexed="81"/>
            <rFont val="Tahoma"/>
            <family val="2"/>
          </rPr>
          <t xml:space="preserve">Capacidad del Riesgo: 
</t>
        </r>
        <r>
          <rPr>
            <sz val="9"/>
            <color indexed="81"/>
            <rFont val="Tahoma"/>
            <family val="2"/>
          </rPr>
          <t>Es el máximo valor del nivel de riesgo que una entidad puede soportar y a partir del cual la alta dirección consideran que no sería posible el logro de los objetivos de la entidad.</t>
        </r>
        <r>
          <rPr>
            <b/>
            <sz val="9"/>
            <color indexed="81"/>
            <rFont val="Tahoma"/>
            <family val="2"/>
          </rPr>
          <t xml:space="preserve">
</t>
        </r>
      </text>
    </comment>
    <comment ref="T7" authorId="0" shapeId="0" xr:uid="{00000000-0006-0000-0100-000009000000}">
      <text>
        <r>
          <rPr>
            <b/>
            <sz val="9"/>
            <color indexed="81"/>
            <rFont val="Tahoma"/>
            <family val="2"/>
          </rPr>
          <t xml:space="preserve">Unidad de Medida: 
</t>
        </r>
        <r>
          <rPr>
            <sz val="9"/>
            <color indexed="81"/>
            <rFont val="Tahoma"/>
            <family val="2"/>
          </rPr>
          <t>Registre la unidad de medida que representa los valores de apetito, tolerancia y capacidad del riesgo (ejemplo: unidad, porcentaje, etc).
Recuerde que la unidad de medida es la misma para el apetito, tolerancia y capacidad del riesgo.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Carlos Ivan Rueda Blanco</author>
  </authors>
  <commentList>
    <comment ref="J7" authorId="0" shapeId="0" xr:uid="{00000000-0006-0000-0400-000001000000}">
      <text>
        <r>
          <rPr>
            <b/>
            <sz val="9"/>
            <color indexed="81"/>
            <rFont val="Tahoma"/>
            <family val="2"/>
          </rPr>
          <t xml:space="preserve">Complemento: 
</t>
        </r>
        <r>
          <rPr>
            <sz val="9"/>
            <color indexed="81"/>
            <rFont val="Tahoma"/>
            <family val="2"/>
          </rPr>
          <t>Corresponde a los detalles que permiten identificar claramente el objeto del control.</t>
        </r>
      </text>
    </comment>
    <comment ref="K7" authorId="0" shapeId="0" xr:uid="{00000000-0006-0000-0400-000002000000}">
      <text>
        <r>
          <rPr>
            <b/>
            <sz val="9"/>
            <color indexed="81"/>
            <rFont val="Tahoma"/>
            <family val="2"/>
          </rPr>
          <t xml:space="preserve">La Estructura para describir un control es la siguiente: 
</t>
        </r>
        <r>
          <rPr>
            <sz val="9"/>
            <color indexed="81"/>
            <rFont val="Tahoma"/>
            <family val="2"/>
          </rPr>
          <t xml:space="preserve">
* Responsable de ejecutar el control: identifica el cargo del servidor que ejecuta el control, en caso de que sean controles automáticos se identificará el sistema que realiza la actividad.
* Acción: se determina mediante verbos que indican la acción que deben realizar como parte del control.
* Complemento: corresponde a los detalles que permiten identificar claramente el objeto del control.</t>
        </r>
      </text>
    </comment>
    <comment ref="L8" authorId="0" shapeId="0" xr:uid="{00000000-0006-0000-0400-000003000000}">
      <text>
        <r>
          <rPr>
            <b/>
            <sz val="9"/>
            <color indexed="81"/>
            <rFont val="Tahoma"/>
            <family val="2"/>
          </rPr>
          <t xml:space="preserve">Los tipos de controles son: 
</t>
        </r>
        <r>
          <rPr>
            <sz val="9"/>
            <color indexed="81"/>
            <rFont val="Tahoma"/>
            <family val="2"/>
          </rPr>
          <t xml:space="preserve">
* Control preventivo: control accionado en la entrada del proceso y antes de que se realice la actividad originadora del riesgo, se busca establecer las condiciones que aseguren el resultado final esperado.
* Control detectivo: control accionado durante la ejecución del proceso. Estos controles detectan el riesgo, pero generan reprocesos.
* Control correctivo: control accionado en la salida del proceso y después de que se materializa el riesgo. Estos controles tienen costos implícitos.</t>
        </r>
      </text>
    </comment>
    <comment ref="N8" authorId="0" shapeId="0" xr:uid="{00000000-0006-0000-0400-000004000000}">
      <text>
        <r>
          <rPr>
            <b/>
            <sz val="9"/>
            <color indexed="81"/>
            <rFont val="Tahoma"/>
            <family val="2"/>
          </rPr>
          <t xml:space="preserve">Las maneras en que se ejecutan los controles son:
</t>
        </r>
        <r>
          <rPr>
            <sz val="9"/>
            <color indexed="81"/>
            <rFont val="Tahoma"/>
            <family val="2"/>
          </rPr>
          <t xml:space="preserve">
* Control manual: controles que son ejecutados por personas.
* Control automático: son ejecutados por un sistema.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Carlos Ivan Rueda Blanco</author>
  </authors>
  <commentList>
    <comment ref="C7" authorId="0" shapeId="0" xr:uid="{6D537EF6-95BE-4E6A-AD64-8C01B95A6DB2}">
      <text>
        <r>
          <rPr>
            <b/>
            <sz val="9"/>
            <color indexed="81"/>
            <rFont val="Tahoma"/>
            <family val="2"/>
          </rPr>
          <t xml:space="preserve">Punto de Riesgo: 
</t>
        </r>
        <r>
          <rPr>
            <sz val="9"/>
            <color indexed="81"/>
            <rFont val="Tahoma"/>
            <family val="2"/>
          </rPr>
          <t>Actividades en las que potencialmente se genera riesgo. Tratándose de riesgo fiscal los puntos de riesgo son todas las actividades que representen gestión fiscal, por ejemplo, aquellas de administración, gestión, ordenación, ejecución, manejo, adquisición, planeación, conservación, custodia, explotación, enajenación, consumo, adjudicación, gasto, inversión y disposición</t>
        </r>
        <r>
          <rPr>
            <b/>
            <sz val="9"/>
            <color indexed="81"/>
            <rFont val="Tahoma"/>
            <family val="2"/>
          </rPr>
          <t xml:space="preserve"> </t>
        </r>
        <r>
          <rPr>
            <sz val="9"/>
            <color indexed="81"/>
            <rFont val="Tahoma"/>
            <family val="2"/>
          </rPr>
          <t xml:space="preserve">de los bienes o recursos públicos o intereses de naturaleza pública.
</t>
        </r>
      </text>
    </comment>
    <comment ref="D7" authorId="0" shapeId="0" xr:uid="{7A54777D-92CE-4614-88B4-ACCB55FF21AA}">
      <text>
        <r>
          <rPr>
            <b/>
            <sz val="9"/>
            <color indexed="81"/>
            <rFont val="Tahoma"/>
            <family val="2"/>
          </rPr>
          <t xml:space="preserve">Impacto: 
</t>
        </r>
        <r>
          <rPr>
            <sz val="9"/>
            <color indexed="81"/>
            <rFont val="Tahoma"/>
            <family val="2"/>
          </rPr>
          <t>Las consecuencias que puede ocasionar a la organización la materialización del riesgo.</t>
        </r>
      </text>
    </comment>
    <comment ref="E7" authorId="0" shapeId="0" xr:uid="{D8C45C0C-D2F4-412D-AA17-EE81AD88806B}">
      <text>
        <r>
          <rPr>
            <b/>
            <sz val="9"/>
            <color indexed="81"/>
            <rFont val="Tahoma"/>
            <family val="2"/>
          </rPr>
          <t xml:space="preserve">Causa inmediata:
</t>
        </r>
        <r>
          <rPr>
            <sz val="9"/>
            <color indexed="81"/>
            <rFont val="Tahoma"/>
            <family val="2"/>
          </rPr>
          <t>Circunstancias bajo las cuales se presenta el riesgo, pero no constituyen la causa principal o base para que se presente el riesgo.</t>
        </r>
      </text>
    </comment>
    <comment ref="F7" authorId="0" shapeId="0" xr:uid="{F14F6AED-36C8-4FF7-8CF9-7D1B28696AA1}">
      <text>
        <r>
          <rPr>
            <b/>
            <sz val="9"/>
            <color indexed="81"/>
            <rFont val="Tahoma"/>
            <family val="2"/>
          </rPr>
          <t xml:space="preserve">Causa raíz: 
</t>
        </r>
        <r>
          <rPr>
            <sz val="9"/>
            <color indexed="81"/>
            <rFont val="Tahoma"/>
            <family val="2"/>
          </rPr>
          <t>Causa principal o básica, corresponde a las razones por la cuales se puede presentar el riesgo, son la base para la definición de controles en la etapa de valoración del riesgo. Se debe tener en cuenta que para un mismo riesgo pueden existir más de una causa o subcausas que pueden ser analizadas.</t>
        </r>
      </text>
    </comment>
    <comment ref="X8" authorId="0" shapeId="0" xr:uid="{00000000-0006-0000-0600-000006000000}">
      <text>
        <r>
          <rPr>
            <b/>
            <sz val="9"/>
            <color indexed="81"/>
            <rFont val="Tahoma"/>
            <family val="2"/>
          </rPr>
          <t xml:space="preserve">Los tipos de controles son: 
</t>
        </r>
        <r>
          <rPr>
            <sz val="9"/>
            <color indexed="81"/>
            <rFont val="Tahoma"/>
            <family val="2"/>
          </rPr>
          <t>* Control preventivo: control accionado en la entrada del proceso y antes de que se realice la actividad originadora del riesgo, se busca establecer las condiciones que aseguren el resultado final esperado.
* Control detectivo: control accionado durante la ejecución del proceso. Estos controles detectan el riesgo, pero generan reprocesos.
* Control correctivo: control accionado en la salida del proceso y después de que se materializa el riesgo. Estos controles tienen costos implícitos.</t>
        </r>
      </text>
    </comment>
    <comment ref="Z8" authorId="0" shapeId="0" xr:uid="{00000000-0006-0000-0600-000007000000}">
      <text>
        <r>
          <rPr>
            <b/>
            <sz val="9"/>
            <color indexed="81"/>
            <rFont val="Tahoma"/>
            <family val="2"/>
          </rPr>
          <t xml:space="preserve">Las maneras en que se ejecutan los controles son:
</t>
        </r>
        <r>
          <rPr>
            <sz val="9"/>
            <color indexed="81"/>
            <rFont val="Tahoma"/>
            <family val="2"/>
          </rPr>
          <t>* Control manual: controles que son ejecutados por personas.
* Control automático: son ejecutados por un sistema.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Lady Paola Cubides Suárez</author>
  </authors>
  <commentList>
    <comment ref="G8" authorId="0" shapeId="0" xr:uid="{F59A3B41-2477-4CB9-9E46-D845E9F9E6A4}">
      <text>
        <r>
          <rPr>
            <sz val="10"/>
            <color indexed="81"/>
            <rFont val="Tahoma"/>
            <family val="2"/>
          </rPr>
          <t xml:space="preserve">El porcentaje es acumulativo. Se calcula promedio entre el avance de las acciones y los controles si no hay acciones solo avance de los controles.
</t>
        </r>
      </text>
    </comment>
    <comment ref="K8" authorId="0" shapeId="0" xr:uid="{0A2F437A-AAAB-4750-896F-CFD4247B8E49}">
      <text>
        <r>
          <rPr>
            <sz val="10"/>
            <color indexed="81"/>
            <rFont val="Tahoma"/>
            <family val="2"/>
          </rPr>
          <t xml:space="preserve">El porcentaje es acumulativo. Se calcula promedio entre el avance de las acciones y los controles si no hay acciones solo avance de los controles.
</t>
        </r>
      </text>
    </comment>
    <comment ref="M8" authorId="0" shapeId="0" xr:uid="{F80EF505-D467-4C3F-BE9C-F2A152614E26}">
      <text>
        <r>
          <rPr>
            <sz val="10"/>
            <color indexed="81"/>
            <rFont val="Tahoma"/>
            <family val="2"/>
          </rPr>
          <t xml:space="preserve">El porcentaje es acumulativo. Se calcula promedio entre el avance de las acciones y los controles si no hay acciones solo avance de los controles.
</t>
        </r>
      </text>
    </comment>
    <comment ref="P8" authorId="0" shapeId="0" xr:uid="{21C116E7-C7A3-4255-B66B-589C29D6E705}">
      <text>
        <r>
          <rPr>
            <sz val="10"/>
            <color indexed="81"/>
            <rFont val="Tahoma"/>
            <family val="2"/>
          </rPr>
          <t xml:space="preserve">El porcentaje es acumulativo. Se calcula promedio entre el avance de las acciones y los controles si no hay acciones solo avance de los controles.
</t>
        </r>
      </text>
    </comment>
    <comment ref="T8" authorId="0" shapeId="0" xr:uid="{F3CBE544-811E-4157-9295-6B5FBE5DBA65}">
      <text>
        <r>
          <rPr>
            <sz val="10"/>
            <color indexed="81"/>
            <rFont val="Tahoma"/>
            <family val="2"/>
          </rPr>
          <t xml:space="preserve">El porcentaje es acumulativo. Se calcula promedio entre el avance de las acciones y los controles si no hay acciones solo avance de los controles.
</t>
        </r>
      </text>
    </comment>
    <comment ref="V8" authorId="0" shapeId="0" xr:uid="{863E1BEE-CB88-4821-8E90-3A973A51AACD}">
      <text>
        <r>
          <rPr>
            <sz val="10"/>
            <color indexed="81"/>
            <rFont val="Tahoma"/>
            <family val="2"/>
          </rPr>
          <t xml:space="preserve">El porcentaje es acumulativo. Se calcula promedio entre el avance de las acciones y los controles si no hay acciones solo avance de los controles.
</t>
        </r>
      </text>
    </comment>
    <comment ref="Y8" authorId="0" shapeId="0" xr:uid="{6E5ADD71-11CC-423E-852F-143CD5F97073}">
      <text>
        <r>
          <rPr>
            <sz val="10"/>
            <color indexed="81"/>
            <rFont val="Tahoma"/>
            <family val="2"/>
          </rPr>
          <t xml:space="preserve">El porcentaje es acumulativo. Se calcula promedio entre el avance de las acciones y los controles si no hay acciones solo avance de los controles.
</t>
        </r>
      </text>
    </comment>
    <comment ref="AC8" authorId="0" shapeId="0" xr:uid="{C89453BF-EFA1-4426-A2BC-5EFB06FC7771}">
      <text>
        <r>
          <rPr>
            <sz val="10"/>
            <color indexed="81"/>
            <rFont val="Tahoma"/>
            <family val="2"/>
          </rPr>
          <t xml:space="preserve">El porcentaje es acumulativo. Se calcula promedio entre el avance de las acciones y los controles si no hay acciones solo avance de los controles.
</t>
        </r>
      </text>
    </comment>
    <comment ref="AE8" authorId="0" shapeId="0" xr:uid="{6883AC70-7AA7-443D-ADF6-EDF9CBE9B995}">
      <text>
        <r>
          <rPr>
            <sz val="10"/>
            <color indexed="81"/>
            <rFont val="Tahoma"/>
            <family val="2"/>
          </rPr>
          <t xml:space="preserve">El porcentaje es acumulativo. Se calcula promedio entre el avance de las acciones y los controles si no hay acciones solo avance de los controles.
</t>
        </r>
      </text>
    </comment>
  </commentList>
</comments>
</file>

<file path=xl/sharedStrings.xml><?xml version="1.0" encoding="utf-8"?>
<sst xmlns="http://schemas.openxmlformats.org/spreadsheetml/2006/main" count="676" uniqueCount="437">
  <si>
    <t>Plan de Acción</t>
  </si>
  <si>
    <t>Descripción del Riesgo</t>
  </si>
  <si>
    <t>Clasificación del Riesgo</t>
  </si>
  <si>
    <t>Probabilidad Inherente</t>
  </si>
  <si>
    <t>%</t>
  </si>
  <si>
    <t>Impacto 
Inherente</t>
  </si>
  <si>
    <t>Zona de Riesgo Inherente</t>
  </si>
  <si>
    <t>Descripción del Control</t>
  </si>
  <si>
    <t>Afectación</t>
  </si>
  <si>
    <t>Probabilidad Residual</t>
  </si>
  <si>
    <t>Fórmula del Indicador</t>
  </si>
  <si>
    <t>Implementación</t>
  </si>
  <si>
    <t>Frecuencia</t>
  </si>
  <si>
    <t>Evidencia</t>
  </si>
  <si>
    <t>Gestión</t>
  </si>
  <si>
    <t>Relaciones Laborales</t>
  </si>
  <si>
    <t>Probabilidad</t>
  </si>
  <si>
    <t>Tipo de Impacto</t>
  </si>
  <si>
    <t>Descripción de Impacto</t>
  </si>
  <si>
    <t>REPORTE DE LOS AVANCES DE LAS ACCIONES EJECUTADAS</t>
  </si>
  <si>
    <t>EVIDENCIAS / PRODUCTOS ENTREGADOS</t>
  </si>
  <si>
    <t>DESCRIPCION DEL MONITOREO (ACOMPAÑAMIENTO)</t>
  </si>
  <si>
    <t>PRIMERA LINEA DE DEFENSA
 (DIRECTIVOS - RESPONSABLES DE LOS PROCESOS)</t>
  </si>
  <si>
    <t>SEGUNDA LÍNEA DE DEFENSA
(OFICINA ASESORA DE PLANEACIÓN)</t>
  </si>
  <si>
    <t>TERCERA LÍNEA DE DEFENSA
(OFICINA DE CONTROL INTERNO)</t>
  </si>
  <si>
    <t>% DE AVANCE</t>
  </si>
  <si>
    <t>DESCRIPCION DEL SEGUIMIENTO</t>
  </si>
  <si>
    <t>EVIDENCIA DEL SEGUIMIENTO</t>
  </si>
  <si>
    <t>Proceso</t>
  </si>
  <si>
    <t>Direccionamiento Estratégico</t>
  </si>
  <si>
    <t>Tecnologías de la Información y las Comunicaciones</t>
  </si>
  <si>
    <t>Conocimiento del Riesgo y Efectos del Cambio Climático</t>
  </si>
  <si>
    <t>Reducción del Riesgo y Adaptación al Cambio Climático</t>
  </si>
  <si>
    <t>Manejo de Emergencias y Desastres</t>
  </si>
  <si>
    <t>Gestión del Talento Humano</t>
  </si>
  <si>
    <t>Comunicaciones e Información Pública</t>
  </si>
  <si>
    <t>Conocimiento e Innovación</t>
  </si>
  <si>
    <t>Gestión Administrativa</t>
  </si>
  <si>
    <t>Gestión Contractual</t>
  </si>
  <si>
    <t>Gestión Jurídica</t>
  </si>
  <si>
    <t>Gestión Financiera</t>
  </si>
  <si>
    <t>Gestión Documental</t>
  </si>
  <si>
    <t>Atención al Ciudadano</t>
  </si>
  <si>
    <t>Evaluación independiente</t>
  </si>
  <si>
    <t>Control Disciplinario Interno</t>
  </si>
  <si>
    <t>Tipo de Control</t>
  </si>
  <si>
    <t>Correctivo</t>
  </si>
  <si>
    <t>Preventivo</t>
  </si>
  <si>
    <t>Detectivo</t>
  </si>
  <si>
    <t>Manual</t>
  </si>
  <si>
    <t>Documentado</t>
  </si>
  <si>
    <t>Sin Documentar</t>
  </si>
  <si>
    <t>Continua</t>
  </si>
  <si>
    <t>Opciones de Tratamiento</t>
  </si>
  <si>
    <t>Aceptar</t>
  </si>
  <si>
    <t>Evitar</t>
  </si>
  <si>
    <t>Reducir (Mitigar)</t>
  </si>
  <si>
    <t>Objetivo del Proceso:</t>
  </si>
  <si>
    <t>Proceso (Seleccione):</t>
  </si>
  <si>
    <t>Debilidades</t>
  </si>
  <si>
    <t>Fortalezas</t>
  </si>
  <si>
    <t>Amenazas</t>
  </si>
  <si>
    <t>Oportunidades</t>
  </si>
  <si>
    <t>Objetivo del Proceso</t>
  </si>
  <si>
    <t>Impacto
¿Qué?</t>
  </si>
  <si>
    <t>Causa Inmediata
¿Cómo?</t>
  </si>
  <si>
    <t>Causa Raíz
¿Por qué?</t>
  </si>
  <si>
    <t>Afectación Reputacional</t>
  </si>
  <si>
    <t>Alcance del Proceso:</t>
  </si>
  <si>
    <t>Fraude Interno</t>
  </si>
  <si>
    <t>Fraude Externo</t>
  </si>
  <si>
    <t>Fallas Tecnológicas</t>
  </si>
  <si>
    <t>Usuarios, productos y practicas, organizacionales</t>
  </si>
  <si>
    <t>Tipo de Riesgo</t>
  </si>
  <si>
    <t>Ítem</t>
  </si>
  <si>
    <t>Objetivo Estratégico</t>
  </si>
  <si>
    <t>Afectación Económica o Presupuestal</t>
  </si>
  <si>
    <t>Daños Activos Físicos por Desastres Naturales o Eventos Externos</t>
  </si>
  <si>
    <t>Ejecución y Administración de procesos</t>
  </si>
  <si>
    <t>Aleatoria</t>
  </si>
  <si>
    <t>Afectación Económica (o presupuestal) y Reputacional</t>
  </si>
  <si>
    <t>Tipo de Implementación del Control</t>
  </si>
  <si>
    <t>Documentación del Control</t>
  </si>
  <si>
    <t>Atributos de Eficiencia</t>
  </si>
  <si>
    <t>Frecuencia de Aplicación del Control</t>
  </si>
  <si>
    <t>Evidencia del Control</t>
  </si>
  <si>
    <t>Valoración de Controles</t>
  </si>
  <si>
    <t>Análisis del Riesgo Inherente</t>
  </si>
  <si>
    <t>Identificación del Riesgo</t>
  </si>
  <si>
    <t>Impacto Residual</t>
  </si>
  <si>
    <t>Zona de Riesgo Residual</t>
  </si>
  <si>
    <t>Reducir (Transferir)</t>
  </si>
  <si>
    <t>Evaluación del Riesgo - Nivel del Riesgo Residual</t>
  </si>
  <si>
    <t>Estrategias para Combatir el Riesgo</t>
  </si>
  <si>
    <t>Fecha de Implementación
(El monitoreo y seguimiento será cuatrimestral)</t>
  </si>
  <si>
    <t>Mapa de Riesgos Institucional                                                                                                                                                                                                                         Mapa de Riesgos Institucional</t>
  </si>
  <si>
    <t>Corrupción</t>
  </si>
  <si>
    <t>SI</t>
  </si>
  <si>
    <t>NO</t>
  </si>
  <si>
    <t>SI / NO</t>
  </si>
  <si>
    <t>Criterios para Calificar el Riesgo de Corrupción</t>
  </si>
  <si>
    <t>¿Afecta el cumplimiento de metas y objetivos de la dependencia?</t>
  </si>
  <si>
    <t>¿Afecta el cumplimiento de la misión de la Entidad?</t>
  </si>
  <si>
    <t>¿Afecta el cumplimiento de la misión del sector al que pertenece la Entidad?</t>
  </si>
  <si>
    <t>¿Genera perdida de confianza de la Entidad, afectando su reputación ?</t>
  </si>
  <si>
    <t>¿Afecta la prestación del servicio?</t>
  </si>
  <si>
    <t>¿Afecta a los funcionarios del proceso?</t>
  </si>
  <si>
    <t>¿Da lugar al detrimento de la calidad de vida de la comunidad?</t>
  </si>
  <si>
    <t>¿Genera perdida de la información de la Entidad?</t>
  </si>
  <si>
    <t>¿Da lugar a procesos sancionatorios?</t>
  </si>
  <si>
    <t>¿Da lugar a procesos disciplinarios?</t>
  </si>
  <si>
    <t>¿Da lugar a procesos fiscales?</t>
  </si>
  <si>
    <t>¿Da lugar a procesos penales?</t>
  </si>
  <si>
    <t>¿Genera perdida de credibilidad del sector?</t>
  </si>
  <si>
    <t>¿Afecta la imagen regional?</t>
  </si>
  <si>
    <t>¿Afecta la imagen nacional?</t>
  </si>
  <si>
    <t>¿Genera daño ambiental?</t>
  </si>
  <si>
    <t>¿Genera perdida de recursos económicos?</t>
  </si>
  <si>
    <t>¿Genera intervención de los órganos de control, Fiscalía u otros?</t>
  </si>
  <si>
    <t>¿Ocasiona lesiones físicas o perdidas de vidas humanas?</t>
  </si>
  <si>
    <t>Respuestas Positivas</t>
  </si>
  <si>
    <t>Criterios de Impacto
(No aplica para riesgos de corrupción)</t>
  </si>
  <si>
    <t>Activo de Información</t>
  </si>
  <si>
    <t>Tipo de Activo de Información</t>
  </si>
  <si>
    <t>Amenaza
(Situación)</t>
  </si>
  <si>
    <t>Vulnerabilidad
(Causa)</t>
  </si>
  <si>
    <t>Tipo Activos de Información</t>
  </si>
  <si>
    <t>Información</t>
  </si>
  <si>
    <t>Software</t>
  </si>
  <si>
    <t>Hardware</t>
  </si>
  <si>
    <t>Servicios</t>
  </si>
  <si>
    <t>Intangibles</t>
  </si>
  <si>
    <t>Componentes de Red</t>
  </si>
  <si>
    <t>Personas</t>
  </si>
  <si>
    <t>Instalaciones</t>
  </si>
  <si>
    <t>Explicación Tipo de Activo de Información</t>
  </si>
  <si>
    <t>Explicación de la Estrategia para Combatir el Riesgo</t>
  </si>
  <si>
    <t>Caracteristicas del Riesgo de Seguridad de la Información</t>
  </si>
  <si>
    <t>MAPA DE RIESGOS INSTITUCIONAL</t>
  </si>
  <si>
    <t>Frecuencia con la cual se realiza la actividad / Se presenta el evento (para riesgos de corrupción)</t>
  </si>
  <si>
    <t>Mensaje</t>
  </si>
  <si>
    <t>Automático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</si>
  <si>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</si>
  <si>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</si>
  <si>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</si>
  <si>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</si>
  <si>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</si>
  <si>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</si>
  <si>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Diligencie la columna anterior.</t>
  </si>
  <si>
    <t>Responsable 1</t>
  </si>
  <si>
    <t>Segregación</t>
  </si>
  <si>
    <t>Periodicidad</t>
  </si>
  <si>
    <t>Proposito</t>
  </si>
  <si>
    <t>Como se realiza la Act</t>
  </si>
  <si>
    <t>Desviaciones</t>
  </si>
  <si>
    <t>Asignado</t>
  </si>
  <si>
    <t>No Asignado</t>
  </si>
  <si>
    <t>Adecuado</t>
  </si>
  <si>
    <t>Inadecuado</t>
  </si>
  <si>
    <t>Oportuna</t>
  </si>
  <si>
    <t>Inoportuna</t>
  </si>
  <si>
    <t>Prevenir</t>
  </si>
  <si>
    <t>Detectar</t>
  </si>
  <si>
    <t>No es un control</t>
  </si>
  <si>
    <t>Confiable</t>
  </si>
  <si>
    <t>No Confiable</t>
  </si>
  <si>
    <t>Se investigan y resuelven oportunamente</t>
  </si>
  <si>
    <t>No se investigan y resuelven oportunamente</t>
  </si>
  <si>
    <t>Completa</t>
  </si>
  <si>
    <t>Incompleta</t>
  </si>
  <si>
    <t>No Existe</t>
  </si>
  <si>
    <t>Describa el control.</t>
  </si>
  <si>
    <t>Atributo</t>
  </si>
  <si>
    <t>Valor</t>
  </si>
  <si>
    <t>Calificación del Diseño del Control</t>
  </si>
  <si>
    <t>Rango de Calificación del Diseño del Control</t>
  </si>
  <si>
    <t>Acción a Realizar</t>
  </si>
  <si>
    <t>Rango de Calificación de la Ejecución del Control</t>
  </si>
  <si>
    <t>Rango Ejecución Control Corrupción</t>
  </si>
  <si>
    <t>Requiere Acciones para Fortalecer</t>
  </si>
  <si>
    <t>Solidez del Control</t>
  </si>
  <si>
    <t>Desplazamientos de Probabilidad e Impacto</t>
  </si>
  <si>
    <t>El control ayuda a disminuir directamente tanto la probabilidad como el impacto.</t>
  </si>
  <si>
    <t>El control ayuda a disminuir directamente la probabilidad e indirectamente el impacto.</t>
  </si>
  <si>
    <t>El control ayuda a disminuir directamente la probabilidad y el impacto no disminuye.</t>
  </si>
  <si>
    <t>El control no disminuye la probabilidad y el impacto disminuye directamente.</t>
  </si>
  <si>
    <t>El Control Ayuda a:</t>
  </si>
  <si>
    <t># de Filas que se Desplaza la Probabilidad en el Mapa de Calor / Riesgo</t>
  </si>
  <si>
    <t>¿Se deja evidencia o rastro de la ejecución del control, que permita a cualquier tercero con la evidencia, llegar a la misma conclusión?</t>
  </si>
  <si>
    <t>Reducir</t>
  </si>
  <si>
    <t>Compartir</t>
  </si>
  <si>
    <t>Acciones para mitigar el nivel de riesgo
(Indique al frente de la actividad, su peso porcentual) (Diligencie todas las acciones dentro de la misma celda)</t>
  </si>
  <si>
    <t>Procesos</t>
  </si>
  <si>
    <t>Alcance</t>
  </si>
  <si>
    <t>Objetivos  Estratégicos</t>
  </si>
  <si>
    <t>Establecer las políticas, lineamientos, directrices, planes, proyectos y recursos que orienten la gestión institucional y la coordinación del SDGR-CC, en cumplimiento de los objetivos, planes y proyectos institucionales en concordancia con la normatividad vigente.</t>
  </si>
  <si>
    <t>Inicia con la definición de políticas, lineamientos, actividades, recursos y herramientas para la planeación institucional, continua con la planeación de las actividades y recursos necesarios para la coordinación de Instancias del Sistema Distrital de Gestión de Riesgos y Cambio Climático, la selección de las acciones establecidas en el PDGRD-CC; hasta la formulación, seguimiento, provisión de planes, lineamientos y normas para la gestión de riesgos y cambio climático en el D.C., y la formulación y seguimiento de los lineamientos FONDIGER, finalizando con implementación de acciones para la mejora de la gestión institucional.</t>
  </si>
  <si>
    <t>Proporcionar lineamientos y servicios tecnológicos en materia de gestión de la información, mediante la administración de la infraestructura, los sistemas de información, redes monitoreo y las comunicaciones en forma oportuna, eficiente y transparente que permita la interoperabilidad, el gobierno abierto, el fortalecimiento, integración e implementación de la innovación en TI, para garantizar la disponibilidad, integridad y confidencialidad de la información en la realización de las actividades y cumplimiento de los objetivos estratégicos del IDIGER, en la toma de decisiones y la movilización institucional y social.</t>
  </si>
  <si>
    <t>Inicia con la definición de estrategias, políticas y lineamientos para la Gestión de TI, continúa con la planeación de las actividades y recursos necesarios de TICS para la Gestión de Riesgos y Cambio Climático hasta la toma de decisiones para la realización de actividades que incluyen las relacionadas con la Ingeniería de Software; administración, seguridad, soporte y operación del Sistema de Información de Gestión del Riego - SIRE, su desarrollo e Interoperabilidad con los Sistemas de Información Distritales permitiendo el acceso público y el ejercicio del Gobierno Abierto; la Administración de la Red de Telecomunicaciones de Emergencias del SDGR-CC y Operación, ampliación y Mantenimiento de las Redes de Monitoreo.</t>
  </si>
  <si>
    <t>Definir, coordinar y ejecutar acciones mediante la divulgación interna y externa de mensajes movilizadores que promuevan una cultura de gestión de riesgos y adaptación al cambio climático para el posicionamiento del IDIGER como coordinador del SDGR-CC.</t>
  </si>
  <si>
    <t>Inicia con la formulación del Plan Estratégico de Comunicaciones y finaliza con el desarrollo de campañas, estrategias, piezas y acciones comunicativas.</t>
  </si>
  <si>
    <t>Gestionar  el conocimiento e innovación en el IDIGER mediante su identificación, almacenamiento, transformación y transferencia en la  formulación  y ejecución de los procesos para el mejoramiento organizacional y de  la prestación de los servicios de la entidad.</t>
  </si>
  <si>
    <t>Inicia con la identificación de fuentes de información y conocimiento clave y finaliza con la transferencia del conocimiento para contribuir a las buenas prácticas en función de la innovación institucional.</t>
  </si>
  <si>
    <t>Desde la identificación y caracterización de escenarios de riesgo, el análisis de riesgos de manera general y detallada, definición de medidas de reducción de riesgo, incluidas las acciones de monitoreo de riesgos en la ciudad.</t>
  </si>
  <si>
    <t xml:space="preserve">Planear, coordinar y ejecutar acciones que propendan por la mitigación del riesgo, la prevención del riesgo y la adaptación al cambio climático a través de intervenciones correctivas, prospectivas y de protección financiera para la reducción del riesgo y la adaptación al cambio climático de acuerdo a la Ley 1523 del 2012 y a la Ley 1931 del 2018, contribuyendo al desarrollo sostenible de la ciudad, la protección y el  mejoramiento de la calidad de vida de los ciudadanos. </t>
  </si>
  <si>
    <t>Inicia con la recopilación de información de línea base y la planeación de actividades que serán insumo de las actividades a ejecutar. Este proceso se desarrolla en el marco de la reducción de los escenarios del riesgo identificados, a través de intervenciones: a) prospectivas: Educación, Iniciativas de Participación Ciudadana, Gestión Local y Planificación sectorial; b)correctivas: obras de mitigación del riesgo y adaptación al cambio climático, Reasentamientos, adecuación de predios reasentados y Sistemas de Drenaje Pluvial Sostenible; c) de Protección Financiera; d) y de Adaptación al Cambio climático y Gestión de riesgos hidroclimáticos. Por último, se realiza la verificación, ajuste y retroalimentación de las actividades ejecutadas.</t>
  </si>
  <si>
    <t>Realizar acciones de preparación y ejecución para una oportuna y adecuada respuesta a emergencias y desastres, encaminadas a disminuir el impacto en las personas, los bienes, la infraestructura, los medios de subsistencia, la prestación de servicios o los recursos ambientales, materiales, económicas o ambientales, facilitando la implementación de la recuperación temprana.</t>
  </si>
  <si>
    <t>Desde la preparación para la coordinación e implementación de las actividades necesarias para la prestación de servicios de respuesta y atención de emergencias, ejecutando las actividades de soporte o funciones para coordinar, organizar y administrar emergencias y la preparación para la recuperación posterior a la emergencia según normatividad vigente aplicable al proceso de manejo de emergencias.</t>
  </si>
  <si>
    <t>Administrar los bienes y servicios de la entidad, mediante la correcta ejecución de los recursos para el efectivo funcionamiento de la infraestructura física y del parque automotor.</t>
  </si>
  <si>
    <t>Inicia con la formulación de los planes de la gestión administrativa y finaliza con las acciones de mejoramiento.</t>
  </si>
  <si>
    <t>Gestionar la adquisición de bienes y servicios para cumplir la misión y objetivos institucionales establecidos en los planes, programas y proyectos del IDIGER de acuerdo con la normatividad vigente.</t>
  </si>
  <si>
    <t>Inicia con la planeación de la contratación, continua con la selección, contratación, ejecución y finaliza con el cierre del expediente.</t>
  </si>
  <si>
    <t>Ejercer la defensa de los intereses de la Entidad a través de la adecuada asesoría jurídica y representación judicial y extrajudicial encaminada a la prevención el daño antijurídico.</t>
  </si>
  <si>
    <t>Este proceso abarca el análisis interno de los asuntos y problemas jurídicos relacionados con la actividad de la Entidad, el cual se realiza en los diferentes espacios intra e inter institucionales, hasta el ejercicio de la representación judicial y extrajudicial.</t>
  </si>
  <si>
    <t>Coordinar, administrar y controlar las operaciones presupuestales, de tesorería y contables del IDIGER y FONDIGER, mediante la aplicación de la normatividad legal vigente, para asegurar la calidad, confiabilidad, razonabilidad y oportunidad de la información financiera y presupuestal.</t>
  </si>
  <si>
    <t>Inicia con la ejecución de la operación financiera, continúa con el registro de la ejecución de los recursos, pago de obligaciones, identificación de ingresos, reconocimiento contable y presentación de los informes financieros hasta la implementación de las acciones de mejoramiento del IDIGER.</t>
  </si>
  <si>
    <t>Administrar la documentación que genera y recibe el IDIGER, mediante el cumplimiento de directrices emitidas por el Archivo de Bogotá, el Archivo General de la Nación y la normatividad vigente, para el manejo adecuado de la documentación, conservación, integridad y transparencia de las actividades de Gestión Documental.</t>
  </si>
  <si>
    <t>Inicia con la definición del diagnóstico, la elaboración y aplicación de instrumentos archivísticos y la estructuración de planes y programas de Gestión Documental y termina con la implementación de las acciones de mejora del proceso.</t>
  </si>
  <si>
    <t>Garantizar la atención a la ciudadanía mediante la generación e implementación de estrategias que permita orientar y dar respuesta de manera efectiva a los requerimientos de las partes interesadas.</t>
  </si>
  <si>
    <t>Inicia con la planeación de las actividades y recursos necesarios para la atención a la ciudadanía hasta el seguimiento de las mismas que incluyen las actividades relacionadas con la Administración, análisis de peticiones, quejas, reclamos, la defensoría de los derechos de la ciudadanía y la elaboración de seguimientos e informes.</t>
  </si>
  <si>
    <t>Evaluar la eficacia y eficiencia del Sistema de Control Interno de la entidad, de manera independiente y objetiva, mediante la aplicación de los roles asignados a la Oficina de Control Interno (Liderazgo estratégico, enfoque hacia la prevención, evaluación de la gestión del riesgo, relación con entes externos de control y el de evaluación y seguimiento), en el marco de aseguramiento y consultoría, para generar valor agregado y aportar al cumplimiento de los objetivos institucionales.</t>
  </si>
  <si>
    <t>Inicia con la identificación de necesidades y planeación de las actividades de la vigencia para la ejecución de los roles de la Oficina de Control Interno como evaluador independiente del Sistema de Control Interno, continua con la elaboración y aprobación del Plan Anual de Auditorias para la vigencia y su ejecución; la comunicación de resultados de los informes,  seguimiento a los planes de mejoramiento de la entidad y finaliza con el seguimiento a las actividades del Plan Anual de Auditorías y su adecuación y mejora de las actividades que le competen cuando aplique.</t>
  </si>
  <si>
    <t>Dependencia(s) / Grupo(s) Responsable(s)</t>
  </si>
  <si>
    <t>Valoración de Controles de Corrupción                                                                                                                                                                                                                                          Valoración de Controles de Corrupción</t>
  </si>
  <si>
    <t>Proyecto de Inversión</t>
  </si>
  <si>
    <t>Plan de Acción Acuerdo 790 de 2020</t>
  </si>
  <si>
    <t>Plan Anual de Vacantes</t>
  </si>
  <si>
    <t>Plan de Previsión de Recursos Humanos</t>
  </si>
  <si>
    <t>Plan Institucional de Archivo - PINAR</t>
  </si>
  <si>
    <t>Plan de Incentivos Institucionales</t>
  </si>
  <si>
    <t>Plan de Trabajo Anual en Seguridad y Salud en el Trabajo</t>
  </si>
  <si>
    <t>Plan de Tratamiento de Riesgos de Seguridad y Privacidad de la Información</t>
  </si>
  <si>
    <t>Plan de Seguridad y Privacidad de la Información</t>
  </si>
  <si>
    <t>Plan de Mejoramiento Institucional</t>
  </si>
  <si>
    <t>Plan de Mejoramiento de Entes de Control</t>
  </si>
  <si>
    <t>Plan Anual de Auditoría</t>
  </si>
  <si>
    <t>Plan de Acción MIPG - SGC</t>
  </si>
  <si>
    <t>Otros:</t>
  </si>
  <si>
    <t>Plan Estratégico Institucional - PEI</t>
  </si>
  <si>
    <t>Plan Estratégico de Talento Humano</t>
  </si>
  <si>
    <t>Plan Estadístico Distrital</t>
  </si>
  <si>
    <t>Objetivo Estratégico Asociado al Proceso:</t>
  </si>
  <si>
    <t>Plan de Emergencias de la Entidad</t>
  </si>
  <si>
    <t>Marque con una "X" los planes, programas o proyectos asociados al Proceso:</t>
  </si>
  <si>
    <t xml:space="preserve">Otros: </t>
  </si>
  <si>
    <t>Para Bloqueo de Listas</t>
  </si>
  <si>
    <t>Plan de Gestión Integral de Residuos</t>
  </si>
  <si>
    <t>% de Avance del Proceso</t>
  </si>
  <si>
    <t>% de Avance OCI</t>
  </si>
  <si>
    <t>Punto de Riesgo</t>
  </si>
  <si>
    <t>Criterios de Impacto
(No aplica para riesgos de corrupción, LA/FT y corrupción en Trámites, OPA's y CAIP)</t>
  </si>
  <si>
    <t>% de Probabilidad Inicial</t>
  </si>
  <si>
    <t>% de Impacto Inicial</t>
  </si>
  <si>
    <t>Calculo de Probabilidad Residual (%)</t>
  </si>
  <si>
    <t>Calculo de Impacto Residual (%)</t>
  </si>
  <si>
    <t>% Inicial de Valoración del Control</t>
  </si>
  <si>
    <t>Solidez del Conjunto de  Controles</t>
  </si>
  <si>
    <t>Promedio de la Solidez del Conjunto de  Controles</t>
  </si>
  <si>
    <t>Factores Internos (Análisis DOFA)</t>
  </si>
  <si>
    <t>Factores Externos (Análisis DOFA)</t>
  </si>
  <si>
    <t>Análisis Cuantitativo del Apetito, Tolerancia y Capacidad del Riesgo</t>
  </si>
  <si>
    <t>Unidad de Medida
del Apetito, Tolerancia y Capacidad del Riesgo</t>
  </si>
  <si>
    <t>Justificación
(Explique los argumentos que justifican los valores establecidos de apetito, tolerancia y capacidad del riesgo)</t>
  </si>
  <si>
    <t>Apetito del Riesgo
(Rango de Valores)</t>
  </si>
  <si>
    <t>Tolerancia del Riesgo
(Rango de Valores)</t>
  </si>
  <si>
    <t>Capacidad del Riesgo
(Rango de Valores)</t>
  </si>
  <si>
    <t>Periodo de Tiempo de la Capacidad del Riesgo</t>
  </si>
  <si>
    <t>Responsable de Ejecutar el Control</t>
  </si>
  <si>
    <t>Sin Control</t>
  </si>
  <si>
    <t>Ubicación de la(s) Evidencia(s) de la Ejecución del Control</t>
  </si>
  <si>
    <t>Fuente(s) de Información para la Ejecución del Control</t>
  </si>
  <si>
    <t>¿Cómo se investigan y resuelven las observaciones, desviaciones o diferencias identificadas como resultado de la ejecución del control?</t>
  </si>
  <si>
    <t>Atributos Informativos / Cualitativos (No afectan la valoración)</t>
  </si>
  <si>
    <t>Corrupción en Trámites, OPAs y Consultas de Acceso a la Información Pública</t>
  </si>
  <si>
    <t>Periodicidad de Ejecución del Control</t>
  </si>
  <si>
    <t>Proposito del Control</t>
  </si>
  <si>
    <t>Como se Ejecuta el Control</t>
  </si>
  <si>
    <t>Observaciones o Desviaciones Resultantes de Ejecutar el Control</t>
  </si>
  <si>
    <t>Evidencias de la Ejecución del Control</t>
  </si>
  <si>
    <t>REPORTE DE LA EJECUCIÓN DE LOS CONTROLES</t>
  </si>
  <si>
    <t>PORCENTAJE PROGRAMADO POR PERIODO</t>
  </si>
  <si>
    <t>EFICIENCIA EN LA EJECUCION DEL MAPA DE RIESGOS</t>
  </si>
  <si>
    <t>PROMEDIO CUMPLIMIENTO DEL MAPA DE RIESGOS (EFICACIA)</t>
  </si>
  <si>
    <t>Propósito del Control</t>
  </si>
  <si>
    <t>Cómo se Ejecuta el Control</t>
  </si>
  <si>
    <t>% de Avance Segunda linea</t>
  </si>
  <si>
    <t>Evidencia de los controles</t>
  </si>
  <si>
    <t xml:space="preserve">SEGUNDO REPORTE </t>
  </si>
  <si>
    <t>TERCER REPORTE</t>
  </si>
  <si>
    <t xml:space="preserve">PRIMER REPORTE </t>
  </si>
  <si>
    <t>Controles</t>
  </si>
  <si>
    <t>No. 6. Optimizar las capacidades logísticas, técnicas, institucionales y de gestión para el adecuado manejo de las emergencias o desastres asociadas a fenómenos amenazantes de diversos orígenes que se presenten en Bogotá D.C.</t>
  </si>
  <si>
    <t xml:space="preserve">Gestionar adecuadamente el talento humano a través del ciclo de vida del servidor público (ingreso, desarrollo – permanencia y retiro), conforme a los objetivos y metas estratégicas de la Entidad. </t>
  </si>
  <si>
    <t xml:space="preserve">Inicia con la planeación e implementación de actividades orientadas a la Gestión del Talento Humano hasta la implementación de acciones correctivas y de mejora. </t>
  </si>
  <si>
    <t>Generar conocimiento del Riesgo y los efectos de cambio climático mediante el análisis de información general y detallada para definir acciones de reducción de riesgo, adaptación al cambio climático y manejo de desastres en la ciudad.</t>
  </si>
  <si>
    <t xml:space="preserve">Garantizar el ejercicio de la acción disciplinaria en primera instancia, en su etapa de instrucción, adelantando los procesos disciplinarios correspondientes en contra de los/las servidores públicos/as y ex servidores/as públicos/as del Idiger de conformidad con la normatividad vigente. </t>
  </si>
  <si>
    <t xml:space="preserve">Aplica a los procesos disciplinarios conocidos en primera instancia desde la recepción de la noticia disciplinaria (queja formulada por cualquier persona o información proveniente de servidor público o de oficio) hasta la decisión de notificación del auto de pliego de cargos, la ejecutoria del auto de archivo, la que ordena su remisión a otra autoridad disciplinaria o la que decide no dar inicio a la acción disciplinaria.   Igualmente, aplica a los/las servidores/as públicos/as, a los/las exservidores/as del IDIGER vinculados en carrera administrativa, provisionalidad y libre nombramiento y remoción en marco a lo establecido en el Código General Disciplinario. </t>
  </si>
  <si>
    <t>Programa de Transparencia y Etica Pública - PTEP</t>
  </si>
  <si>
    <t>Plan Estratégico de Seguridad Vial - PESV</t>
  </si>
  <si>
    <t>Plan Anual de Adquisiciones - PAA</t>
  </si>
  <si>
    <t>Plan Institucional de Capacitación - PIC</t>
  </si>
  <si>
    <t>Plan Estratégico de Tecnologías de Información - PETI</t>
  </si>
  <si>
    <t>Plan Distrital de Gestión del Riesgo de Desastres y Cambio Climático - PDGRD-CC</t>
  </si>
  <si>
    <t xml:space="preserve">Plan de Acción de Gestión del Conocimiento y la Innovación </t>
  </si>
  <si>
    <t>Plan de Acción de Participación Ciudadana</t>
  </si>
  <si>
    <t>Plan de Acción Institucional - PAI</t>
  </si>
  <si>
    <t>Primer Reporte</t>
  </si>
  <si>
    <t>Segundo Reporte</t>
  </si>
  <si>
    <t>Tercer Reporte</t>
  </si>
  <si>
    <r>
      <rPr>
        <b/>
        <sz val="10"/>
        <color theme="1"/>
        <rFont val="Century Gothic"/>
        <family val="2"/>
      </rPr>
      <t>Código:</t>
    </r>
    <r>
      <rPr>
        <sz val="10"/>
        <color theme="1"/>
        <rFont val="Century Gothic"/>
        <family val="2"/>
      </rPr>
      <t xml:space="preserve"> DE-FT-13</t>
    </r>
  </si>
  <si>
    <r>
      <rPr>
        <b/>
        <sz val="10"/>
        <color theme="1"/>
        <rFont val="Century Gothic"/>
        <family val="2"/>
      </rPr>
      <t>Versión:</t>
    </r>
    <r>
      <rPr>
        <sz val="10"/>
        <color theme="1"/>
        <rFont val="Century Gothic"/>
        <family val="2"/>
      </rPr>
      <t xml:space="preserve"> 16</t>
    </r>
  </si>
  <si>
    <r>
      <rPr>
        <b/>
        <sz val="10"/>
        <color theme="1"/>
        <rFont val="Century Gothic"/>
        <family val="2"/>
      </rPr>
      <t>Página:</t>
    </r>
    <r>
      <rPr>
        <sz val="10"/>
        <color theme="1"/>
        <rFont val="Century Gothic"/>
        <family val="2"/>
      </rPr>
      <t xml:space="preserve"> 9 de 9</t>
    </r>
  </si>
  <si>
    <r>
      <rPr>
        <b/>
        <sz val="10"/>
        <color theme="1"/>
        <rFont val="Century Gothic"/>
        <family val="2"/>
      </rPr>
      <t>Página:</t>
    </r>
    <r>
      <rPr>
        <sz val="10"/>
        <color theme="1"/>
        <rFont val="Century Gothic"/>
        <family val="2"/>
      </rPr>
      <t xml:space="preserve"> 1 de 9</t>
    </r>
  </si>
  <si>
    <t>No. 7. Implementación de acciones de fortalecimiento institucional para mejorar el desempeño del IDIGER en el Distrito Capital Bogotá D.C.</t>
  </si>
  <si>
    <t>No. 2. Implementación de acciones de fortalecimiento institucional para mejorar el desempeño del IDIGER en el Distrito Capital Bogotá D.C.</t>
  </si>
  <si>
    <t>No. 8.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</si>
  <si>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No. 1. Generar conocimiento del Riesgo y los efectos del cambio climático mediante el análisis de información general y detallada para definir acciones de reducción de riesgo, adaptación al cambio climático y manejo de desastres en la ciudad.</t>
  </si>
  <si>
    <t>No. 3. Modernizar el sistema de Información de Gestión de Riesgos y Cambio Climático con enfoque de escenarios.</t>
  </si>
  <si>
    <t>No. 2. Incrementar las acciones de reducción del riesgo y adaptación al cambio climático en las Unidades de Planeamiento Local UPL, que cuenten con análisis de riesgo en el Distrito Capital.
No. 3. Salvaguardar la vida de las familias ubicadas en zonas de alto riesgo no mitigable en Bogotá, que fueron recomendadas mediante documentos técnicos y/o sentencias judiciales al programa de reasentamiento.
No. 4. Optimizar las capacidades logísticas, técnicas, institucionales y de gestión para el adecuado manejo de las emergencias o desastres asociadas a fenómenos amenazantes de diversos orígenes que se presenten en Bogotá D.C.
No. 5. Fortalecer la gobernanza del riesgo y la adaptación al cambio climático a través de acciones comunitarias.</t>
  </si>
  <si>
    <r>
      <rPr>
        <b/>
        <sz val="10"/>
        <color theme="1"/>
        <rFont val="Century Gothic"/>
        <family val="2"/>
      </rPr>
      <t>Página:</t>
    </r>
    <r>
      <rPr>
        <sz val="10"/>
        <color theme="1"/>
        <rFont val="Century Gothic"/>
        <family val="2"/>
      </rPr>
      <t xml:space="preserve"> 2 de 9</t>
    </r>
  </si>
  <si>
    <r>
      <rPr>
        <b/>
        <sz val="10"/>
        <color theme="1"/>
        <rFont val="Century Gothic"/>
        <family val="2"/>
      </rPr>
      <t>Muy Baja:</t>
    </r>
    <r>
      <rPr>
        <sz val="10"/>
        <color theme="1"/>
        <rFont val="Century Gothic"/>
        <family val="2"/>
      </rPr>
      <t xml:space="preserve"> La actividad que conlleva el riesgo se ejecuta como máximo 2 veces por año</t>
    </r>
  </si>
  <si>
    <r>
      <rPr>
        <b/>
        <sz val="10"/>
        <color theme="1"/>
        <rFont val="Century Gothic"/>
        <family val="2"/>
      </rPr>
      <t>Económico:</t>
    </r>
    <r>
      <rPr>
        <sz val="10"/>
        <color theme="1"/>
        <rFont val="Century Gothic"/>
        <family val="2"/>
      </rPr>
      <t xml:space="preserve"> Afectación menor a 10 SMLMV</t>
    </r>
  </si>
  <si>
    <r>
      <rPr>
        <b/>
        <sz val="10"/>
        <color theme="1"/>
        <rFont val="Century Gothic"/>
        <family val="2"/>
      </rPr>
      <t>Casi seguro:</t>
    </r>
    <r>
      <rPr>
        <sz val="10"/>
        <color theme="1"/>
        <rFont val="Century Gothic"/>
        <family val="2"/>
      </rPr>
      <t xml:space="preserve"> Mas de una vez al año.</t>
    </r>
  </si>
  <si>
    <r>
      <rPr>
        <b/>
        <sz val="10"/>
        <color theme="1"/>
        <rFont val="Century Gothic"/>
        <family val="2"/>
      </rPr>
      <t>Fuerte =</t>
    </r>
    <r>
      <rPr>
        <sz val="10"/>
        <color theme="1"/>
        <rFont val="Century Gothic"/>
        <family val="2"/>
      </rPr>
      <t xml:space="preserve"> El control se ejecuta de manera consistente por parte del responsable.</t>
    </r>
  </si>
  <si>
    <r>
      <rPr>
        <b/>
        <sz val="10"/>
        <color theme="1"/>
        <rFont val="Century Gothic"/>
        <family val="2"/>
      </rPr>
      <t>Baja:</t>
    </r>
    <r>
      <rPr>
        <sz val="10"/>
        <color theme="1"/>
        <rFont val="Century Gothic"/>
        <family val="2"/>
      </rPr>
      <t xml:space="preserve"> La actividad que conlleva el riesgo se ejecuta de 3 a 24 veces por año</t>
    </r>
  </si>
  <si>
    <r>
      <rPr>
        <b/>
        <sz val="10"/>
        <color theme="1"/>
        <rFont val="Century Gothic"/>
        <family val="2"/>
      </rPr>
      <t>Económico:</t>
    </r>
    <r>
      <rPr>
        <sz val="10"/>
        <color theme="1"/>
        <rFont val="Century Gothic"/>
        <family val="2"/>
      </rPr>
      <t xml:space="preserve"> Entre 10 y 50 SMLMV</t>
    </r>
  </si>
  <si>
    <r>
      <rPr>
        <b/>
        <sz val="10"/>
        <color theme="1"/>
        <rFont val="Century Gothic"/>
        <family val="2"/>
      </rPr>
      <t>Probable:</t>
    </r>
    <r>
      <rPr>
        <sz val="10"/>
        <color theme="1"/>
        <rFont val="Century Gothic"/>
        <family val="2"/>
      </rPr>
      <t xml:space="preserve"> Al menos una vez en el ultimo año.</t>
    </r>
  </si>
  <si>
    <r>
      <rPr>
        <b/>
        <sz val="10"/>
        <color theme="1"/>
        <rFont val="Century Gothic"/>
        <family val="2"/>
      </rPr>
      <t>Moderado =</t>
    </r>
    <r>
      <rPr>
        <sz val="10"/>
        <color theme="1"/>
        <rFont val="Century Gothic"/>
        <family val="2"/>
      </rPr>
      <t xml:space="preserve"> El control se ejecuta algunas veces por parte del responsable.</t>
    </r>
  </si>
  <si>
    <r>
      <rPr>
        <b/>
        <sz val="10"/>
        <color theme="1"/>
        <rFont val="Century Gothic"/>
        <family val="2"/>
      </rPr>
      <t>Media:</t>
    </r>
    <r>
      <rPr>
        <sz val="10"/>
        <color theme="1"/>
        <rFont val="Century Gothic"/>
        <family val="2"/>
      </rPr>
      <t xml:space="preserve"> La actividad que conlleva el riesgo se ejecuta de 24 a 500 veces por año</t>
    </r>
  </si>
  <si>
    <r>
      <rPr>
        <b/>
        <sz val="10"/>
        <color theme="1"/>
        <rFont val="Century Gothic"/>
        <family val="2"/>
      </rPr>
      <t>Económico:</t>
    </r>
    <r>
      <rPr>
        <sz val="10"/>
        <color theme="1"/>
        <rFont val="Century Gothic"/>
        <family val="2"/>
      </rPr>
      <t xml:space="preserve"> Entre 50 y 100 SMLMV</t>
    </r>
  </si>
  <si>
    <r>
      <rPr>
        <b/>
        <sz val="10"/>
        <color theme="1"/>
        <rFont val="Century Gothic"/>
        <family val="2"/>
      </rPr>
      <t>Posible:</t>
    </r>
    <r>
      <rPr>
        <sz val="10"/>
        <color theme="1"/>
        <rFont val="Century Gothic"/>
        <family val="2"/>
      </rPr>
      <t xml:space="preserve"> Al menos una vez en los últimos dos años.</t>
    </r>
  </si>
  <si>
    <r>
      <rPr>
        <b/>
        <sz val="10"/>
        <color theme="1"/>
        <rFont val="Century Gothic"/>
        <family val="2"/>
      </rPr>
      <t>Débil =</t>
    </r>
    <r>
      <rPr>
        <sz val="10"/>
        <color theme="1"/>
        <rFont val="Century Gothic"/>
        <family val="2"/>
      </rPr>
      <t xml:space="preserve"> El control no se ejecuta por parte del responsable.</t>
    </r>
  </si>
  <si>
    <r>
      <rPr>
        <b/>
        <sz val="10"/>
        <color theme="1"/>
        <rFont val="Century Gothic"/>
        <family val="2"/>
      </rPr>
      <t>Económico:</t>
    </r>
    <r>
      <rPr>
        <sz val="10"/>
        <color theme="1"/>
        <rFont val="Century Gothic"/>
        <family val="2"/>
      </rPr>
      <t xml:space="preserve"> Entre 100 y 500 SMLMV</t>
    </r>
  </si>
  <si>
    <r>
      <rPr>
        <b/>
        <sz val="10"/>
        <color theme="1"/>
        <rFont val="Century Gothic"/>
        <family val="2"/>
      </rPr>
      <t>Muy Alta:</t>
    </r>
    <r>
      <rPr>
        <sz val="10"/>
        <color theme="1"/>
        <rFont val="Century Gothic"/>
        <family val="2"/>
      </rPr>
      <t xml:space="preserve"> La actividad que conlleva el riesgo se ejecuta más de 5000 veces por año</t>
    </r>
  </si>
  <si>
    <r>
      <rPr>
        <b/>
        <sz val="10"/>
        <color theme="1"/>
        <rFont val="Century Gothic"/>
        <family val="2"/>
      </rPr>
      <t>Económico:</t>
    </r>
    <r>
      <rPr>
        <sz val="10"/>
        <color theme="1"/>
        <rFont val="Century Gothic"/>
        <family val="2"/>
      </rPr>
      <t xml:space="preserve"> Mayor a 500 SMLMV</t>
    </r>
  </si>
  <si>
    <r>
      <rPr>
        <b/>
        <sz val="10"/>
        <color theme="1"/>
        <rFont val="Century Gothic"/>
        <family val="2"/>
      </rPr>
      <t>Rara vez:</t>
    </r>
    <r>
      <rPr>
        <sz val="10"/>
        <color theme="1"/>
        <rFont val="Century Gothic"/>
        <family val="2"/>
      </rPr>
      <t xml:space="preserve"> No se ha presentado en los últimos cinco años.</t>
    </r>
  </si>
  <si>
    <r>
      <rPr>
        <b/>
        <sz val="10"/>
        <color theme="1"/>
        <rFont val="Century Gothic"/>
        <family val="2"/>
      </rPr>
      <t>Reputacional:</t>
    </r>
    <r>
      <rPr>
        <sz val="10"/>
        <color theme="1"/>
        <rFont val="Century Gothic"/>
        <family val="2"/>
      </rPr>
      <t xml:space="preserve"> El riesgo afecta la imagen de alguna área de la organización</t>
    </r>
  </si>
  <si>
    <r>
      <rPr>
        <b/>
        <sz val="10"/>
        <color theme="1"/>
        <rFont val="Century Gothic"/>
        <family val="2"/>
      </rPr>
      <t>Reputacional:</t>
    </r>
    <r>
      <rPr>
        <sz val="10"/>
        <color theme="1"/>
        <rFont val="Century Gothic"/>
        <family val="2"/>
      </rPr>
      <t xml:space="preserve"> El riesgo afecta la imagen de la entidad internamente, de conocimiento general, nivel interno, de junta directiva y accionistas y/o de proveedores</t>
    </r>
  </si>
  <si>
    <r>
      <rPr>
        <b/>
        <sz val="10"/>
        <color theme="1"/>
        <rFont val="Century Gothic"/>
        <family val="2"/>
      </rPr>
      <t>Reputacional:</t>
    </r>
    <r>
      <rPr>
        <sz val="10"/>
        <color theme="1"/>
        <rFont val="Century Gothic"/>
        <family val="2"/>
      </rPr>
      <t xml:space="preserve"> El riesgo afecta la imagen de la entidad con algunos usuarios de relevancia frente al logro de los objetivos</t>
    </r>
  </si>
  <si>
    <r>
      <rPr>
        <b/>
        <sz val="10"/>
        <color theme="1"/>
        <rFont val="Century Gothic"/>
        <family val="2"/>
      </rPr>
      <t>Reputacional:</t>
    </r>
    <r>
      <rPr>
        <sz val="10"/>
        <color theme="1"/>
        <rFont val="Century Gothic"/>
        <family val="2"/>
      </rPr>
      <t xml:space="preserve"> El riesgo afecta la imagen de de la entidad con efecto publicitario sostenido a nivel de sector administrativo, nivel departamental o municipal</t>
    </r>
  </si>
  <si>
    <r>
      <rPr>
        <b/>
        <sz val="10"/>
        <color theme="1"/>
        <rFont val="Century Gothic"/>
        <family val="2"/>
      </rPr>
      <t>Reputacional:</t>
    </r>
    <r>
      <rPr>
        <sz val="10"/>
        <color theme="1"/>
        <rFont val="Century Gothic"/>
        <family val="2"/>
      </rPr>
      <t xml:space="preserve"> El riesgo afecta la imagen de la entidad a nivel nacional, con efecto publicitarios sostenible a nivel país</t>
    </r>
  </si>
  <si>
    <t>Gestión - Seguridad de la Información (Pérdida de la Disponibilidad)</t>
  </si>
  <si>
    <t>Gestión - Estratégico</t>
  </si>
  <si>
    <t>Gestión - Seguridad de la Información (Pérdida de Confidencialidad)</t>
  </si>
  <si>
    <t>Gestión - Seguridad de la Información (Pérdida de la Integridad)</t>
  </si>
  <si>
    <t>Gestión - Fiscal</t>
  </si>
  <si>
    <t>Corrupción - LA/FT/FPADM</t>
  </si>
  <si>
    <t>Gestión - Fuga de Capital Intelectual</t>
  </si>
  <si>
    <t>Gestión - Incumplimiento Normativo</t>
  </si>
  <si>
    <t>Corrupción - Conflictos de Interés</t>
  </si>
  <si>
    <r>
      <rPr>
        <b/>
        <sz val="10"/>
        <color theme="1"/>
        <rFont val="Century Gothic"/>
        <family val="2"/>
      </rPr>
      <t>Improbable:</t>
    </r>
    <r>
      <rPr>
        <sz val="10"/>
        <color theme="1"/>
        <rFont val="Century Gothic"/>
        <family val="2"/>
      </rPr>
      <t xml:space="preserve"> Al menos una vez en los últimos cinco años.</t>
    </r>
  </si>
  <si>
    <t>Sin Registro</t>
  </si>
  <si>
    <t>Con Registro</t>
  </si>
  <si>
    <r>
      <rPr>
        <b/>
        <sz val="10"/>
        <color theme="1"/>
        <rFont val="Century Gothic"/>
        <family val="2"/>
      </rPr>
      <t>Alta:</t>
    </r>
    <r>
      <rPr>
        <sz val="10"/>
        <color theme="1"/>
        <rFont val="Century Gothic"/>
        <family val="2"/>
      </rPr>
      <t xml:space="preserve"> La actividad que conlleva el riesgo se ejecuta mínimo 500 y máximo 5000 veces por año</t>
    </r>
  </si>
  <si>
    <r>
      <rPr>
        <b/>
        <sz val="10"/>
        <color theme="1"/>
        <rFont val="Century Gothic"/>
        <family val="2"/>
      </rPr>
      <t>Página:</t>
    </r>
    <r>
      <rPr>
        <sz val="10"/>
        <color theme="1"/>
        <rFont val="Century Gothic"/>
        <family val="2"/>
      </rPr>
      <t xml:space="preserve"> 3 de 9</t>
    </r>
  </si>
  <si>
    <r>
      <rPr>
        <b/>
        <sz val="10"/>
        <color theme="1"/>
        <rFont val="Century Gothic"/>
        <family val="2"/>
      </rPr>
      <t>Página:</t>
    </r>
    <r>
      <rPr>
        <sz val="10"/>
        <color theme="1"/>
        <rFont val="Century Gothic"/>
        <family val="2"/>
      </rPr>
      <t xml:space="preserve"> 4 de 9</t>
    </r>
  </si>
  <si>
    <r>
      <rPr>
        <b/>
        <sz val="10"/>
        <color theme="1"/>
        <rFont val="Century Gothic"/>
        <family val="2"/>
      </rPr>
      <t>Página:</t>
    </r>
    <r>
      <rPr>
        <sz val="10"/>
        <color theme="1"/>
        <rFont val="Century Gothic"/>
        <family val="2"/>
      </rPr>
      <t xml:space="preserve"> 5 de 9</t>
    </r>
  </si>
  <si>
    <r>
      <rPr>
        <b/>
        <sz val="11"/>
        <color theme="1"/>
        <rFont val="Century Gothic"/>
        <family val="2"/>
      </rPr>
      <t>Código:</t>
    </r>
    <r>
      <rPr>
        <sz val="11"/>
        <color theme="1"/>
        <rFont val="Century Gothic"/>
        <family val="2"/>
      </rPr>
      <t xml:space="preserve"> DE-FT-13</t>
    </r>
  </si>
  <si>
    <r>
      <rPr>
        <b/>
        <sz val="11"/>
        <color theme="1"/>
        <rFont val="Century Gothic"/>
        <family val="2"/>
      </rPr>
      <t>Versión:</t>
    </r>
    <r>
      <rPr>
        <sz val="11"/>
        <color theme="1"/>
        <rFont val="Century Gothic"/>
        <family val="2"/>
      </rPr>
      <t xml:space="preserve"> 16</t>
    </r>
  </si>
  <si>
    <r>
      <rPr>
        <b/>
        <sz val="11"/>
        <color theme="1"/>
        <rFont val="Century Gothic"/>
        <family val="2"/>
      </rPr>
      <t>Página:</t>
    </r>
    <r>
      <rPr>
        <sz val="11"/>
        <color theme="1"/>
        <rFont val="Century Gothic"/>
        <family val="2"/>
      </rPr>
      <t xml:space="preserve"> 8 de 9</t>
    </r>
  </si>
  <si>
    <r>
      <rPr>
        <b/>
        <sz val="10"/>
        <color theme="1"/>
        <rFont val="Century Gothic"/>
        <family val="2"/>
      </rPr>
      <t>Página:</t>
    </r>
    <r>
      <rPr>
        <sz val="10"/>
        <color theme="1"/>
        <rFont val="Century Gothic"/>
        <family val="2"/>
      </rPr>
      <t xml:space="preserve"> 6 de 9</t>
    </r>
  </si>
  <si>
    <r>
      <rPr>
        <b/>
        <sz val="10"/>
        <color theme="1"/>
        <rFont val="Century Gothic"/>
        <family val="2"/>
      </rPr>
      <t>Página:</t>
    </r>
    <r>
      <rPr>
        <sz val="10"/>
        <color theme="1"/>
        <rFont val="Century Gothic"/>
        <family val="2"/>
      </rPr>
      <t xml:space="preserve"> 7 de 9</t>
    </r>
  </si>
  <si>
    <r>
      <rPr>
        <b/>
        <sz val="10"/>
        <rFont val="Century Gothic"/>
        <family val="2"/>
      </rPr>
      <t>Vigente desde:</t>
    </r>
    <r>
      <rPr>
        <sz val="10"/>
        <rFont val="Century Gothic"/>
        <family val="2"/>
      </rPr>
      <t xml:space="preserve"> 30/11/2024</t>
    </r>
  </si>
  <si>
    <r>
      <rPr>
        <b/>
        <sz val="11"/>
        <rFont val="Century Gothic"/>
        <family val="2"/>
      </rPr>
      <t>Vigente desde:</t>
    </r>
    <r>
      <rPr>
        <sz val="11"/>
        <rFont val="Century Gothic"/>
        <family val="2"/>
      </rPr>
      <t xml:space="preserve"> 30/11/2024</t>
    </r>
  </si>
  <si>
    <r>
      <rPr>
        <b/>
        <sz val="10"/>
        <color theme="1"/>
        <rFont val="Century Gothic"/>
        <family val="2"/>
      </rPr>
      <t>Vigente desde:</t>
    </r>
    <r>
      <rPr>
        <sz val="10"/>
        <rFont val="Century Gothic"/>
        <family val="2"/>
      </rPr>
      <t xml:space="preserve"> 30/11/2024</t>
    </r>
  </si>
  <si>
    <r>
      <rPr>
        <b/>
        <sz val="10"/>
        <color theme="1"/>
        <rFont val="Century Gothic"/>
        <family val="2"/>
      </rPr>
      <t>Vigente desde:</t>
    </r>
    <r>
      <rPr>
        <sz val="10"/>
        <color rgb="FFFF0000"/>
        <rFont val="Century Gothic"/>
        <family val="2"/>
      </rPr>
      <t xml:space="preserve"> </t>
    </r>
    <r>
      <rPr>
        <sz val="10"/>
        <rFont val="Century Gothic"/>
        <family val="2"/>
      </rPr>
      <t>30/11/2024</t>
    </r>
  </si>
  <si>
    <r>
      <rPr>
        <b/>
        <sz val="10"/>
        <color theme="1"/>
        <rFont val="Century Gothic"/>
        <family val="2"/>
      </rPr>
      <t>Vigente desde:</t>
    </r>
    <r>
      <rPr>
        <sz val="10"/>
        <color theme="1"/>
        <rFont val="Century Gothic"/>
        <family val="2"/>
      </rPr>
      <t xml:space="preserve"> </t>
    </r>
    <r>
      <rPr>
        <sz val="10"/>
        <rFont val="Century Gothic"/>
        <family val="2"/>
      </rPr>
      <t>30/11/2024</t>
    </r>
  </si>
  <si>
    <r>
      <rPr>
        <b/>
        <sz val="10"/>
        <color theme="1"/>
        <rFont val="Century Gothic"/>
        <family val="2"/>
      </rPr>
      <t xml:space="preserve">Vigente desde: </t>
    </r>
    <r>
      <rPr>
        <sz val="10"/>
        <rFont val="Century Gothic"/>
        <family val="2"/>
      </rPr>
      <t>30/11/2024</t>
    </r>
  </si>
  <si>
    <r>
      <rPr>
        <b/>
        <sz val="10"/>
        <color theme="1"/>
        <rFont val="Century Gothic"/>
        <family val="2"/>
      </rPr>
      <t>Vigente desde:</t>
    </r>
    <r>
      <rPr>
        <sz val="10"/>
        <color theme="1"/>
        <rFont val="Century Gothic"/>
        <family val="2"/>
      </rPr>
      <t xml:space="preserve"> 30/11/2024</t>
    </r>
  </si>
  <si>
    <t>x</t>
  </si>
  <si>
    <t xml:space="preserve">Bajo conocimiento en la cultura de la gestión del conocimiento e innovación </t>
  </si>
  <si>
    <t>Desconocimiento del proceso de Gestión de conocimiento y la innovación</t>
  </si>
  <si>
    <t>Ausencia de presupuesto para el proceso de  Gestión de conocimiento y la innovación</t>
  </si>
  <si>
    <t>Falta de un equipo funcional  en el proceso de  Gestión de conocimiento y la Innovación</t>
  </si>
  <si>
    <t>Ausencia de incentivos (pecuniarios y no pecuniarios) para estimular la generación de ideas y proyectos innovadores</t>
  </si>
  <si>
    <t>falta de grado de reconocimiento y credibilidad hacia la  Gestión de Conocimiento y la Innovación</t>
  </si>
  <si>
    <t>Perdida de Memoria insitucional por no contar con un repositorio insitucional que centralicé la información importante de la entidad</t>
  </si>
  <si>
    <t>Falta de capacitaciones en temas de Gestión del conocimiento e innovación</t>
  </si>
  <si>
    <t>Se creo el proceso de Gestión de conocimiento y la Innovación en el año 2021.</t>
  </si>
  <si>
    <t xml:space="preserve">Se creó el equipo  del conocimiento e Innovación. </t>
  </si>
  <si>
    <t>La entidad cuenta  con  proyectos de iniciativas en las diferentes areas</t>
  </si>
  <si>
    <t xml:space="preserve">La entidad cuenta con información de gran importancia para la transferencia de conocimiento. </t>
  </si>
  <si>
    <t>Los procesos misionales cuentan con sistemas de información y contenido relevante para los  grupos de valor.</t>
  </si>
  <si>
    <t>Cambios normativos que no se apliquen en la entidad por desinformación</t>
  </si>
  <si>
    <t>Falta de reconocimiento de las entidades en temas de Gestión del Conocimiento e innovación</t>
  </si>
  <si>
    <t>Falta de identificacion de buenas practicas a nivel nacional y distrital</t>
  </si>
  <si>
    <t>Fomento de procesos de experimentación entre el sector publico, privado, la academia y la ciudadanía, basados en los principios de "Gobierno Abierto"</t>
  </si>
  <si>
    <t xml:space="preserve">Oferta de estudios en GCI a los cuales se pueden acceder desde la Entidad </t>
  </si>
  <si>
    <t>Identificación de oportunidades que brinda el distrito para la Gestión del conocimiento e innovación</t>
  </si>
  <si>
    <t>Oferta de profesionales  desarrolladores de programas y proyectos para innovación</t>
  </si>
  <si>
    <t>Casos de éxito en la diferentes entidades del distrito</t>
  </si>
  <si>
    <t>Actividades de transferencia del conocimiento</t>
  </si>
  <si>
    <t>Por la alta rotación de colaboradores (carrera administrativa, provisiona y conttratistas)</t>
  </si>
  <si>
    <t>Debido a la falta de lineamientos y herramientas institucionalizados para una adecuada transferencia de conocimiento.</t>
  </si>
  <si>
    <t>Por debilidades en la revisión de los productos entregados en los diferentes procesos</t>
  </si>
  <si>
    <t>Media: La actividad que conlleva el riesgo se ejecuta de 24 a 500 veces por año</t>
  </si>
  <si>
    <t>Reputacional: El riesgo afecta la imagen de la entidad internamente, de conocimiento general, nivel interno, de junta directiva y accionistas y/o de proveedores</t>
  </si>
  <si>
    <t>1 a 7</t>
  </si>
  <si>
    <t>8 a 10</t>
  </si>
  <si>
    <t>50</t>
  </si>
  <si>
    <t>Unidad</t>
  </si>
  <si>
    <t>La capacidad se definió de acuerdo al número de desvinculaciones, traslados, licencias, incapacidades y vacaciones que historicamente se han generado en la Entidad, dividido en tres para determinar la capacidad por cuatrimestre.</t>
  </si>
  <si>
    <t>Entrega de informes, metologias y relización de publicaciones.</t>
  </si>
  <si>
    <t>Baja: La actividad que conlleva el riesgo se ejecuta de 3 a 24 veces por año</t>
  </si>
  <si>
    <t>Reputacional: El riesgo afecta la imagen de la entidad con algunos usuarios de relevancia frente al logro de los objetivos</t>
  </si>
  <si>
    <t>1 a 5</t>
  </si>
  <si>
    <t>6 a 10</t>
  </si>
  <si>
    <t>15</t>
  </si>
  <si>
    <t>Servidores y/o contratistas,</t>
  </si>
  <si>
    <t xml:space="preserve">acorde a lo programado, </t>
  </si>
  <si>
    <t>con el fin de tranferir conocimientos</t>
  </si>
  <si>
    <t>con el proposito de mantener actualizados sus documentos,</t>
  </si>
  <si>
    <t>Correos electronicos, presentaciones, piezas gráficas, pagina web IDIGER, redes sociales, Boletin Interno IDIGER.</t>
  </si>
  <si>
    <t xml:space="preserve"> Acciones para Mitigar el Nivel de Riesgo</t>
  </si>
  <si>
    <t>Posibilidad de afectación reputacional con algun grupo de interés por generar productos de conocimiento ( metodologias, informes, publicaciones etc) que no cumplan con los requsitos legales y de calidad  requeridas.</t>
  </si>
  <si>
    <t>La capacidad se definió de acuerdo al número de documuentos, informes, metodologías y publicaciones permitidas con inconsistencias que no incumplan los requsitos legales.</t>
  </si>
  <si>
    <t>realizan capacitaciones, socializaciones y/o publicaciones de los temas de interés de la entidad.</t>
  </si>
  <si>
    <t>Presentación de Información con errores, incoherente e incompleta.</t>
  </si>
  <si>
    <t xml:space="preserve">acorde a las necesidades, </t>
  </si>
  <si>
    <t>Toda publicación del Mapa de procesos debe ser validad por los profesionales de la OAP.</t>
  </si>
  <si>
    <t>*Evidencia: Muestra de Publicaciones en la pagina web, capacitaciones al interior de la entidad, socializaciones por correo electronico y/o transferencias de conocimientos.</t>
  </si>
  <si>
    <t>*Evidencia: Muestra de correos de solictud de actualización y/o publicación de documentos.</t>
  </si>
  <si>
    <t>Correo institucional planeacionmipg@idiger.gov.co
Administrado por la OAP</t>
  </si>
  <si>
    <t>Progrma Intitucional de capacitación PIC, necesidades de socialización, capacitación y/o publicación de información.</t>
  </si>
  <si>
    <t>Dcoumentos para actualizar en el Mapa de procesos.</t>
  </si>
  <si>
    <t>*Se realizan previamente ls revisones de los documentos antes de su emisión por los diferentes servidores o contratistas reponsables.
*Si se llegara a presentar información con errores, incoherente e incompleta el servidor y/o contratista debe corregir  o aclarar los ajustes requeridos.</t>
  </si>
  <si>
    <t>Se revisa la trazabilidad de la publicación para identificar si se ha incumplido la validación por parte del los profesionales de la OAP.
Se verifica los lineamientos acorde a lo establecido en el esquema de publicación del IDIGER en cumplimiento de la Ley 1712 de 2014.</t>
  </si>
  <si>
    <t>Toda publicación del Mapa de procesos debe ser validada por los profesionales de la OAP.</t>
  </si>
  <si>
    <t>los revisan y ajustan, para luego ser validados por la OAP y publicados en el mapa de procesos.</t>
  </si>
  <si>
    <t>Servidores y/o contratistas, responsables de ejecutar cada uno de los procesos</t>
  </si>
  <si>
    <t>Servidores y/o contratistas, responsables de ejecutar cada uno de los  procesos</t>
  </si>
  <si>
    <t xml:space="preserve">Descripción del Control
</t>
  </si>
  <si>
    <t>Posibilidad de afectación económica (o presupuestal) y reputacionall, por la inadecuada transferencia de conocimientos debido a la alta rotación de personal de planta y/o contratistas, y a la falta de lineamientos y herramientas institucionalizados para una adecuada transferencia de conocimiento.</t>
  </si>
  <si>
    <t>N/A</t>
  </si>
  <si>
    <t>31 de diciembre de 2025</t>
  </si>
  <si>
    <t xml:space="preserve">Inventario de conocimiento explicto </t>
  </si>
  <si>
    <t>Oficina Asesora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</si>
</sst>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1" x14ac:knownFonts="1">
    <font>
      <sz val="11"/>
      <color theme="1"/>
      <name val="Calibri"/>
      <family val="2"/>
      <scheme val="minor"/>
    </font>
    <font>
      <sz val="11"/>
      <color theme="1"/>
      <name val="Calibri"/>
      <family val="2"/>
      <scheme val="minor"/>
    </font>
    <font>
      <b/>
      <sz val="9"/>
      <color indexed="81"/>
      <name val="Tahoma"/>
      <family val="2"/>
    </font>
    <font>
      <sz val="8"/>
      <color theme="1"/>
      <name val="Century Gothic"/>
      <family val="2"/>
    </font>
    <font>
      <b/>
      <sz val="11"/>
      <color theme="1"/>
      <name val="Century Gothic"/>
      <family val="2"/>
    </font>
    <font>
      <sz val="11"/>
      <color theme="1"/>
      <name val="Arial"/>
      <family val="2"/>
    </font>
    <font>
      <b/>
      <sz val="9"/>
      <color theme="1"/>
      <name val="Century Gothic"/>
      <family val="2"/>
    </font>
    <font>
      <sz val="7"/>
      <color theme="1"/>
      <name val="Century Gothic"/>
      <family val="2"/>
    </font>
    <font>
      <sz val="11"/>
      <color rgb="FF000000"/>
      <name val="Arial"/>
      <family val="2"/>
    </font>
    <font>
      <sz val="9"/>
      <color indexed="81"/>
      <name val="Tahoma"/>
      <family val="2"/>
    </font>
    <font>
      <b/>
      <sz val="10"/>
      <name val="Century Gothic"/>
      <family val="2"/>
    </font>
    <font>
      <sz val="10"/>
      <color theme="1"/>
      <name val="Century Gothic"/>
      <family val="2"/>
    </font>
    <font>
      <b/>
      <sz val="10"/>
      <color theme="1"/>
      <name val="Century Gothic"/>
      <family val="2"/>
    </font>
    <font>
      <sz val="11"/>
      <color theme="1"/>
      <name val="Century Gothic"/>
      <family val="2"/>
    </font>
    <font>
      <sz val="10"/>
      <name val="Century Gothic"/>
      <family val="2"/>
    </font>
    <font>
      <b/>
      <sz val="11"/>
      <name val="Century Gothic"/>
      <family val="2"/>
    </font>
    <font>
      <sz val="9"/>
      <color theme="1"/>
      <name val="Century Gothic"/>
      <family val="2"/>
    </font>
    <font>
      <b/>
      <sz val="14"/>
      <color theme="1"/>
      <name val="Century Gothic"/>
      <family val="2"/>
    </font>
    <font>
      <b/>
      <sz val="12"/>
      <name val="Century Gothic"/>
      <family val="2"/>
    </font>
    <font>
      <b/>
      <sz val="16"/>
      <name val="Century Gothic"/>
      <family val="2"/>
    </font>
    <font>
      <b/>
      <sz val="18"/>
      <name val="Century Gothic"/>
      <family val="2"/>
    </font>
    <font>
      <sz val="10"/>
      <color rgb="FFFF0000"/>
      <name val="Century Gothic"/>
      <family val="2"/>
    </font>
    <font>
      <sz val="12"/>
      <color theme="1"/>
      <name val="Century Gothic"/>
      <family val="2"/>
    </font>
    <font>
      <b/>
      <sz val="12"/>
      <color theme="0"/>
      <name val="Century Gothic"/>
      <family val="2"/>
    </font>
    <font>
      <b/>
      <sz val="12"/>
      <color theme="1"/>
      <name val="Century Gothic"/>
      <family val="2"/>
    </font>
    <font>
      <sz val="11"/>
      <name val="Century Gothic"/>
      <family val="2"/>
    </font>
    <font>
      <b/>
      <sz val="11"/>
      <color theme="0"/>
      <name val="Century Gothic"/>
      <family val="2"/>
    </font>
    <font>
      <b/>
      <sz val="22"/>
      <color theme="0"/>
      <name val="Century Gothic"/>
      <family val="2"/>
    </font>
    <font>
      <sz val="14"/>
      <color theme="1"/>
      <name val="Century Gothic"/>
      <family val="2"/>
    </font>
    <font>
      <b/>
      <sz val="14"/>
      <name val="Century Gothic"/>
      <family val="2"/>
    </font>
    <font>
      <b/>
      <sz val="13"/>
      <name val="Century Gothic"/>
      <family val="2"/>
    </font>
    <font>
      <b/>
      <sz val="13"/>
      <color theme="1"/>
      <name val="Century Gothic"/>
      <family val="2"/>
    </font>
    <font>
      <b/>
      <sz val="10"/>
      <color theme="0"/>
      <name val="Century Gothic"/>
      <family val="2"/>
    </font>
    <font>
      <b/>
      <sz val="22"/>
      <name val="Century Gothic"/>
      <family val="2"/>
    </font>
    <font>
      <b/>
      <sz val="9"/>
      <color theme="0"/>
      <name val="Century Gothic"/>
      <family val="2"/>
    </font>
    <font>
      <sz val="11"/>
      <color theme="0"/>
      <name val="Century Gothic"/>
      <family val="2"/>
    </font>
    <font>
      <sz val="13"/>
      <name val="Century Gothic"/>
      <family val="2"/>
    </font>
    <font>
      <sz val="10"/>
      <color indexed="81"/>
      <name val="Tahoma"/>
      <family val="2"/>
    </font>
    <font>
      <b/>
      <sz val="11"/>
      <color theme="1"/>
      <name val="Century Gothic"/>
      <family val="2"/>
    </font>
    <font>
      <sz val="11"/>
      <name val="Calibri"/>
      <family val="2"/>
    </font>
    <font>
      <b/>
      <sz val="18"/>
      <color theme="1"/>
      <name val="Century Gothic"/>
      <family val="2"/>
    </font>
  </fonts>
  <fills count="1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00B0F0"/>
        <bgColor rgb="FFA7CA56"/>
      </patternFill>
    </fill>
    <fill>
      <patternFill patternType="solid">
        <fgColor theme="0" tint="-4.9989318521683403E-2"/>
        <bgColor indexed="64"/>
      </patternFill>
    </fill>
    <fill>
      <patternFill patternType="solid">
        <fgColor rgb="FF00B050"/>
        <bgColor indexed="64"/>
      </patternFill>
    </fill>
    <fill>
      <patternFill patternType="solid">
        <fgColor theme="0" tint="-4.9989318521683403E-2"/>
        <bgColor rgb="FFFEF2CB"/>
      </patternFill>
    </fill>
    <fill>
      <patternFill patternType="solid">
        <fgColor theme="0" tint="-4.9989318521683403E-2"/>
        <bgColor rgb="FFEFEFEF"/>
      </patternFill>
    </fill>
    <fill>
      <patternFill patternType="solid">
        <fgColor theme="0" tint="-0.14999847407452621"/>
        <bgColor indexed="64"/>
      </patternFill>
    </fill>
    <fill>
      <patternFill patternType="solid">
        <fgColor theme="0" tint="-0.14999847407452621"/>
        <bgColor rgb="FFA7CA56"/>
      </patternFill>
    </fill>
    <fill>
      <patternFill patternType="solid">
        <fgColor theme="9" tint="-0.249977111117893"/>
        <bgColor indexed="64"/>
      </patternFill>
    </fill>
    <fill>
      <patternFill patternType="solid">
        <fgColor rgb="FFFFC000"/>
        <bgColor indexed="64"/>
      </patternFill>
    </fill>
    <fill>
      <patternFill patternType="solid">
        <fgColor theme="9" tint="-0.249977111117893"/>
        <bgColor rgb="FFA7CA56"/>
      </patternFill>
    </fill>
    <fill>
      <patternFill patternType="solid">
        <fgColor rgb="FFFFC000"/>
        <bgColor rgb="FFA7CA56"/>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5">
    <xf numFmtId="0" fontId="0" fillId="0" borderId="0"/>
    <xf numFmtId="9" fontId="1" fillId="0" borderId="0" applyFont="0" applyFill="0" applyBorder="0" applyAlignment="0" applyProtection="0"/>
    <xf numFmtId="0" fontId="5" fillId="0" borderId="0"/>
    <xf numFmtId="0" fontId="8" fillId="0" borderId="0"/>
    <xf numFmtId="9" fontId="8" fillId="0" borderId="0" applyFont="0" applyFill="0" applyBorder="0" applyAlignment="0" applyProtection="0"/>
  </cellStyleXfs>
  <cellXfs count="259">
    <xf numFmtId="0" fontId="0" fillId="0" borderId="0" xfId="0"/>
    <xf numFmtId="0" fontId="6" fillId="7" borderId="1" xfId="2" applyFont="1" applyFill="1" applyBorder="1" applyAlignment="1" applyProtection="1">
      <alignment horizontal="center" vertical="center" wrapText="1"/>
      <protection hidden="1"/>
    </xf>
    <xf numFmtId="0" fontId="6" fillId="7" borderId="1" xfId="2" applyFont="1" applyFill="1" applyBorder="1" applyAlignment="1" applyProtection="1">
      <alignment horizontal="center" vertical="center"/>
      <protection hidden="1"/>
    </xf>
    <xf numFmtId="0" fontId="7" fillId="5" borderId="1" xfId="2" applyFont="1" applyFill="1" applyBorder="1" applyAlignment="1" applyProtection="1">
      <alignment horizontal="left" vertical="center" wrapText="1"/>
      <protection hidden="1"/>
    </xf>
    <xf numFmtId="0" fontId="7" fillId="0" borderId="1" xfId="2" applyFont="1" applyBorder="1" applyAlignment="1" applyProtection="1">
      <alignment horizontal="justify" vertical="center" wrapText="1"/>
      <protection hidden="1"/>
    </xf>
    <xf numFmtId="0" fontId="7" fillId="0" borderId="1" xfId="2" applyFont="1" applyBorder="1" applyAlignment="1" applyProtection="1">
      <alignment horizontal="justify" vertical="center"/>
      <protection hidden="1"/>
    </xf>
    <xf numFmtId="0" fontId="3" fillId="0" borderId="0" xfId="0" applyFont="1" applyAlignment="1">
      <alignment horizontal="center"/>
    </xf>
    <xf numFmtId="0" fontId="4" fillId="0" borderId="0" xfId="0" applyFont="1" applyAlignment="1">
      <alignment horizontal="center" vertical="center" wrapText="1"/>
    </xf>
    <xf numFmtId="0" fontId="13" fillId="2" borderId="0" xfId="0" applyFont="1" applyFill="1" applyProtection="1">
      <protection hidden="1"/>
    </xf>
    <xf numFmtId="0" fontId="13" fillId="0" borderId="0" xfId="0" applyFont="1" applyProtection="1">
      <protection hidden="1"/>
    </xf>
    <xf numFmtId="0" fontId="13" fillId="2" borderId="0" xfId="0" applyFont="1" applyFill="1" applyAlignment="1" applyProtection="1">
      <alignment horizontal="center" vertical="center"/>
      <protection hidden="1"/>
    </xf>
    <xf numFmtId="0" fontId="13" fillId="2" borderId="0" xfId="0" applyFont="1" applyFill="1" applyAlignment="1" applyProtection="1">
      <alignment horizontal="left" vertical="center"/>
      <protection hidden="1"/>
    </xf>
    <xf numFmtId="0" fontId="4" fillId="2" borderId="0" xfId="0" applyFont="1" applyFill="1" applyAlignment="1" applyProtection="1">
      <alignment horizontal="center" vertical="center"/>
      <protection hidden="1"/>
    </xf>
    <xf numFmtId="0" fontId="13" fillId="2" borderId="0" xfId="0" applyFont="1" applyFill="1" applyAlignment="1" applyProtection="1">
      <alignment vertical="center"/>
      <protection hidden="1"/>
    </xf>
    <xf numFmtId="0" fontId="4" fillId="0" borderId="0" xfId="0" applyFont="1" applyAlignment="1" applyProtection="1">
      <alignment horizontal="left" vertical="center"/>
      <protection hidden="1"/>
    </xf>
    <xf numFmtId="9" fontId="17" fillId="6" borderId="11" xfId="1" applyFont="1" applyFill="1" applyBorder="1" applyAlignment="1" applyProtection="1">
      <alignment horizontal="center" vertical="center"/>
      <protection hidden="1"/>
    </xf>
    <xf numFmtId="0" fontId="13" fillId="0" borderId="0" xfId="0" applyFont="1" applyAlignment="1" applyProtection="1">
      <alignment horizontal="center" vertical="center"/>
      <protection hidden="1"/>
    </xf>
    <xf numFmtId="9" fontId="4" fillId="5" borderId="1" xfId="1" applyFont="1" applyFill="1" applyBorder="1" applyAlignment="1" applyProtection="1">
      <alignment horizontal="center" vertical="center"/>
      <protection hidden="1"/>
    </xf>
    <xf numFmtId="10" fontId="4" fillId="5" borderId="1" xfId="4" applyNumberFormat="1" applyFont="1" applyFill="1" applyBorder="1" applyAlignment="1" applyProtection="1">
      <alignment horizontal="center" vertical="center"/>
      <protection hidden="1"/>
    </xf>
    <xf numFmtId="0" fontId="22" fillId="2" borderId="0" xfId="0" applyFont="1" applyFill="1" applyProtection="1">
      <protection hidden="1"/>
    </xf>
    <xf numFmtId="0" fontId="22" fillId="0" borderId="0" xfId="0" applyFont="1" applyProtection="1">
      <protection hidden="1"/>
    </xf>
    <xf numFmtId="0" fontId="24" fillId="2" borderId="0" xfId="0" applyFont="1" applyFill="1" applyAlignment="1" applyProtection="1">
      <alignment horizontal="center" vertical="center"/>
      <protection hidden="1"/>
    </xf>
    <xf numFmtId="0" fontId="11" fillId="0" borderId="1" xfId="0" applyFont="1" applyBorder="1" applyAlignment="1">
      <alignment horizontal="left" vertical="center"/>
    </xf>
    <xf numFmtId="0" fontId="13" fillId="0" borderId="0" xfId="0" applyFont="1"/>
    <xf numFmtId="0" fontId="13" fillId="2" borderId="0" xfId="0" applyFont="1" applyFill="1"/>
    <xf numFmtId="0" fontId="11" fillId="0" borderId="1" xfId="0" applyFont="1" applyBorder="1" applyAlignment="1">
      <alignment horizontal="left" vertical="center" wrapText="1"/>
    </xf>
    <xf numFmtId="14" fontId="14" fillId="0" borderId="1" xfId="0" applyNumberFormat="1" applyFont="1" applyBorder="1" applyAlignment="1">
      <alignment horizontal="left" vertical="center" wrapText="1"/>
    </xf>
    <xf numFmtId="0" fontId="13" fillId="0" borderId="0" xfId="0" applyFont="1" applyAlignment="1" applyProtection="1">
      <alignment horizontal="center"/>
      <protection hidden="1"/>
    </xf>
    <xf numFmtId="0" fontId="24" fillId="0" borderId="1"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13" fillId="5" borderId="1" xfId="0" applyFont="1" applyFill="1" applyBorder="1" applyAlignment="1" applyProtection="1">
      <alignment horizontal="center" vertical="center"/>
      <protection hidden="1"/>
    </xf>
    <xf numFmtId="0" fontId="7" fillId="0" borderId="0" xfId="2" applyFont="1" applyProtection="1">
      <protection hidden="1"/>
    </xf>
    <xf numFmtId="0" fontId="7" fillId="0" borderId="0" xfId="2" applyFont="1" applyAlignment="1" applyProtection="1">
      <alignment horizontal="justify"/>
      <protection hidden="1"/>
    </xf>
    <xf numFmtId="0" fontId="7" fillId="0" borderId="0" xfId="2" applyFont="1" applyAlignment="1" applyProtection="1">
      <alignment wrapText="1"/>
      <protection hidden="1"/>
    </xf>
    <xf numFmtId="0" fontId="11" fillId="0" borderId="1" xfId="0" applyFont="1" applyBorder="1" applyAlignment="1" applyProtection="1">
      <alignment horizontal="justify" vertical="center" wrapText="1"/>
      <protection locked="0"/>
    </xf>
    <xf numFmtId="0" fontId="13" fillId="0" borderId="1" xfId="0" applyFont="1" applyBorder="1" applyAlignment="1" applyProtection="1">
      <alignment horizontal="center" vertical="center" wrapText="1"/>
      <protection hidden="1"/>
    </xf>
    <xf numFmtId="0" fontId="18" fillId="5" borderId="3" xfId="0" applyFont="1" applyFill="1" applyBorder="1" applyAlignment="1" applyProtection="1">
      <alignment horizontal="center" vertical="center" wrapText="1"/>
      <protection hidden="1"/>
    </xf>
    <xf numFmtId="0" fontId="11" fillId="0" borderId="1" xfId="0" applyFont="1" applyBorder="1" applyAlignment="1" applyProtection="1">
      <alignment horizontal="justify" vertical="center" wrapText="1"/>
      <protection hidden="1"/>
    </xf>
    <xf numFmtId="0" fontId="11" fillId="0" borderId="1" xfId="0" applyFont="1" applyBorder="1" applyAlignment="1">
      <alignment vertical="center"/>
    </xf>
    <xf numFmtId="0" fontId="13" fillId="0" borderId="1" xfId="0" applyFont="1" applyBorder="1" applyAlignment="1" applyProtection="1">
      <alignment horizontal="center" vertical="center" wrapText="1"/>
      <protection locked="0"/>
    </xf>
    <xf numFmtId="0" fontId="13" fillId="0" borderId="0" xfId="0" applyFont="1" applyProtection="1">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center"/>
      <protection locked="0"/>
    </xf>
    <xf numFmtId="0" fontId="12" fillId="5" borderId="1" xfId="0" applyFont="1" applyFill="1" applyBorder="1" applyAlignment="1" applyProtection="1">
      <alignment horizontal="center" vertical="center" wrapText="1"/>
      <protection hidden="1"/>
    </xf>
    <xf numFmtId="0" fontId="12" fillId="5" borderId="1" xfId="0" applyFont="1" applyFill="1" applyBorder="1" applyAlignment="1" applyProtection="1">
      <alignment vertical="center" wrapText="1"/>
      <protection hidden="1"/>
    </xf>
    <xf numFmtId="0" fontId="11" fillId="0" borderId="0" xfId="0" applyFont="1" applyAlignment="1" applyProtection="1">
      <alignment vertical="center" wrapText="1"/>
      <protection hidden="1"/>
    </xf>
    <xf numFmtId="0" fontId="11" fillId="0" borderId="0" xfId="0" applyFont="1" applyAlignment="1" applyProtection="1">
      <alignment horizontal="center" vertical="center" wrapText="1"/>
      <protection hidden="1"/>
    </xf>
    <xf numFmtId="0" fontId="11" fillId="0" borderId="0" xfId="0" applyFont="1" applyAlignment="1" applyProtection="1">
      <alignment horizontal="left" vertical="center" wrapText="1"/>
      <protection hidden="1"/>
    </xf>
    <xf numFmtId="0" fontId="25" fillId="0" borderId="0" xfId="0" applyFont="1" applyAlignment="1">
      <alignment vertical="center" wrapText="1"/>
    </xf>
    <xf numFmtId="0" fontId="14" fillId="0" borderId="0" xfId="0" applyFont="1" applyAlignment="1">
      <alignment vertical="center" wrapText="1"/>
    </xf>
    <xf numFmtId="0" fontId="26" fillId="11" borderId="1" xfId="0" applyFont="1" applyFill="1" applyBorder="1" applyAlignment="1" applyProtection="1">
      <alignment horizontal="center" vertical="center" wrapText="1"/>
      <protection hidden="1"/>
    </xf>
    <xf numFmtId="9" fontId="13" fillId="0" borderId="1" xfId="1" applyFont="1" applyFill="1" applyBorder="1" applyAlignment="1" applyProtection="1">
      <alignment horizontal="center" vertical="center" wrapText="1"/>
      <protection hidden="1"/>
    </xf>
    <xf numFmtId="0" fontId="30" fillId="5" borderId="9" xfId="0" applyFont="1" applyFill="1" applyBorder="1" applyAlignment="1" applyProtection="1">
      <alignment horizontal="center" vertical="center"/>
      <protection hidden="1"/>
    </xf>
    <xf numFmtId="0" fontId="15" fillId="5" borderId="1" xfId="0" applyFont="1" applyFill="1" applyBorder="1" applyAlignment="1" applyProtection="1">
      <alignment horizontal="center" vertical="center" wrapText="1"/>
      <protection hidden="1"/>
    </xf>
    <xf numFmtId="9" fontId="25" fillId="0" borderId="1" xfId="1" applyFont="1" applyFill="1" applyBorder="1" applyAlignment="1" applyProtection="1">
      <alignment horizontal="center" vertical="center" wrapText="1"/>
      <protection hidden="1"/>
    </xf>
    <xf numFmtId="164" fontId="25" fillId="0" borderId="1" xfId="1" applyNumberFormat="1" applyFont="1" applyFill="1" applyBorder="1" applyAlignment="1" applyProtection="1">
      <alignment horizontal="center" vertical="center" wrapText="1"/>
      <protection hidden="1"/>
    </xf>
    <xf numFmtId="0" fontId="32" fillId="11" borderId="1" xfId="0" applyFont="1" applyFill="1" applyBorder="1" applyAlignment="1" applyProtection="1">
      <alignment horizontal="center" vertical="center" wrapText="1"/>
      <protection hidden="1"/>
    </xf>
    <xf numFmtId="0" fontId="26" fillId="13" borderId="1" xfId="0" applyFont="1" applyFill="1" applyBorder="1" applyAlignment="1" applyProtection="1">
      <alignment horizontal="center" vertical="center" wrapText="1"/>
      <protection hidden="1"/>
    </xf>
    <xf numFmtId="0" fontId="26" fillId="14" borderId="1" xfId="0" applyFont="1" applyFill="1" applyBorder="1" applyAlignment="1" applyProtection="1">
      <alignment horizontal="center" vertical="center" wrapText="1"/>
      <protection hidden="1"/>
    </xf>
    <xf numFmtId="0" fontId="26" fillId="4" borderId="1" xfId="0" applyFont="1" applyFill="1" applyBorder="1" applyAlignment="1" applyProtection="1">
      <alignment horizontal="center" vertical="center" wrapText="1"/>
      <protection hidden="1"/>
    </xf>
    <xf numFmtId="0" fontId="13" fillId="0" borderId="0" xfId="0" applyFont="1" applyAlignment="1">
      <alignment horizontal="center" vertical="center"/>
    </xf>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11"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13" fillId="2" borderId="0" xfId="0" applyFont="1" applyFill="1" applyAlignment="1" applyProtection="1">
      <alignment horizontal="center"/>
      <protection hidden="1"/>
    </xf>
    <xf numFmtId="0" fontId="3" fillId="0" borderId="1" xfId="0" applyFont="1" applyBorder="1" applyAlignment="1" applyProtection="1">
      <alignment horizontal="justify" vertical="center" wrapText="1"/>
      <protection hidden="1"/>
    </xf>
    <xf numFmtId="9" fontId="13" fillId="0" borderId="1" xfId="1" applyFont="1"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locked="0"/>
    </xf>
    <xf numFmtId="0" fontId="11" fillId="0" borderId="1" xfId="0" applyFont="1" applyBorder="1" applyAlignment="1" applyProtection="1">
      <alignment horizontal="justify" vertical="center" wrapText="1"/>
      <protection locked="0"/>
    </xf>
    <xf numFmtId="0" fontId="23" fillId="11" borderId="1" xfId="0" applyFont="1" applyFill="1" applyBorder="1" applyAlignment="1">
      <alignment horizontal="center" vertical="center" wrapText="1"/>
    </xf>
    <xf numFmtId="0" fontId="23" fillId="11" borderId="6" xfId="0" applyFont="1" applyFill="1" applyBorder="1" applyAlignment="1">
      <alignment horizontal="center" vertical="center" wrapText="1"/>
    </xf>
    <xf numFmtId="0" fontId="23" fillId="11" borderId="7" xfId="0" applyFont="1" applyFill="1" applyBorder="1" applyAlignment="1">
      <alignment horizontal="center" vertical="center" wrapText="1"/>
    </xf>
    <xf numFmtId="0" fontId="23" fillId="11" borderId="10" xfId="0" applyFont="1" applyFill="1" applyBorder="1" applyAlignment="1">
      <alignment horizontal="center" vertical="center" wrapText="1"/>
    </xf>
    <xf numFmtId="0" fontId="23" fillId="11" borderId="3" xfId="0" applyFont="1" applyFill="1" applyBorder="1" applyAlignment="1">
      <alignment horizontal="center" vertical="center" wrapText="1"/>
    </xf>
    <xf numFmtId="0" fontId="23" fillId="11" borderId="8" xfId="0" applyFont="1" applyFill="1" applyBorder="1" applyAlignment="1">
      <alignment horizontal="center" vertical="center" wrapText="1"/>
    </xf>
    <xf numFmtId="0" fontId="23" fillId="11" borderId="9" xfId="0" applyFont="1" applyFill="1" applyBorder="1" applyAlignment="1">
      <alignment horizontal="center" vertical="center" wrapText="1"/>
    </xf>
    <xf numFmtId="0" fontId="27" fillId="0" borderId="1" xfId="0" applyFont="1" applyBorder="1" applyAlignment="1">
      <alignment horizontal="center" vertical="center"/>
    </xf>
    <xf numFmtId="0" fontId="23" fillId="11" borderId="1" xfId="0" applyFont="1" applyFill="1" applyBorder="1" applyAlignment="1" applyProtection="1">
      <alignment horizontal="center" vertical="center" wrapText="1"/>
      <protection hidden="1"/>
    </xf>
    <xf numFmtId="0" fontId="28" fillId="0" borderId="1" xfId="0" applyFont="1" applyBorder="1" applyAlignment="1" applyProtection="1">
      <alignment horizontal="center" vertical="center"/>
      <protection locked="0"/>
    </xf>
    <xf numFmtId="0" fontId="18" fillId="9" borderId="1" xfId="0" applyFont="1" applyFill="1" applyBorder="1" applyAlignment="1">
      <alignment horizontal="center" vertical="center" wrapText="1"/>
    </xf>
    <xf numFmtId="0" fontId="13" fillId="0" borderId="1" xfId="0" applyFont="1" applyBorder="1" applyAlignment="1">
      <alignment horizontal="justify" vertical="center"/>
    </xf>
    <xf numFmtId="0" fontId="18" fillId="9" borderId="2" xfId="0" applyFont="1" applyFill="1" applyBorder="1" applyAlignment="1">
      <alignment horizontal="center" vertical="center" wrapText="1"/>
    </xf>
    <xf numFmtId="0" fontId="13" fillId="0" borderId="2" xfId="0" applyFont="1" applyBorder="1" applyAlignment="1">
      <alignment horizontal="justify"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16"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1" fillId="0" borderId="3" xfId="0" applyFont="1" applyBorder="1" applyAlignment="1">
      <alignment horizontal="center" vertical="center" wrapText="1"/>
    </xf>
    <xf numFmtId="0" fontId="11" fillId="0" borderId="9" xfId="0" applyFont="1" applyBorder="1" applyAlignment="1">
      <alignment horizontal="center" vertical="center" wrapText="1"/>
    </xf>
    <xf numFmtId="0" fontId="18" fillId="9" borderId="1" xfId="0" applyFont="1" applyFill="1" applyBorder="1" applyAlignment="1" applyProtection="1">
      <alignment horizontal="center" vertical="center"/>
      <protection hidden="1"/>
    </xf>
    <xf numFmtId="0" fontId="13" fillId="0" borderId="1" xfId="0" applyFont="1" applyBorder="1" applyAlignment="1">
      <alignment horizontal="justify" vertical="center" wrapText="1"/>
    </xf>
    <xf numFmtId="0" fontId="11" fillId="0" borderId="3" xfId="0" applyFont="1" applyBorder="1" applyAlignment="1">
      <alignment horizontal="left" vertical="center" wrapText="1"/>
    </xf>
    <xf numFmtId="0" fontId="11" fillId="0" borderId="9" xfId="0" applyFont="1" applyBorder="1" applyAlignment="1">
      <alignment horizontal="left" vertical="center" wrapText="1"/>
    </xf>
    <xf numFmtId="0" fontId="25"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locked="0"/>
    </xf>
    <xf numFmtId="0" fontId="32" fillId="11" borderId="1" xfId="0" applyFont="1" applyFill="1" applyBorder="1" applyAlignment="1">
      <alignment horizontal="center" vertical="center" wrapText="1"/>
    </xf>
    <xf numFmtId="49" fontId="25" fillId="0" borderId="1" xfId="0" applyNumberFormat="1" applyFont="1" applyBorder="1" applyAlignment="1" applyProtection="1">
      <alignment horizontal="center" vertical="center" wrapText="1"/>
      <protection locked="0"/>
    </xf>
    <xf numFmtId="0" fontId="31" fillId="9" borderId="1" xfId="0" applyFont="1" applyFill="1" applyBorder="1" applyAlignment="1">
      <alignment horizontal="center" vertical="center"/>
    </xf>
    <xf numFmtId="0" fontId="32" fillId="11" borderId="4" xfId="0" applyFont="1" applyFill="1" applyBorder="1" applyAlignment="1">
      <alignment horizontal="center" vertical="center" wrapText="1"/>
    </xf>
    <xf numFmtId="0" fontId="3" fillId="0" borderId="1" xfId="0" applyFont="1" applyBorder="1" applyAlignment="1">
      <alignment horizontal="center"/>
    </xf>
    <xf numFmtId="0" fontId="32" fillId="11" borderId="12" xfId="0" applyFont="1" applyFill="1" applyBorder="1" applyAlignment="1">
      <alignment horizontal="center" vertical="center" wrapText="1"/>
    </xf>
    <xf numFmtId="0" fontId="32" fillId="11" borderId="4" xfId="0" applyFont="1" applyFill="1" applyBorder="1" applyAlignment="1">
      <alignment horizontal="center" vertical="center"/>
    </xf>
    <xf numFmtId="0" fontId="32" fillId="11" borderId="1" xfId="0" applyFont="1" applyFill="1" applyBorder="1" applyAlignment="1">
      <alignment horizontal="center" vertical="center"/>
    </xf>
    <xf numFmtId="0" fontId="30" fillId="9" borderId="1" xfId="0" applyFont="1" applyFill="1" applyBorder="1" applyAlignment="1">
      <alignment horizontal="center" vertical="center"/>
    </xf>
    <xf numFmtId="0" fontId="29" fillId="9" borderId="2" xfId="0" applyFont="1" applyFill="1" applyBorder="1" applyAlignment="1">
      <alignment horizontal="center" vertical="center" textRotation="90"/>
    </xf>
    <xf numFmtId="0" fontId="29" fillId="9" borderId="12" xfId="0" applyFont="1" applyFill="1" applyBorder="1" applyAlignment="1">
      <alignment horizontal="center" vertical="center" textRotation="90"/>
    </xf>
    <xf numFmtId="0" fontId="29" fillId="9" borderId="4" xfId="0" applyFont="1" applyFill="1" applyBorder="1" applyAlignment="1">
      <alignment horizontal="center" vertical="center" textRotation="90"/>
    </xf>
    <xf numFmtId="0" fontId="15" fillId="9" borderId="2" xfId="0" applyFont="1" applyFill="1" applyBorder="1" applyAlignment="1">
      <alignment horizontal="center" vertical="center"/>
    </xf>
    <xf numFmtId="0" fontId="15" fillId="9" borderId="12" xfId="0" applyFont="1" applyFill="1" applyBorder="1" applyAlignment="1">
      <alignment horizontal="center" vertical="center"/>
    </xf>
    <xf numFmtId="0" fontId="15" fillId="9" borderId="4" xfId="0" applyFont="1" applyFill="1" applyBorder="1" applyAlignment="1">
      <alignment horizontal="center" vertical="center"/>
    </xf>
    <xf numFmtId="0" fontId="4" fillId="0" borderId="1" xfId="0" applyFont="1" applyBorder="1" applyAlignment="1" applyProtection="1">
      <alignment horizontal="center" vertical="center"/>
      <protection hidden="1"/>
    </xf>
    <xf numFmtId="0" fontId="13"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hidden="1"/>
    </xf>
    <xf numFmtId="9" fontId="13" fillId="0" borderId="1" xfId="0" applyNumberFormat="1" applyFont="1" applyBorder="1" applyAlignment="1" applyProtection="1">
      <alignment horizontal="center" vertical="center" wrapText="1"/>
      <protection hidden="1"/>
    </xf>
    <xf numFmtId="9" fontId="11" fillId="0" borderId="1" xfId="0" applyNumberFormat="1" applyFont="1" applyBorder="1" applyAlignment="1" applyProtection="1">
      <alignment horizontal="center" vertical="center" wrapText="1"/>
      <protection locked="0"/>
    </xf>
    <xf numFmtId="0" fontId="13" fillId="5" borderId="1" xfId="0" applyFont="1" applyFill="1" applyBorder="1" applyAlignment="1" applyProtection="1">
      <alignment horizontal="center" vertical="center"/>
      <protection locked="0"/>
    </xf>
    <xf numFmtId="0" fontId="13" fillId="0" borderId="1" xfId="0" applyFont="1" applyBorder="1" applyAlignment="1" applyProtection="1">
      <alignment horizontal="center" vertical="center" wrapText="1"/>
      <protection hidden="1"/>
    </xf>
    <xf numFmtId="0" fontId="13" fillId="0" borderId="2"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wrapText="1"/>
      <protection locked="0"/>
    </xf>
    <xf numFmtId="0" fontId="25" fillId="0" borderId="18" xfId="0" applyFont="1" applyBorder="1" applyProtection="1">
      <protection locked="0"/>
    </xf>
    <xf numFmtId="0" fontId="25" fillId="0" borderId="19" xfId="0" applyFont="1" applyBorder="1" applyProtection="1">
      <protection locked="0"/>
    </xf>
    <xf numFmtId="0" fontId="25" fillId="0" borderId="2" xfId="0" applyFont="1" applyBorder="1" applyAlignment="1" applyProtection="1">
      <alignment horizontal="center" vertical="center" wrapText="1"/>
      <protection hidden="1"/>
    </xf>
    <xf numFmtId="0" fontId="25" fillId="0" borderId="12" xfId="0" applyFont="1" applyBorder="1" applyAlignment="1" applyProtection="1">
      <alignment horizontal="center" vertical="center" wrapText="1"/>
      <protection hidden="1"/>
    </xf>
    <xf numFmtId="0" fontId="25" fillId="0" borderId="4" xfId="0" applyFont="1" applyBorder="1" applyAlignment="1" applyProtection="1">
      <alignment horizontal="center" vertical="center" wrapText="1"/>
      <protection hidden="1"/>
    </xf>
    <xf numFmtId="0" fontId="13" fillId="5" borderId="1" xfId="0" applyFont="1" applyFill="1" applyBorder="1" applyAlignment="1" applyProtection="1">
      <alignment horizontal="center" vertical="center"/>
      <protection hidden="1"/>
    </xf>
    <xf numFmtId="0" fontId="34" fillId="11" borderId="1" xfId="0" applyFont="1" applyFill="1" applyBorder="1" applyAlignment="1" applyProtection="1">
      <alignment horizontal="center" vertical="center" wrapText="1"/>
      <protection hidden="1"/>
    </xf>
    <xf numFmtId="0" fontId="30" fillId="9" borderId="1" xfId="0" applyFont="1" applyFill="1" applyBorder="1" applyAlignment="1" applyProtection="1">
      <alignment horizontal="center" vertical="center"/>
      <protection hidden="1"/>
    </xf>
    <xf numFmtId="0" fontId="15" fillId="9" borderId="1" xfId="0" applyFont="1" applyFill="1" applyBorder="1" applyAlignment="1" applyProtection="1">
      <alignment horizontal="center" vertical="center"/>
      <protection hidden="1"/>
    </xf>
    <xf numFmtId="0" fontId="29" fillId="9" borderId="1" xfId="0" applyFont="1" applyFill="1" applyBorder="1" applyAlignment="1" applyProtection="1">
      <alignment horizontal="center" vertical="center" textRotation="90"/>
      <protection hidden="1"/>
    </xf>
    <xf numFmtId="0" fontId="33" fillId="0" borderId="1" xfId="0" applyFont="1" applyBorder="1" applyAlignment="1" applyProtection="1">
      <alignment horizontal="center" vertical="center"/>
      <protection hidden="1"/>
    </xf>
    <xf numFmtId="0" fontId="11" fillId="0" borderId="3" xfId="0" applyFont="1" applyBorder="1" applyAlignment="1" applyProtection="1">
      <alignment horizontal="left" vertical="center"/>
      <protection hidden="1"/>
    </xf>
    <xf numFmtId="0" fontId="11" fillId="0" borderId="8" xfId="0" applyFont="1" applyBorder="1" applyAlignment="1" applyProtection="1">
      <alignment horizontal="left" vertical="center"/>
      <protection hidden="1"/>
    </xf>
    <xf numFmtId="0" fontId="11" fillId="0" borderId="9" xfId="0" applyFont="1" applyBorder="1" applyAlignment="1" applyProtection="1">
      <alignment horizontal="left" vertical="center"/>
      <protection hidden="1"/>
    </xf>
    <xf numFmtId="0" fontId="15" fillId="9" borderId="1" xfId="0" applyFont="1" applyFill="1" applyBorder="1" applyAlignment="1" applyProtection="1">
      <alignment horizontal="center" vertical="center" wrapText="1"/>
      <protection hidden="1"/>
    </xf>
    <xf numFmtId="0" fontId="20" fillId="0" borderId="1" xfId="0" applyFont="1" applyBorder="1" applyAlignment="1" applyProtection="1">
      <alignment horizontal="center" vertical="center"/>
      <protection hidden="1"/>
    </xf>
    <xf numFmtId="0" fontId="33" fillId="0" borderId="6" xfId="0" applyFont="1" applyBorder="1" applyAlignment="1" applyProtection="1">
      <alignment horizontal="center" vertical="center"/>
      <protection hidden="1"/>
    </xf>
    <xf numFmtId="0" fontId="33" fillId="0" borderId="10" xfId="0" applyFont="1" applyBorder="1" applyAlignment="1" applyProtection="1">
      <alignment horizontal="center" vertical="center"/>
      <protection hidden="1"/>
    </xf>
    <xf numFmtId="0" fontId="33" fillId="0" borderId="5" xfId="0" applyFont="1" applyBorder="1" applyAlignment="1" applyProtection="1">
      <alignment horizontal="center" vertical="center"/>
      <protection hidden="1"/>
    </xf>
    <xf numFmtId="0" fontId="33" fillId="0" borderId="16" xfId="0" applyFont="1" applyBorder="1" applyAlignment="1" applyProtection="1">
      <alignment horizontal="center" vertical="center"/>
      <protection hidden="1"/>
    </xf>
    <xf numFmtId="0" fontId="33" fillId="0" borderId="13" xfId="0" applyFont="1" applyBorder="1" applyAlignment="1" applyProtection="1">
      <alignment horizontal="center" vertical="center"/>
      <protection hidden="1"/>
    </xf>
    <xf numFmtId="0" fontId="33" fillId="0" borderId="15" xfId="0" applyFont="1" applyBorder="1" applyAlignment="1" applyProtection="1">
      <alignment horizontal="center" vertical="center"/>
      <protection hidden="1"/>
    </xf>
    <xf numFmtId="0" fontId="13" fillId="0" borderId="1" xfId="0" applyFont="1" applyBorder="1" applyAlignment="1" applyProtection="1">
      <alignment horizontal="justify" vertical="center" wrapText="1"/>
      <protection hidden="1"/>
    </xf>
    <xf numFmtId="0" fontId="26" fillId="11" borderId="1" xfId="0" applyFont="1" applyFill="1" applyBorder="1" applyAlignment="1" applyProtection="1">
      <alignment horizontal="center" vertical="center" wrapText="1"/>
      <protection hidden="1"/>
    </xf>
    <xf numFmtId="0" fontId="11" fillId="0" borderId="1" xfId="0" applyFont="1" applyBorder="1" applyAlignment="1" applyProtection="1">
      <alignment horizontal="left" vertical="center"/>
      <protection hidden="1"/>
    </xf>
    <xf numFmtId="0" fontId="30" fillId="9" borderId="3" xfId="0" applyFont="1" applyFill="1" applyBorder="1" applyAlignment="1" applyProtection="1">
      <alignment horizontal="center" vertical="center"/>
      <protection hidden="1"/>
    </xf>
    <xf numFmtId="0" fontId="30" fillId="9" borderId="8" xfId="0" applyFont="1" applyFill="1" applyBorder="1" applyAlignment="1" applyProtection="1">
      <alignment horizontal="center" vertical="center"/>
      <protection hidden="1"/>
    </xf>
    <xf numFmtId="0" fontId="30" fillId="9" borderId="9" xfId="0" applyFont="1" applyFill="1" applyBorder="1" applyAlignment="1" applyProtection="1">
      <alignment horizontal="center" vertical="center"/>
      <protection hidden="1"/>
    </xf>
    <xf numFmtId="0" fontId="10" fillId="0" borderId="6"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10" fillId="0" borderId="16" xfId="0" applyFont="1" applyBorder="1" applyAlignment="1" applyProtection="1">
      <alignment horizontal="center" vertical="center"/>
      <protection hidden="1"/>
    </xf>
    <xf numFmtId="0" fontId="10" fillId="0" borderId="13" xfId="0" applyFont="1" applyBorder="1" applyAlignment="1" applyProtection="1">
      <alignment horizontal="center" vertical="center"/>
      <protection hidden="1"/>
    </xf>
    <xf numFmtId="0" fontId="10" fillId="0" borderId="15" xfId="0" applyFont="1" applyBorder="1" applyAlignment="1" applyProtection="1">
      <alignment horizontal="center" vertical="center"/>
      <protection hidden="1"/>
    </xf>
    <xf numFmtId="0" fontId="29" fillId="5" borderId="1" xfId="0" applyFont="1" applyFill="1" applyBorder="1" applyAlignment="1" applyProtection="1">
      <alignment horizontal="center" vertical="center" textRotation="90"/>
      <protection hidden="1"/>
    </xf>
    <xf numFmtId="0" fontId="26" fillId="11" borderId="4" xfId="0" applyFont="1" applyFill="1" applyBorder="1" applyAlignment="1" applyProtection="1">
      <alignment horizontal="center" vertical="center" wrapText="1"/>
      <protection hidden="1"/>
    </xf>
    <xf numFmtId="0" fontId="15" fillId="5" borderId="1" xfId="0" applyFont="1" applyFill="1" applyBorder="1" applyAlignment="1" applyProtection="1">
      <alignment horizontal="center" vertical="center" wrapText="1"/>
      <protection hidden="1"/>
    </xf>
    <xf numFmtId="0" fontId="30" fillId="5" borderId="3" xfId="0" applyFont="1" applyFill="1" applyBorder="1" applyAlignment="1" applyProtection="1">
      <alignment horizontal="center" vertical="center"/>
      <protection hidden="1"/>
    </xf>
    <xf numFmtId="0" fontId="30" fillId="5" borderId="8" xfId="0" applyFont="1" applyFill="1" applyBorder="1" applyAlignment="1" applyProtection="1">
      <alignment horizontal="center" vertical="center"/>
      <protection hidden="1"/>
    </xf>
    <xf numFmtId="0" fontId="30" fillId="5" borderId="9" xfId="0" applyFont="1" applyFill="1" applyBorder="1" applyAlignment="1" applyProtection="1">
      <alignment horizontal="center" vertical="center"/>
      <protection hidden="1"/>
    </xf>
    <xf numFmtId="0" fontId="15" fillId="5" borderId="3" xfId="0" applyFont="1" applyFill="1" applyBorder="1" applyAlignment="1" applyProtection="1">
      <alignment horizontal="center" vertical="center" wrapText="1"/>
      <protection hidden="1"/>
    </xf>
    <xf numFmtId="0" fontId="15" fillId="5" borderId="8" xfId="0" applyFont="1" applyFill="1" applyBorder="1" applyAlignment="1" applyProtection="1">
      <alignment horizontal="center" vertical="center" wrapText="1"/>
      <protection hidden="1"/>
    </xf>
    <xf numFmtId="0" fontId="15" fillId="5" borderId="4" xfId="0" applyFont="1" applyFill="1" applyBorder="1" applyAlignment="1" applyProtection="1">
      <alignment horizontal="center" vertical="center" wrapText="1"/>
      <protection hidden="1"/>
    </xf>
    <xf numFmtId="0" fontId="30" fillId="5" borderId="1" xfId="0" applyFont="1" applyFill="1" applyBorder="1" applyAlignment="1" applyProtection="1">
      <alignment horizontal="center" vertical="center"/>
      <protection hidden="1"/>
    </xf>
    <xf numFmtId="0" fontId="15" fillId="5" borderId="1" xfId="0" applyFont="1" applyFill="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15" fillId="5" borderId="13" xfId="0" applyFont="1" applyFill="1" applyBorder="1" applyAlignment="1" applyProtection="1">
      <alignment horizontal="center" vertical="center" wrapText="1"/>
      <protection hidden="1"/>
    </xf>
    <xf numFmtId="0" fontId="15" fillId="5" borderId="14" xfId="0" applyFont="1" applyFill="1" applyBorder="1" applyAlignment="1" applyProtection="1">
      <alignment horizontal="center" vertical="center" wrapText="1"/>
      <protection hidden="1"/>
    </xf>
    <xf numFmtId="0" fontId="15" fillId="5" borderId="15" xfId="0" applyFont="1" applyFill="1" applyBorder="1" applyAlignment="1" applyProtection="1">
      <alignment horizontal="center" vertical="center" wrapText="1"/>
      <protection hidden="1"/>
    </xf>
    <xf numFmtId="0" fontId="25" fillId="0" borderId="2" xfId="1" applyNumberFormat="1" applyFont="1" applyFill="1" applyBorder="1" applyAlignment="1" applyProtection="1">
      <alignment horizontal="center" vertical="center" wrapText="1"/>
      <protection hidden="1"/>
    </xf>
    <xf numFmtId="0" fontId="25" fillId="0" borderId="12" xfId="1" applyNumberFormat="1" applyFont="1" applyFill="1" applyBorder="1" applyAlignment="1" applyProtection="1">
      <alignment horizontal="center" vertical="center" wrapText="1"/>
      <protection hidden="1"/>
    </xf>
    <xf numFmtId="0" fontId="25" fillId="0" borderId="4" xfId="1" applyNumberFormat="1" applyFont="1" applyFill="1" applyBorder="1" applyAlignment="1" applyProtection="1">
      <alignment horizontal="center" vertical="center" wrapText="1"/>
      <protection hidden="1"/>
    </xf>
    <xf numFmtId="0" fontId="38" fillId="0" borderId="17" xfId="0" applyFont="1" applyBorder="1" applyAlignment="1">
      <alignment horizontal="center" vertical="center" wrapText="1"/>
    </xf>
    <xf numFmtId="0" fontId="39" fillId="0" borderId="18" xfId="0" applyFont="1" applyBorder="1"/>
    <xf numFmtId="0" fontId="39" fillId="0" borderId="19" xfId="0" applyFont="1" applyBorder="1"/>
    <xf numFmtId="165" fontId="13" fillId="0" borderId="2" xfId="0" applyNumberFormat="1" applyFont="1" applyBorder="1" applyAlignment="1" applyProtection="1">
      <alignment horizontal="center" vertical="center" wrapText="1"/>
      <protection hidden="1"/>
    </xf>
    <xf numFmtId="165" fontId="13" fillId="0" borderId="12" xfId="0" applyNumberFormat="1" applyFont="1" applyBorder="1" applyAlignment="1" applyProtection="1">
      <alignment horizontal="center" vertical="center" wrapText="1"/>
      <protection hidden="1"/>
    </xf>
    <xf numFmtId="165" fontId="13" fillId="0" borderId="4" xfId="0" applyNumberFormat="1" applyFont="1" applyBorder="1" applyAlignment="1" applyProtection="1">
      <alignment horizontal="center" vertical="center" wrapText="1"/>
      <protection hidden="1"/>
    </xf>
    <xf numFmtId="0" fontId="13" fillId="0" borderId="2" xfId="0" applyFont="1" applyBorder="1" applyAlignment="1" applyProtection="1">
      <alignment horizontal="center" vertical="center" wrapText="1"/>
      <protection hidden="1"/>
    </xf>
    <xf numFmtId="0" fontId="13" fillId="0" borderId="12" xfId="0" applyFont="1" applyBorder="1" applyAlignment="1" applyProtection="1">
      <alignment horizontal="center" vertical="center" wrapText="1"/>
      <protection hidden="1"/>
    </xf>
    <xf numFmtId="0" fontId="13" fillId="0" borderId="4" xfId="0" applyFont="1" applyBorder="1" applyAlignment="1" applyProtection="1">
      <alignment horizontal="center" vertical="center" wrapText="1"/>
      <protection hidden="1"/>
    </xf>
    <xf numFmtId="0" fontId="32" fillId="11" borderId="1" xfId="0" applyFont="1" applyFill="1" applyBorder="1" applyAlignment="1" applyProtection="1">
      <alignment horizontal="center" vertical="center" wrapText="1"/>
      <protection hidden="1"/>
    </xf>
    <xf numFmtId="0" fontId="26" fillId="11" borderId="2" xfId="0" applyFont="1" applyFill="1" applyBorder="1" applyAlignment="1" applyProtection="1">
      <alignment horizontal="center" vertical="center" wrapText="1"/>
      <protection hidden="1"/>
    </xf>
    <xf numFmtId="0" fontId="15" fillId="5" borderId="9" xfId="0" applyFont="1" applyFill="1" applyBorder="1" applyAlignment="1" applyProtection="1">
      <alignment horizontal="center" vertical="center" wrapText="1"/>
      <protection hidden="1"/>
    </xf>
    <xf numFmtId="0" fontId="32" fillId="0" borderId="6" xfId="0" applyFont="1" applyBorder="1" applyAlignment="1" applyProtection="1">
      <alignment horizontal="center" vertical="center"/>
      <protection hidden="1"/>
    </xf>
    <xf numFmtId="0" fontId="32" fillId="0" borderId="7" xfId="0" applyFont="1" applyBorder="1" applyAlignment="1" applyProtection="1">
      <alignment horizontal="center" vertical="center"/>
      <protection hidden="1"/>
    </xf>
    <xf numFmtId="0" fontId="32" fillId="0" borderId="10" xfId="0" applyFont="1" applyBorder="1" applyAlignment="1" applyProtection="1">
      <alignment horizontal="center" vertical="center"/>
      <protection hidden="1"/>
    </xf>
    <xf numFmtId="0" fontId="32" fillId="0" borderId="5" xfId="0" applyFont="1" applyBorder="1" applyAlignment="1" applyProtection="1">
      <alignment horizontal="center" vertical="center"/>
      <protection hidden="1"/>
    </xf>
    <xf numFmtId="0" fontId="32" fillId="0" borderId="0" xfId="0" applyFont="1" applyAlignment="1" applyProtection="1">
      <alignment horizontal="center" vertical="center"/>
      <protection hidden="1"/>
    </xf>
    <xf numFmtId="0" fontId="32" fillId="0" borderId="16" xfId="0" applyFont="1" applyBorder="1" applyAlignment="1" applyProtection="1">
      <alignment horizontal="center" vertical="center"/>
      <protection hidden="1"/>
    </xf>
    <xf numFmtId="0" fontId="32" fillId="0" borderId="13" xfId="0" applyFont="1" applyBorder="1" applyAlignment="1" applyProtection="1">
      <alignment horizontal="center" vertical="center"/>
      <protection hidden="1"/>
    </xf>
    <xf numFmtId="0" fontId="32" fillId="0" borderId="14" xfId="0" applyFont="1" applyBorder="1" applyAlignment="1" applyProtection="1">
      <alignment horizontal="center" vertical="center"/>
      <protection hidden="1"/>
    </xf>
    <xf numFmtId="0" fontId="32" fillId="0" borderId="15" xfId="0" applyFont="1" applyBorder="1" applyAlignment="1" applyProtection="1">
      <alignment horizontal="center" vertical="center"/>
      <protection hidden="1"/>
    </xf>
    <xf numFmtId="14" fontId="13" fillId="0" borderId="1" xfId="0" applyNumberFormat="1" applyFont="1" applyBorder="1" applyAlignment="1" applyProtection="1">
      <alignment horizontal="center" vertical="center" wrapText="1"/>
      <protection hidden="1"/>
    </xf>
    <xf numFmtId="164" fontId="13" fillId="0" borderId="1" xfId="1" applyNumberFormat="1" applyFont="1" applyFill="1" applyBorder="1" applyAlignment="1" applyProtection="1">
      <alignment horizontal="center" vertical="center" wrapText="1"/>
      <protection hidden="1"/>
    </xf>
    <xf numFmtId="0" fontId="13" fillId="0" borderId="1" xfId="0" applyFont="1" applyBorder="1" applyAlignment="1" applyProtection="1">
      <alignment horizontal="justify" vertical="center" wrapText="1"/>
      <protection locked="0"/>
    </xf>
    <xf numFmtId="14" fontId="13" fillId="0" borderId="1" xfId="0" applyNumberFormat="1" applyFont="1" applyBorder="1" applyAlignment="1" applyProtection="1">
      <alignment horizontal="center" vertical="center" wrapText="1"/>
      <protection locked="0"/>
    </xf>
    <xf numFmtId="0" fontId="35" fillId="11" borderId="1" xfId="0" applyFont="1" applyFill="1" applyBorder="1" applyAlignment="1" applyProtection="1">
      <alignment horizontal="center" vertical="center" wrapText="1"/>
      <protection hidden="1"/>
    </xf>
    <xf numFmtId="0" fontId="30" fillId="5" borderId="1" xfId="0" applyFont="1" applyFill="1" applyBorder="1" applyAlignment="1" applyProtection="1">
      <alignment horizontal="center" vertical="center" wrapText="1"/>
      <protection hidden="1"/>
    </xf>
    <xf numFmtId="0" fontId="36" fillId="5" borderId="1" xfId="0" applyFont="1" applyFill="1" applyBorder="1" applyAlignment="1" applyProtection="1">
      <alignment horizontal="center" vertical="center" wrapText="1"/>
      <protection hidden="1"/>
    </xf>
    <xf numFmtId="0" fontId="15" fillId="5" borderId="2" xfId="0" applyFont="1" applyFill="1" applyBorder="1" applyAlignment="1" applyProtection="1">
      <alignment horizontal="center" vertical="center" wrapText="1"/>
      <protection hidden="1"/>
    </xf>
    <xf numFmtId="9" fontId="13" fillId="0" borderId="4" xfId="1" applyFont="1" applyFill="1" applyBorder="1" applyAlignment="1" applyProtection="1">
      <alignment horizontal="center" vertical="center" wrapText="1"/>
      <protection locked="0"/>
    </xf>
    <xf numFmtId="9" fontId="13" fillId="0" borderId="1" xfId="1" applyFont="1" applyFill="1" applyBorder="1" applyAlignment="1" applyProtection="1">
      <alignment horizontal="center" vertical="center" wrapText="1"/>
      <protection locked="0"/>
    </xf>
    <xf numFmtId="14" fontId="16" fillId="0" borderId="4" xfId="0" applyNumberFormat="1"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8" fillId="5" borderId="1" xfId="0" applyFont="1" applyFill="1" applyBorder="1" applyAlignment="1" applyProtection="1">
      <alignment horizontal="center" vertical="center" wrapText="1"/>
      <protection hidden="1"/>
    </xf>
    <xf numFmtId="0" fontId="23" fillId="3" borderId="1" xfId="0" applyFont="1" applyFill="1" applyBorder="1" applyAlignment="1" applyProtection="1">
      <alignment horizontal="center" vertical="center" wrapText="1"/>
      <protection hidden="1"/>
    </xf>
    <xf numFmtId="0" fontId="23" fillId="12" borderId="1" xfId="0" applyFont="1" applyFill="1" applyBorder="1" applyAlignment="1" applyProtection="1">
      <alignment horizontal="center" vertical="center" wrapText="1"/>
      <protection hidden="1"/>
    </xf>
    <xf numFmtId="0" fontId="15" fillId="0" borderId="6" xfId="0" applyFont="1" applyBorder="1" applyAlignment="1" applyProtection="1">
      <alignment horizontal="center" vertical="center"/>
      <protection hidden="1"/>
    </xf>
    <xf numFmtId="0" fontId="15" fillId="0" borderId="10" xfId="0" applyFont="1" applyBorder="1" applyAlignment="1" applyProtection="1">
      <alignment horizontal="center" vertical="center"/>
      <protection hidden="1"/>
    </xf>
    <xf numFmtId="0" fontId="15" fillId="0" borderId="5" xfId="0" applyFont="1" applyBorder="1" applyAlignment="1" applyProtection="1">
      <alignment horizontal="center" vertical="center"/>
      <protection hidden="1"/>
    </xf>
    <xf numFmtId="0" fontId="15" fillId="0" borderId="16" xfId="0" applyFont="1" applyBorder="1" applyAlignment="1" applyProtection="1">
      <alignment horizontal="center" vertical="center"/>
      <protection hidden="1"/>
    </xf>
    <xf numFmtId="0" fontId="15" fillId="0" borderId="13" xfId="0" applyFont="1" applyBorder="1" applyAlignment="1" applyProtection="1">
      <alignment horizontal="center" vertical="center"/>
      <protection hidden="1"/>
    </xf>
    <xf numFmtId="0" fontId="15" fillId="0" borderId="15" xfId="0" applyFont="1" applyBorder="1" applyAlignment="1" applyProtection="1">
      <alignment horizontal="center" vertical="center"/>
      <protection hidden="1"/>
    </xf>
    <xf numFmtId="0" fontId="18" fillId="5" borderId="3" xfId="0" applyFont="1" applyFill="1" applyBorder="1" applyAlignment="1" applyProtection="1">
      <alignment horizontal="center" vertical="center" wrapText="1"/>
      <protection hidden="1"/>
    </xf>
    <xf numFmtId="0" fontId="18" fillId="5" borderId="1" xfId="0" applyFont="1" applyFill="1" applyBorder="1" applyAlignment="1" applyProtection="1">
      <alignment horizontal="center" vertical="center" textRotation="90"/>
      <protection hidden="1"/>
    </xf>
    <xf numFmtId="0" fontId="18" fillId="5" borderId="1" xfId="0" applyFont="1" applyFill="1" applyBorder="1" applyAlignment="1" applyProtection="1">
      <alignment horizontal="center" vertical="center"/>
      <protection hidden="1"/>
    </xf>
    <xf numFmtId="0" fontId="18" fillId="5" borderId="3" xfId="0" applyFont="1" applyFill="1" applyBorder="1" applyAlignment="1" applyProtection="1">
      <alignment horizontal="center" vertical="center"/>
      <protection hidden="1"/>
    </xf>
    <xf numFmtId="0" fontId="11" fillId="0" borderId="1" xfId="0" applyFont="1" applyBorder="1" applyAlignment="1" applyProtection="1">
      <alignment horizontal="justify" vertical="center" wrapText="1"/>
      <protection hidden="1"/>
    </xf>
    <xf numFmtId="0" fontId="18" fillId="5" borderId="2" xfId="0" applyFont="1" applyFill="1" applyBorder="1" applyAlignment="1" applyProtection="1">
      <alignment horizontal="center" vertical="center" wrapText="1"/>
      <protection hidden="1"/>
    </xf>
    <xf numFmtId="0" fontId="18" fillId="5" borderId="4" xfId="0" applyFont="1" applyFill="1" applyBorder="1" applyAlignment="1" applyProtection="1">
      <alignment horizontal="center" vertical="center" wrapText="1"/>
      <protection hidden="1"/>
    </xf>
    <xf numFmtId="0" fontId="11" fillId="0" borderId="2" xfId="0" applyFont="1" applyBorder="1" applyAlignment="1" applyProtection="1">
      <alignment horizontal="center" vertical="center" wrapText="1"/>
      <protection hidden="1"/>
    </xf>
    <xf numFmtId="0" fontId="11" fillId="0" borderId="12"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0" fontId="23" fillId="11" borderId="3" xfId="0" applyFont="1" applyFill="1" applyBorder="1" applyAlignment="1" applyProtection="1">
      <alignment horizontal="center" vertical="center" wrapText="1"/>
      <protection hidden="1"/>
    </xf>
    <xf numFmtId="0" fontId="23" fillId="11" borderId="9" xfId="0" applyFont="1" applyFill="1" applyBorder="1" applyAlignment="1" applyProtection="1">
      <alignment horizontal="center" vertical="center" wrapText="1"/>
      <protection hidden="1"/>
    </xf>
    <xf numFmtId="0" fontId="13" fillId="0" borderId="1" xfId="0" applyFont="1" applyBorder="1" applyAlignment="1" applyProtection="1">
      <alignment horizontal="left" vertical="center"/>
      <protection hidden="1"/>
    </xf>
    <xf numFmtId="0" fontId="25" fillId="0" borderId="1" xfId="0" applyFont="1" applyBorder="1" applyAlignment="1" applyProtection="1">
      <alignment horizontal="left" vertical="center"/>
      <protection hidden="1"/>
    </xf>
    <xf numFmtId="9" fontId="13" fillId="0" borderId="4" xfId="1" applyFont="1" applyFill="1" applyBorder="1" applyAlignment="1" applyProtection="1">
      <alignment horizontal="center" vertical="center" wrapText="1"/>
      <protection hidden="1"/>
    </xf>
    <xf numFmtId="9" fontId="13" fillId="0" borderId="1" xfId="1" applyFont="1" applyFill="1" applyBorder="1" applyAlignment="1" applyProtection="1">
      <alignment horizontal="center" vertical="center" wrapText="1"/>
      <protection hidden="1"/>
    </xf>
    <xf numFmtId="0" fontId="32" fillId="13" borderId="2" xfId="3" applyFont="1" applyFill="1" applyBorder="1" applyAlignment="1" applyProtection="1">
      <alignment horizontal="center" vertical="center" wrapText="1"/>
      <protection hidden="1"/>
    </xf>
    <xf numFmtId="0" fontId="32" fillId="13" borderId="4" xfId="3" applyFont="1" applyFill="1" applyBorder="1" applyAlignment="1" applyProtection="1">
      <alignment horizontal="center" vertical="center" wrapText="1"/>
      <protection hidden="1"/>
    </xf>
    <xf numFmtId="0" fontId="4" fillId="8" borderId="1" xfId="3" applyFont="1" applyFill="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4" fillId="0" borderId="3" xfId="0" applyFont="1" applyBorder="1" applyAlignment="1" applyProtection="1">
      <alignment horizontal="left" vertical="center"/>
      <protection hidden="1"/>
    </xf>
    <xf numFmtId="0" fontId="21" fillId="0" borderId="8" xfId="0" applyFont="1" applyBorder="1" applyAlignment="1" applyProtection="1">
      <alignment horizontal="left" vertical="center"/>
      <protection hidden="1"/>
    </xf>
    <xf numFmtId="0" fontId="21" fillId="0" borderId="9" xfId="0" applyFont="1" applyBorder="1" applyAlignment="1" applyProtection="1">
      <alignment horizontal="left" vertical="center"/>
      <protection hidden="1"/>
    </xf>
    <xf numFmtId="0" fontId="12" fillId="10" borderId="1" xfId="3" applyFont="1" applyFill="1" applyBorder="1" applyAlignment="1" applyProtection="1">
      <alignment horizontal="center" vertical="center" wrapText="1"/>
      <protection hidden="1"/>
    </xf>
    <xf numFmtId="0" fontId="32" fillId="4" borderId="1" xfId="3" applyFont="1" applyFill="1" applyBorder="1" applyAlignment="1" applyProtection="1">
      <alignment horizontal="center" vertical="center" wrapText="1"/>
      <protection hidden="1"/>
    </xf>
    <xf numFmtId="0" fontId="32" fillId="14" borderId="1" xfId="3" applyFont="1" applyFill="1" applyBorder="1" applyAlignment="1" applyProtection="1">
      <alignment horizontal="center" vertical="center" wrapText="1"/>
      <protection hidden="1"/>
    </xf>
    <xf numFmtId="9" fontId="13" fillId="0" borderId="2" xfId="1" applyFont="1" applyFill="1" applyBorder="1" applyAlignment="1" applyProtection="1">
      <alignment horizontal="center" vertical="center" wrapText="1"/>
      <protection hidden="1"/>
    </xf>
    <xf numFmtId="9" fontId="13" fillId="0" borderId="12" xfId="1" applyFont="1" applyFill="1" applyBorder="1" applyAlignment="1" applyProtection="1">
      <alignment horizontal="center" vertical="center" wrapText="1"/>
      <protection hidden="1"/>
    </xf>
    <xf numFmtId="0" fontId="15" fillId="9" borderId="3" xfId="0" applyFont="1" applyFill="1" applyBorder="1" applyAlignment="1" applyProtection="1">
      <alignment horizontal="center" vertical="center" wrapText="1"/>
      <protection hidden="1"/>
    </xf>
    <xf numFmtId="0" fontId="15" fillId="9" borderId="1" xfId="0" applyFont="1" applyFill="1" applyBorder="1" applyAlignment="1" applyProtection="1">
      <alignment horizontal="center" vertical="center" textRotation="90"/>
      <protection hidden="1"/>
    </xf>
    <xf numFmtId="0" fontId="15" fillId="9" borderId="3" xfId="0" applyFont="1" applyFill="1" applyBorder="1" applyAlignment="1" applyProtection="1">
      <alignment horizontal="center" vertical="center"/>
      <protection hidden="1"/>
    </xf>
    <xf numFmtId="0" fontId="40" fillId="0" borderId="1" xfId="0" applyFont="1" applyBorder="1" applyAlignment="1">
      <alignment horizontal="center" vertical="center" wrapText="1"/>
    </xf>
  </cellXfs>
  <cellStyles count="5">
    <cellStyle name="Normal" xfId="0" builtinId="0"/>
    <cellStyle name="Normal 2" xfId="2" xr:uid="{00000000-0005-0000-0000-000001000000}"/>
    <cellStyle name="Normal 2 2" xfId="3" xr:uid="{00000000-0005-0000-0000-000002000000}"/>
    <cellStyle name="Porcentaje" xfId="1" builtinId="5"/>
    <cellStyle name="Porcentaje 2" xfId="4" xr:uid="{00000000-0005-0000-0000-000004000000}"/>
  </cellStyles>
  <dxfs count="308">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color theme="0"/>
      </font>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92D050"/>
        </patternFill>
      </fill>
    </dxf>
    <dxf>
      <fill>
        <patternFill>
          <bgColor rgb="FFFFFF00"/>
        </patternFill>
      </fill>
    </dxf>
    <dxf>
      <fill>
        <patternFill>
          <bgColor rgb="FFFF66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6600"/>
        </patternFill>
      </fill>
    </dxf>
    <dxf>
      <fill>
        <patternFill>
          <bgColor rgb="FFC00000"/>
        </patternFill>
      </fill>
    </dxf>
    <dxf>
      <fill>
        <patternFill>
          <bgColor rgb="FF92D050"/>
        </patternFill>
      </fill>
    </dxf>
    <dxf>
      <fill>
        <patternFill>
          <bgColor rgb="FFFFFF00"/>
        </patternFill>
      </fill>
    </dxf>
    <dxf>
      <fill>
        <patternFill>
          <bgColor rgb="FFFF66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0"/>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ont>
        <color rgb="FFFF0000"/>
      </font>
      <fill>
        <patternFill>
          <bgColor rgb="FFFF0000"/>
        </patternFill>
      </fill>
    </dxf>
    <dxf>
      <fill>
        <patternFill>
          <bgColor rgb="FF92D050"/>
        </patternFill>
      </fill>
    </dxf>
    <dxf>
      <fill>
        <patternFill>
          <bgColor rgb="FFFFFF00"/>
        </patternFill>
      </fill>
    </dxf>
    <dxf>
      <fill>
        <patternFill>
          <bgColor rgb="FFFF6600"/>
        </patternFill>
      </fill>
    </dxf>
    <dxf>
      <fill>
        <patternFill>
          <bgColor rgb="FFC00000"/>
        </patternFill>
      </fill>
    </dxf>
    <dxf>
      <fill>
        <patternFill>
          <bgColor rgb="FF92D050"/>
        </patternFill>
      </fill>
    </dxf>
    <dxf>
      <fill>
        <patternFill>
          <bgColor rgb="FFFFFF00"/>
        </patternFill>
      </fill>
    </dxf>
    <dxf>
      <fill>
        <patternFill>
          <bgColor rgb="FFFF6600"/>
        </patternFill>
      </fill>
    </dxf>
    <dxf>
      <fill>
        <patternFill>
          <bgColor rgb="FFC00000"/>
        </patternFill>
      </fill>
    </dxf>
    <dxf>
      <fill>
        <patternFill>
          <bgColor rgb="FF92D050"/>
        </patternFill>
      </fill>
    </dxf>
    <dxf>
      <fill>
        <patternFill>
          <bgColor rgb="FFFFFF00"/>
        </patternFill>
      </fill>
    </dxf>
    <dxf>
      <fill>
        <patternFill>
          <bgColor rgb="FFFF6600"/>
        </patternFill>
      </fill>
    </dxf>
    <dxf>
      <fill>
        <patternFill>
          <bgColor rgb="FFC00000"/>
        </patternFill>
      </fill>
    </dxf>
    <dxf>
      <fill>
        <patternFill>
          <bgColor rgb="FF92D050"/>
        </patternFill>
      </fill>
    </dxf>
    <dxf>
      <fill>
        <patternFill>
          <bgColor rgb="FFFFFF00"/>
        </patternFill>
      </fill>
    </dxf>
    <dxf>
      <fill>
        <patternFill>
          <bgColor rgb="FFFF66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 de Avance 1er</a:t>
            </a:r>
            <a:r>
              <a:rPr lang="es-CO" baseline="0"/>
              <a:t> Cuatrimestre</a:t>
            </a:r>
            <a:endParaRPr lang="es-CO"/>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percentStacked"/>
        <c:varyColors val="0"/>
        <c:ser>
          <c:idx val="1"/>
          <c:order val="1"/>
          <c:tx>
            <c:strRef>
              <c:f>'9. Seguimiento Consolidado'!$E$7</c:f>
              <c:strCache>
                <c:ptCount val="1"/>
                <c:pt idx="0">
                  <c:v>% de Avance del Proceso</c:v>
                </c:pt>
              </c:strCache>
            </c:strRef>
          </c:tx>
          <c:spPr>
            <a:solidFill>
              <a:srgbClr val="FFFF00"/>
            </a:solidFill>
            <a:ln>
              <a:noFill/>
            </a:ln>
            <a:effectLst>
              <a:outerShdw blurRad="57150" dist="19050" dir="5400000" algn="ctr" rotWithShape="0">
                <a:srgbClr val="000000">
                  <a:alpha val="63000"/>
                </a:srgbClr>
              </a:outerShdw>
            </a:effectLst>
            <a:sp3d/>
          </c:spPr>
          <c:invertIfNegative val="0"/>
          <c:cat>
            <c:numRef>
              <c:f>'9. Seguimiento Consolidado'!$A$9:$A$14</c:f>
              <c:numCache>
                <c:formatCode>General</c:formatCode>
                <c:ptCount val="6"/>
                <c:pt idx="0">
                  <c:v>1</c:v>
                </c:pt>
                <c:pt idx="3">
                  <c:v>2</c:v>
                </c:pt>
              </c:numCache>
            </c:numRef>
          </c:cat>
          <c:val>
            <c:numRef>
              <c:f>'9. Seguimiento Consolidado'!$E$8:$E$14</c:f>
              <c:numCache>
                <c:formatCode>0%</c:formatCode>
                <c:ptCount val="7"/>
                <c:pt idx="1">
                  <c:v>0</c:v>
                </c:pt>
                <c:pt idx="4">
                  <c:v>0</c:v>
                </c:pt>
              </c:numCache>
            </c:numRef>
          </c:val>
          <c:extLst>
            <c:ext xmlns:c16="http://schemas.microsoft.com/office/drawing/2014/chart" uri="{C3380CC4-5D6E-409C-BE32-E72D297353CC}">
              <c16:uniqueId val="{00000000-7011-4FDB-964D-95A6288F1E7F}"/>
            </c:ext>
          </c:extLst>
        </c:ser>
        <c:ser>
          <c:idx val="2"/>
          <c:order val="2"/>
          <c:tx>
            <c:strRef>
              <c:f>'9. Seguimiento Consolidado'!$G$7</c:f>
              <c:strCache>
                <c:ptCount val="1"/>
                <c:pt idx="0">
                  <c:v>% de Avance OCI</c:v>
                </c:pt>
              </c:strCache>
            </c:strRef>
          </c:tx>
          <c:spPr>
            <a:solidFill>
              <a:schemeClr val="bg1"/>
            </a:solidFill>
            <a:ln>
              <a:noFill/>
            </a:ln>
            <a:effectLst>
              <a:outerShdw blurRad="57150" dist="19050" dir="5400000" algn="ctr" rotWithShape="0">
                <a:srgbClr val="000000">
                  <a:alpha val="63000"/>
                </a:srgbClr>
              </a:outerShdw>
            </a:effectLst>
            <a:sp3d/>
          </c:spPr>
          <c:invertIfNegative val="0"/>
          <c:cat>
            <c:numRef>
              <c:f>'9. Seguimiento Consolidado'!$A$9:$A$14</c:f>
              <c:numCache>
                <c:formatCode>General</c:formatCode>
                <c:ptCount val="6"/>
                <c:pt idx="0">
                  <c:v>1</c:v>
                </c:pt>
                <c:pt idx="3">
                  <c:v>2</c:v>
                </c:pt>
              </c:numCache>
            </c:numRef>
          </c:cat>
          <c:val>
            <c:numRef>
              <c:f>'9. Seguimiento Consolidado'!$G$8:$G$14</c:f>
              <c:numCache>
                <c:formatCode>0%</c:formatCode>
                <c:ptCount val="7"/>
                <c:pt idx="1">
                  <c:v>0</c:v>
                </c:pt>
                <c:pt idx="4">
                  <c:v>0</c:v>
                </c:pt>
              </c:numCache>
            </c:numRef>
          </c:val>
          <c:extLst>
            <c:ext xmlns:c16="http://schemas.microsoft.com/office/drawing/2014/chart" uri="{C3380CC4-5D6E-409C-BE32-E72D297353CC}">
              <c16:uniqueId val="{00000001-7011-4FDB-964D-95A6288F1E7F}"/>
            </c:ext>
          </c:extLst>
        </c:ser>
        <c:dLbls>
          <c:showLegendKey val="0"/>
          <c:showVal val="0"/>
          <c:showCatName val="0"/>
          <c:showSerName val="0"/>
          <c:showPercent val="0"/>
          <c:showBubbleSize val="0"/>
        </c:dLbls>
        <c:gapWidth val="150"/>
        <c:shape val="box"/>
        <c:axId val="1258915088"/>
        <c:axId val="1258914544"/>
        <c:axId val="0"/>
        <c:extLst>
          <c:ext xmlns:c15="http://schemas.microsoft.com/office/drawing/2012/chart" uri="{02D57815-91ED-43cb-92C2-25804820EDAC}">
            <c15:filteredBarSeries>
              <c15:ser>
                <c:idx val="0"/>
                <c:order val="0"/>
                <c:tx>
                  <c:strRef>
                    <c:extLst>
                      <c:ext uri="{02D57815-91ED-43cb-92C2-25804820EDAC}">
                        <c15:formulaRef>
                          <c15:sqref>'9. Seguimiento Consolidado'!$D$7</c15:sqref>
                        </c15:formulaRef>
                      </c:ext>
                    </c:extLst>
                    <c:strCache>
                      <c:ptCount val="1"/>
                      <c:pt idx="0">
                        <c:v>Tipo de Riesgo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numRef>
                    <c:extLst>
                      <c:ext uri="{02D57815-91ED-43cb-92C2-25804820EDAC}">
                        <c15:formulaRef>
                          <c15:sqref>'9. Seguimiento Consolidado'!$A$9:$A$14</c15:sqref>
                        </c15:formulaRef>
                      </c:ext>
                    </c:extLst>
                    <c:numCache>
                      <c:formatCode>General</c:formatCode>
                      <c:ptCount val="6"/>
                      <c:pt idx="0">
                        <c:v>1</c:v>
                      </c:pt>
                      <c:pt idx="3">
                        <c:v>2</c:v>
                      </c:pt>
                    </c:numCache>
                  </c:numRef>
                </c:cat>
                <c:val>
                  <c:numRef>
                    <c:extLst>
                      <c:ext uri="{02D57815-91ED-43cb-92C2-25804820EDAC}">
                        <c15:formulaRef>
                          <c15:sqref>'9. Seguimiento Consolidado'!$D$8:$D$14</c15:sqref>
                        </c15:formulaRef>
                      </c:ext>
                    </c:extLst>
                    <c:numCache>
                      <c:formatCode>General</c:formatCode>
                      <c:ptCount val="7"/>
                      <c:pt idx="1">
                        <c:v>0</c:v>
                      </c:pt>
                      <c:pt idx="4">
                        <c:v>0</c:v>
                      </c:pt>
                    </c:numCache>
                  </c:numRef>
                </c:val>
                <c:extLst>
                  <c:ext xmlns:c16="http://schemas.microsoft.com/office/drawing/2014/chart" uri="{C3380CC4-5D6E-409C-BE32-E72D297353CC}">
                    <c16:uniqueId val="{00000002-7011-4FDB-964D-95A6288F1E7F}"/>
                  </c:ext>
                </c:extLst>
              </c15:ser>
            </c15:filteredBarSeries>
          </c:ext>
        </c:extLst>
      </c:bar3DChart>
      <c:catAx>
        <c:axId val="125891508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258914544"/>
        <c:crosses val="autoZero"/>
        <c:auto val="1"/>
        <c:lblAlgn val="ctr"/>
        <c:lblOffset val="100"/>
        <c:noMultiLvlLbl val="0"/>
      </c:catAx>
      <c:valAx>
        <c:axId val="1258914544"/>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258915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142035</xdr:colOff>
      <xdr:row>0</xdr:row>
      <xdr:rowOff>94828</xdr:rowOff>
    </xdr:from>
    <xdr:to>
      <xdr:col>1</xdr:col>
      <xdr:colOff>1042987</xdr:colOff>
      <xdr:row>3</xdr:row>
      <xdr:rowOff>212207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0648" y="94828"/>
          <a:ext cx="900952" cy="946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379046</xdr:colOff>
      <xdr:row>0</xdr:row>
      <xdr:rowOff>96489</xdr:rowOff>
    </xdr:from>
    <xdr:to>
      <xdr:col>1</xdr:col>
      <xdr:colOff>963930</xdr:colOff>
      <xdr:row>3</xdr:row>
      <xdr:rowOff>147579</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8606" y="96489"/>
          <a:ext cx="584884" cy="7254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130969</xdr:colOff>
      <xdr:row>0</xdr:row>
      <xdr:rowOff>59531</xdr:rowOff>
    </xdr:from>
    <xdr:to>
      <xdr:col>1</xdr:col>
      <xdr:colOff>857250</xdr:colOff>
      <xdr:row>3</xdr:row>
      <xdr:rowOff>186834</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907" y="59531"/>
          <a:ext cx="726281" cy="8773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76200</xdr:colOff>
      <xdr:row>0</xdr:row>
      <xdr:rowOff>2380</xdr:rowOff>
    </xdr:from>
    <xdr:to>
      <xdr:col>1</xdr:col>
      <xdr:colOff>857250</xdr:colOff>
      <xdr:row>3</xdr:row>
      <xdr:rowOff>193427</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713" y="2380"/>
          <a:ext cx="781050" cy="9339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59531</xdr:colOff>
      <xdr:row>0</xdr:row>
      <xdr:rowOff>66674</xdr:rowOff>
    </xdr:from>
    <xdr:to>
      <xdr:col>1</xdr:col>
      <xdr:colOff>838200</xdr:colOff>
      <xdr:row>3</xdr:row>
      <xdr:rowOff>166744</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0044" y="66674"/>
          <a:ext cx="778669" cy="8715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78581</xdr:colOff>
      <xdr:row>0</xdr:row>
      <xdr:rowOff>47625</xdr:rowOff>
    </xdr:from>
    <xdr:to>
      <xdr:col>1</xdr:col>
      <xdr:colOff>842962</xdr:colOff>
      <xdr:row>3</xdr:row>
      <xdr:rowOff>145989</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9094" y="47625"/>
          <a:ext cx="764381" cy="8556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378619</xdr:colOff>
      <xdr:row>0</xdr:row>
      <xdr:rowOff>42862</xdr:rowOff>
    </xdr:from>
    <xdr:to>
      <xdr:col>2</xdr:col>
      <xdr:colOff>171450</xdr:colOff>
      <xdr:row>3</xdr:row>
      <xdr:rowOff>203448</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132" y="42862"/>
          <a:ext cx="988218" cy="97497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54428</xdr:colOff>
      <xdr:row>0</xdr:row>
      <xdr:rowOff>10886</xdr:rowOff>
    </xdr:from>
    <xdr:to>
      <xdr:col>1</xdr:col>
      <xdr:colOff>990599</xdr:colOff>
      <xdr:row>3</xdr:row>
      <xdr:rowOff>158750</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6528" y="10886"/>
          <a:ext cx="936171" cy="98606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68035</xdr:colOff>
      <xdr:row>0</xdr:row>
      <xdr:rowOff>11566</xdr:rowOff>
    </xdr:from>
    <xdr:to>
      <xdr:col>1</xdr:col>
      <xdr:colOff>809624</xdr:colOff>
      <xdr:row>3</xdr:row>
      <xdr:rowOff>178151</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8548" y="11566"/>
          <a:ext cx="741589" cy="880960"/>
        </a:xfrm>
        <a:prstGeom prst="rect">
          <a:avLst/>
        </a:prstGeom>
      </xdr:spPr>
    </xdr:pic>
    <xdr:clientData/>
  </xdr:twoCellAnchor>
  <xdr:twoCellAnchor>
    <xdr:from>
      <xdr:col>13</xdr:col>
      <xdr:colOff>59530</xdr:colOff>
      <xdr:row>8</xdr:row>
      <xdr:rowOff>71445</xdr:rowOff>
    </xdr:from>
    <xdr:to>
      <xdr:col>20</xdr:col>
      <xdr:colOff>452437</xdr:colOff>
      <xdr:row>14</xdr:row>
      <xdr:rowOff>0</xdr:rowOff>
    </xdr:to>
    <xdr:graphicFrame macro="">
      <xdr:nvGraphicFramePr>
        <xdr:cNvPr id="6" name="Gráfico 5">
          <a:extLst>
            <a:ext uri="{FF2B5EF4-FFF2-40B4-BE49-F238E27FC236}">
              <a16:creationId xmlns:a16="http://schemas.microsoft.com/office/drawing/2014/main" i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DIGER\Mapa%20de%20Riesgos\Mapas\01.%20%20Direccionamiento%20Estrategico-%20Mapa%20de%20Riesgos%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FT-13%20Formato%20mapa%20de%20riesgos%20institucional%20V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 val="Listas"/>
    </sheetNames>
    <sheetDataSet>
      <sheetData sheetId="0">
        <row r="9">
          <cell r="B9" t="str">
            <v>CORRUPCIÓN</v>
          </cell>
        </row>
      </sheetData>
      <sheetData sheetId="1"/>
      <sheetData sheetId="2">
        <row r="4">
          <cell r="B4" t="str">
            <v>CORRUPCIÓN1</v>
          </cell>
        </row>
      </sheetData>
      <sheetData sheetId="3"/>
      <sheetData sheetId="4"/>
      <sheetData sheetId="5"/>
      <sheetData sheetId="6"/>
      <sheetData sheetId="7"/>
      <sheetData sheetId="8"/>
      <sheetData sheetId="9"/>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unto de Partida"/>
      <sheetName val="2. Identificación del Riesgo"/>
      <sheetName val="3. Impacto Riesgo de Corrupción"/>
      <sheetName val="4. Riesgo Seguridad Informacion"/>
      <sheetName val="5. Valoración de Controles"/>
      <sheetName val="6.Valoración Control Corrupción"/>
      <sheetName val="7. Mapa de Riesgos General"/>
      <sheetName val="8. Seguimiento Cuatrimestral"/>
      <sheetName val="9. Seguimiento Consolidado"/>
      <sheetName val="Listas"/>
      <sheetName val="Datos Hoja 1"/>
    </sheetNames>
    <sheetDataSet>
      <sheetData sheetId="0"/>
      <sheetData sheetId="1"/>
      <sheetData sheetId="2"/>
      <sheetData sheetId="3"/>
      <sheetData sheetId="4"/>
      <sheetData sheetId="5"/>
      <sheetData sheetId="6"/>
      <sheetData sheetId="7"/>
      <sheetData sheetId="8"/>
      <sheetData sheetId="9">
        <row r="1">
          <cell r="Z1" t="str">
            <v>Atributo</v>
          </cell>
          <cell r="AA1" t="str">
            <v>Valor</v>
          </cell>
        </row>
        <row r="2">
          <cell r="Z2" t="str">
            <v>Asignado</v>
          </cell>
          <cell r="AA2">
            <v>15</v>
          </cell>
        </row>
        <row r="3">
          <cell r="Z3" t="str">
            <v>No Asignado</v>
          </cell>
          <cell r="AA3">
            <v>0</v>
          </cell>
        </row>
        <row r="4">
          <cell r="Z4" t="str">
            <v>Adecuado</v>
          </cell>
          <cell r="AA4">
            <v>15</v>
          </cell>
        </row>
        <row r="5">
          <cell r="Z5" t="str">
            <v>Inadecuado</v>
          </cell>
          <cell r="AA5">
            <v>0</v>
          </cell>
        </row>
        <row r="6">
          <cell r="Z6" t="str">
            <v>Oportuna</v>
          </cell>
          <cell r="AA6">
            <v>15</v>
          </cell>
        </row>
        <row r="7">
          <cell r="Z7" t="str">
            <v>Inoportuna</v>
          </cell>
          <cell r="AA7">
            <v>0</v>
          </cell>
        </row>
        <row r="8">
          <cell r="Z8" t="str">
            <v>Prevenir</v>
          </cell>
          <cell r="AA8">
            <v>15</v>
          </cell>
        </row>
        <row r="9">
          <cell r="Z9" t="str">
            <v>Detectar</v>
          </cell>
          <cell r="AA9">
            <v>10</v>
          </cell>
        </row>
        <row r="10">
          <cell r="Z10" t="str">
            <v>No es un control</v>
          </cell>
          <cell r="AA10">
            <v>0</v>
          </cell>
        </row>
        <row r="11">
          <cell r="Z11" t="str">
            <v>Confiable</v>
          </cell>
          <cell r="AA11">
            <v>15</v>
          </cell>
        </row>
        <row r="12">
          <cell r="Z12" t="str">
            <v>No Confiable</v>
          </cell>
          <cell r="AA12">
            <v>0</v>
          </cell>
        </row>
        <row r="13">
          <cell r="Z13" t="str">
            <v>Se investigan y resuelven oportunamente</v>
          </cell>
          <cell r="AA13">
            <v>15</v>
          </cell>
        </row>
        <row r="14">
          <cell r="Z14" t="str">
            <v>No se investigan y resuelven oportunamente</v>
          </cell>
          <cell r="AA14">
            <v>0</v>
          </cell>
        </row>
        <row r="15">
          <cell r="Z15" t="str">
            <v>Completa</v>
          </cell>
          <cell r="AA15">
            <v>10</v>
          </cell>
        </row>
        <row r="16">
          <cell r="Z16" t="str">
            <v>Incompleta</v>
          </cell>
          <cell r="AA16">
            <v>5</v>
          </cell>
        </row>
        <row r="17">
          <cell r="Z17" t="str">
            <v>No Existe</v>
          </cell>
          <cell r="AA17">
            <v>0</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dimension ref="A1:N54"/>
  <sheetViews>
    <sheetView showGridLines="0" tabSelected="1" view="pageBreakPreview" zoomScale="85" zoomScaleNormal="85" zoomScaleSheetLayoutView="85" workbookViewId="0">
      <selection activeCell="C1" sqref="C1:K4"/>
    </sheetView>
  </sheetViews>
  <sheetFormatPr baseColWidth="10" defaultColWidth="0" defaultRowHeight="13.8" x14ac:dyDescent="0.45"/>
  <cols>
    <col min="1" max="1" width="4.5234375" style="16" customWidth="1"/>
    <col min="2" max="2" width="24.5234375" style="16" customWidth="1"/>
    <col min="3" max="3" width="19.5234375" style="16" customWidth="1"/>
    <col min="4" max="4" width="4.89453125" style="16" customWidth="1"/>
    <col min="5" max="5" width="35.41796875" style="9" customWidth="1"/>
    <col min="6" max="6" width="22.1015625" style="27" customWidth="1"/>
    <col min="7" max="7" width="5" style="9" customWidth="1"/>
    <col min="8" max="8" width="20.68359375" style="9" customWidth="1"/>
    <col min="9" max="9" width="27" style="9" customWidth="1"/>
    <col min="10" max="10" width="4.5234375" style="9" customWidth="1"/>
    <col min="11" max="11" width="28.5234375" style="9" customWidth="1"/>
    <col min="12" max="12" width="29.68359375" style="9" customWidth="1"/>
    <col min="13" max="13" width="8.89453125" style="9" customWidth="1"/>
    <col min="14" max="14" width="11.41796875" style="9" hidden="1" customWidth="1"/>
    <col min="15" max="16384" width="11.41796875" style="9" hidden="1"/>
  </cols>
  <sheetData>
    <row r="1" spans="1:14" s="23" customFormat="1" ht="21.9" customHeight="1" x14ac:dyDescent="0.45">
      <c r="A1" s="80"/>
      <c r="B1" s="80"/>
      <c r="C1" s="87" t="s">
        <v>138</v>
      </c>
      <c r="D1" s="88"/>
      <c r="E1" s="88"/>
      <c r="F1" s="88"/>
      <c r="G1" s="88"/>
      <c r="H1" s="88"/>
      <c r="I1" s="88"/>
      <c r="J1" s="88"/>
      <c r="K1" s="89"/>
      <c r="L1" s="22" t="s">
        <v>309</v>
      </c>
      <c r="N1" s="24"/>
    </row>
    <row r="2" spans="1:14" s="23" customFormat="1" ht="21.9" customHeight="1" x14ac:dyDescent="0.45">
      <c r="A2" s="80"/>
      <c r="B2" s="80"/>
      <c r="C2" s="90"/>
      <c r="D2" s="91"/>
      <c r="E2" s="91"/>
      <c r="F2" s="91"/>
      <c r="G2" s="91"/>
      <c r="H2" s="91"/>
      <c r="I2" s="91"/>
      <c r="J2" s="91"/>
      <c r="K2" s="92"/>
      <c r="L2" s="22" t="s">
        <v>310</v>
      </c>
      <c r="N2" s="24"/>
    </row>
    <row r="3" spans="1:14" s="23" customFormat="1" ht="21.9" customHeight="1" x14ac:dyDescent="0.45">
      <c r="A3" s="80"/>
      <c r="B3" s="80"/>
      <c r="C3" s="90"/>
      <c r="D3" s="91"/>
      <c r="E3" s="91"/>
      <c r="F3" s="91"/>
      <c r="G3" s="91"/>
      <c r="H3" s="91"/>
      <c r="I3" s="91"/>
      <c r="J3" s="91"/>
      <c r="K3" s="92"/>
      <c r="L3" s="25" t="s">
        <v>312</v>
      </c>
    </row>
    <row r="4" spans="1:14" s="23" customFormat="1" ht="21.9" customHeight="1" x14ac:dyDescent="0.45">
      <c r="A4" s="80"/>
      <c r="B4" s="80"/>
      <c r="C4" s="93"/>
      <c r="D4" s="94"/>
      <c r="E4" s="94"/>
      <c r="F4" s="94"/>
      <c r="G4" s="94"/>
      <c r="H4" s="94"/>
      <c r="I4" s="94"/>
      <c r="J4" s="94"/>
      <c r="K4" s="95"/>
      <c r="L4" s="26" t="s">
        <v>362</v>
      </c>
    </row>
    <row r="6" spans="1:14" ht="12.75" customHeight="1" x14ac:dyDescent="0.45">
      <c r="A6" s="81" t="s">
        <v>58</v>
      </c>
      <c r="B6" s="81"/>
      <c r="C6" s="82" t="s">
        <v>36</v>
      </c>
      <c r="D6" s="82"/>
      <c r="E6" s="82"/>
      <c r="F6" s="82"/>
      <c r="G6" s="82"/>
      <c r="H6" s="82"/>
      <c r="I6" s="100" t="s">
        <v>68</v>
      </c>
      <c r="J6" s="100"/>
      <c r="K6" s="100"/>
      <c r="L6" s="100"/>
    </row>
    <row r="7" spans="1:14" ht="12.75" customHeight="1" x14ac:dyDescent="0.45">
      <c r="A7" s="81"/>
      <c r="B7" s="81"/>
      <c r="C7" s="82"/>
      <c r="D7" s="82"/>
      <c r="E7" s="82"/>
      <c r="F7" s="82"/>
      <c r="G7" s="82"/>
      <c r="H7" s="82"/>
      <c r="I7" s="100"/>
      <c r="J7" s="100"/>
      <c r="K7" s="100"/>
      <c r="L7" s="100"/>
    </row>
    <row r="8" spans="1:14" s="23" customFormat="1" ht="42.6" customHeight="1" x14ac:dyDescent="0.45">
      <c r="A8" s="83" t="s">
        <v>57</v>
      </c>
      <c r="B8" s="83"/>
      <c r="C8" s="84" t="str">
        <f>IFERROR(VLOOKUP(C6,'Datos Hoja 1'!$A$1:$D$17,2,FALSE),"")</f>
        <v>Gestionar  el conocimiento e innovación en el IDIGER mediante su identificación, almacenamiento, transformación y transferencia en la  formulación  y ejecución de los procesos para el mejoramiento organizacional y de  la prestación de los servicios de la entidad.</v>
      </c>
      <c r="D8" s="84"/>
      <c r="E8" s="84"/>
      <c r="F8" s="84"/>
      <c r="G8" s="84"/>
      <c r="H8" s="84"/>
      <c r="I8" s="101" t="str">
        <f>IFERROR(VLOOKUP(C6,'Datos Hoja 1'!$A$1:$D$17,3,FALSE),"")</f>
        <v>Inicia con la identificación de fuentes de información y conocimiento clave y finaliza con la transferencia del conocimiento para contribuir a las buenas prácticas en función de la innovación institucional.</v>
      </c>
      <c r="J8" s="101"/>
      <c r="K8" s="101"/>
      <c r="L8" s="101"/>
    </row>
    <row r="9" spans="1:14" s="23" customFormat="1" ht="37.200000000000003" customHeight="1" x14ac:dyDescent="0.45">
      <c r="A9" s="83"/>
      <c r="B9" s="83"/>
      <c r="C9" s="84"/>
      <c r="D9" s="84"/>
      <c r="E9" s="84"/>
      <c r="F9" s="84"/>
      <c r="G9" s="84"/>
      <c r="H9" s="84"/>
      <c r="I9" s="101"/>
      <c r="J9" s="101"/>
      <c r="K9" s="101"/>
      <c r="L9" s="101"/>
    </row>
    <row r="10" spans="1:14" s="23" customFormat="1" ht="43.2" customHeight="1" x14ac:dyDescent="0.45">
      <c r="A10" s="83" t="s">
        <v>241</v>
      </c>
      <c r="B10" s="83"/>
      <c r="C10" s="84" t="str">
        <f>IFERROR(VLOOKUP(C6,'Datos Hoja 1'!$A$1:$D$17,4,FALSE),"")</f>
        <v>No. 7. Implementación de acciones de fortalecimiento institucional para mejorar el desempeño del IDIGER en el Distrito Capital Bogotá D.C.</v>
      </c>
      <c r="D10" s="84"/>
      <c r="E10" s="84"/>
      <c r="F10" s="84"/>
      <c r="G10" s="84"/>
      <c r="H10" s="84"/>
      <c r="I10" s="101"/>
      <c r="J10" s="101"/>
      <c r="K10" s="101"/>
      <c r="L10" s="101"/>
    </row>
    <row r="11" spans="1:14" s="23" customFormat="1" ht="43.2" customHeight="1" x14ac:dyDescent="0.45">
      <c r="A11" s="85"/>
      <c r="B11" s="85"/>
      <c r="C11" s="86"/>
      <c r="D11" s="86"/>
      <c r="E11" s="86"/>
      <c r="F11" s="86"/>
      <c r="G11" s="86"/>
      <c r="H11" s="86"/>
      <c r="I11" s="101"/>
      <c r="J11" s="101"/>
      <c r="K11" s="101"/>
      <c r="L11" s="101"/>
    </row>
    <row r="12" spans="1:14" s="23" customFormat="1" ht="21" customHeight="1" x14ac:dyDescent="0.45">
      <c r="A12" s="73" t="s">
        <v>243</v>
      </c>
      <c r="B12" s="73"/>
      <c r="C12" s="73"/>
      <c r="D12" s="73"/>
      <c r="E12" s="73"/>
      <c r="F12" s="73"/>
      <c r="G12" s="73"/>
      <c r="H12" s="73"/>
      <c r="I12" s="73"/>
      <c r="J12" s="73"/>
      <c r="K12" s="73"/>
      <c r="L12" s="73"/>
    </row>
    <row r="13" spans="1:14" s="23" customFormat="1" ht="20.100000000000001" customHeight="1" x14ac:dyDescent="0.45">
      <c r="A13" s="28" t="s">
        <v>369</v>
      </c>
      <c r="B13" s="96" t="s">
        <v>224</v>
      </c>
      <c r="C13" s="97"/>
      <c r="D13" s="29" t="s">
        <v>369</v>
      </c>
      <c r="E13" s="96" t="s">
        <v>299</v>
      </c>
      <c r="F13" s="97"/>
      <c r="G13" s="28"/>
      <c r="H13" s="96" t="s">
        <v>228</v>
      </c>
      <c r="I13" s="97"/>
      <c r="J13" s="29"/>
      <c r="K13" s="96" t="s">
        <v>297</v>
      </c>
      <c r="L13" s="97"/>
    </row>
    <row r="14" spans="1:14" s="23" customFormat="1" ht="20.100000000000001" customHeight="1" x14ac:dyDescent="0.45">
      <c r="A14" s="28" t="s">
        <v>369</v>
      </c>
      <c r="B14" s="96" t="s">
        <v>305</v>
      </c>
      <c r="C14" s="97"/>
      <c r="D14" s="29"/>
      <c r="E14" s="96" t="s">
        <v>226</v>
      </c>
      <c r="F14" s="97"/>
      <c r="G14" s="28"/>
      <c r="H14" s="96" t="s">
        <v>300</v>
      </c>
      <c r="I14" s="97"/>
      <c r="J14" s="29" t="s">
        <v>369</v>
      </c>
      <c r="K14" s="96" t="s">
        <v>301</v>
      </c>
      <c r="L14" s="97"/>
    </row>
    <row r="15" spans="1:14" s="23" customFormat="1" ht="30" customHeight="1" x14ac:dyDescent="0.45">
      <c r="A15" s="28" t="s">
        <v>369</v>
      </c>
      <c r="B15" s="96" t="s">
        <v>238</v>
      </c>
      <c r="C15" s="97"/>
      <c r="D15" s="29"/>
      <c r="E15" s="98" t="s">
        <v>230</v>
      </c>
      <c r="F15" s="99"/>
      <c r="G15" s="28"/>
      <c r="H15" s="96" t="s">
        <v>229</v>
      </c>
      <c r="I15" s="97"/>
      <c r="J15" s="29"/>
      <c r="K15" s="98" t="s">
        <v>231</v>
      </c>
      <c r="L15" s="99"/>
    </row>
    <row r="16" spans="1:14" s="23" customFormat="1" ht="20.100000000000001" customHeight="1" x14ac:dyDescent="0.45">
      <c r="A16" s="28"/>
      <c r="B16" s="96" t="s">
        <v>225</v>
      </c>
      <c r="C16" s="97"/>
      <c r="D16" s="29"/>
      <c r="E16" s="96" t="s">
        <v>227</v>
      </c>
      <c r="F16" s="97"/>
      <c r="G16" s="28"/>
      <c r="H16" s="96" t="s">
        <v>239</v>
      </c>
      <c r="I16" s="97"/>
      <c r="J16" s="29"/>
      <c r="K16" s="96" t="s">
        <v>232</v>
      </c>
      <c r="L16" s="97"/>
    </row>
    <row r="17" spans="1:12" s="23" customFormat="1" ht="20.100000000000001" customHeight="1" x14ac:dyDescent="0.45">
      <c r="A17" s="28"/>
      <c r="B17" s="96" t="s">
        <v>240</v>
      </c>
      <c r="C17" s="97"/>
      <c r="D17" s="29"/>
      <c r="E17" s="96" t="s">
        <v>233</v>
      </c>
      <c r="F17" s="97"/>
      <c r="G17" s="28"/>
      <c r="H17" s="96" t="s">
        <v>234</v>
      </c>
      <c r="I17" s="97"/>
      <c r="J17" s="29"/>
      <c r="K17" s="96" t="s">
        <v>304</v>
      </c>
      <c r="L17" s="97"/>
    </row>
    <row r="18" spans="1:12" s="23" customFormat="1" ht="30" customHeight="1" x14ac:dyDescent="0.45">
      <c r="A18" s="28"/>
      <c r="B18" s="96" t="s">
        <v>235</v>
      </c>
      <c r="C18" s="97"/>
      <c r="D18" s="29" t="s">
        <v>369</v>
      </c>
      <c r="E18" s="98" t="s">
        <v>236</v>
      </c>
      <c r="F18" s="99"/>
      <c r="G18" s="28"/>
      <c r="H18" s="98" t="s">
        <v>302</v>
      </c>
      <c r="I18" s="99"/>
      <c r="J18" s="29"/>
      <c r="K18" s="96" t="s">
        <v>242</v>
      </c>
      <c r="L18" s="97"/>
    </row>
    <row r="19" spans="1:12" s="23" customFormat="1" ht="30" customHeight="1" x14ac:dyDescent="0.45">
      <c r="A19" s="28"/>
      <c r="B19" s="96" t="s">
        <v>298</v>
      </c>
      <c r="C19" s="97"/>
      <c r="D19" s="29"/>
      <c r="E19" s="98" t="s">
        <v>246</v>
      </c>
      <c r="F19" s="99"/>
      <c r="G19" s="28" t="s">
        <v>369</v>
      </c>
      <c r="H19" s="98" t="s">
        <v>303</v>
      </c>
      <c r="I19" s="99"/>
      <c r="J19" s="29"/>
      <c r="K19" s="102" t="s">
        <v>237</v>
      </c>
      <c r="L19" s="103"/>
    </row>
    <row r="20" spans="1:12" s="23" customFormat="1" ht="20.100000000000001" customHeight="1" x14ac:dyDescent="0.45">
      <c r="A20" s="28"/>
      <c r="B20" s="102" t="s">
        <v>237</v>
      </c>
      <c r="C20" s="103"/>
      <c r="D20" s="29"/>
      <c r="E20" s="102" t="s">
        <v>237</v>
      </c>
      <c r="F20" s="103"/>
      <c r="G20" s="28"/>
      <c r="H20" s="102" t="s">
        <v>237</v>
      </c>
      <c r="I20" s="103"/>
      <c r="J20" s="29"/>
      <c r="K20" s="102" t="s">
        <v>244</v>
      </c>
      <c r="L20" s="103"/>
    </row>
    <row r="21" spans="1:12" s="60" customFormat="1" ht="24" customHeight="1" x14ac:dyDescent="0.55000000000000004">
      <c r="A21" s="77" t="s">
        <v>258</v>
      </c>
      <c r="B21" s="78"/>
      <c r="C21" s="78"/>
      <c r="D21" s="78"/>
      <c r="E21" s="78"/>
      <c r="F21" s="78"/>
      <c r="G21" s="78"/>
      <c r="H21" s="78"/>
      <c r="I21" s="78"/>
      <c r="J21" s="78"/>
      <c r="K21" s="78"/>
      <c r="L21" s="79"/>
    </row>
    <row r="22" spans="1:12" s="60" customFormat="1" ht="24" customHeight="1" x14ac:dyDescent="0.55000000000000004">
      <c r="A22" s="74" t="s">
        <v>59</v>
      </c>
      <c r="B22" s="75"/>
      <c r="C22" s="75"/>
      <c r="D22" s="75"/>
      <c r="E22" s="75"/>
      <c r="F22" s="76"/>
      <c r="G22" s="73" t="s">
        <v>60</v>
      </c>
      <c r="H22" s="73"/>
      <c r="I22" s="73"/>
      <c r="J22" s="73"/>
      <c r="K22" s="73"/>
      <c r="L22" s="73"/>
    </row>
    <row r="23" spans="1:12" ht="18" customHeight="1" x14ac:dyDescent="0.45">
      <c r="A23" s="30">
        <v>1</v>
      </c>
      <c r="B23" s="72" t="s">
        <v>370</v>
      </c>
      <c r="C23" s="72"/>
      <c r="D23" s="72"/>
      <c r="E23" s="72"/>
      <c r="F23" s="72"/>
      <c r="G23" s="30">
        <v>1</v>
      </c>
      <c r="H23" s="72" t="s">
        <v>378</v>
      </c>
      <c r="I23" s="72"/>
      <c r="J23" s="72"/>
      <c r="K23" s="72"/>
      <c r="L23" s="72"/>
    </row>
    <row r="24" spans="1:12" ht="18" customHeight="1" x14ac:dyDescent="0.45">
      <c r="A24" s="30">
        <v>2</v>
      </c>
      <c r="B24" s="72" t="s">
        <v>371</v>
      </c>
      <c r="C24" s="72"/>
      <c r="D24" s="72"/>
      <c r="E24" s="72"/>
      <c r="F24" s="72"/>
      <c r="G24" s="30">
        <v>2</v>
      </c>
      <c r="H24" s="72" t="s">
        <v>379</v>
      </c>
      <c r="I24" s="72"/>
      <c r="J24" s="72"/>
      <c r="K24" s="72"/>
      <c r="L24" s="72"/>
    </row>
    <row r="25" spans="1:12" ht="18" customHeight="1" x14ac:dyDescent="0.45">
      <c r="A25" s="30">
        <v>3</v>
      </c>
      <c r="B25" s="72" t="s">
        <v>372</v>
      </c>
      <c r="C25" s="72"/>
      <c r="D25" s="72"/>
      <c r="E25" s="72"/>
      <c r="F25" s="72"/>
      <c r="G25" s="30">
        <v>3</v>
      </c>
      <c r="H25" s="72" t="s">
        <v>380</v>
      </c>
      <c r="I25" s="72"/>
      <c r="J25" s="72"/>
      <c r="K25" s="72"/>
      <c r="L25" s="72"/>
    </row>
    <row r="26" spans="1:12" ht="27.6" customHeight="1" x14ac:dyDescent="0.45">
      <c r="A26" s="30">
        <v>4</v>
      </c>
      <c r="B26" s="72" t="s">
        <v>373</v>
      </c>
      <c r="C26" s="72"/>
      <c r="D26" s="72"/>
      <c r="E26" s="72"/>
      <c r="F26" s="72"/>
      <c r="G26" s="30">
        <v>4</v>
      </c>
      <c r="H26" s="72" t="s">
        <v>381</v>
      </c>
      <c r="I26" s="72"/>
      <c r="J26" s="72"/>
      <c r="K26" s="72"/>
      <c r="L26" s="72"/>
    </row>
    <row r="27" spans="1:12" ht="32.4" customHeight="1" x14ac:dyDescent="0.45">
      <c r="A27" s="30">
        <v>5</v>
      </c>
      <c r="B27" s="72" t="s">
        <v>374</v>
      </c>
      <c r="C27" s="72"/>
      <c r="D27" s="72"/>
      <c r="E27" s="72"/>
      <c r="F27" s="72"/>
      <c r="G27" s="30">
        <v>5</v>
      </c>
      <c r="H27" s="72" t="s">
        <v>382</v>
      </c>
      <c r="I27" s="72"/>
      <c r="J27" s="72"/>
      <c r="K27" s="72"/>
      <c r="L27" s="72"/>
    </row>
    <row r="28" spans="1:12" ht="34.799999999999997" customHeight="1" x14ac:dyDescent="0.45">
      <c r="A28" s="30">
        <v>6</v>
      </c>
      <c r="B28" s="72" t="s">
        <v>375</v>
      </c>
      <c r="C28" s="72"/>
      <c r="D28" s="72"/>
      <c r="E28" s="72"/>
      <c r="F28" s="72"/>
      <c r="G28" s="30">
        <v>6</v>
      </c>
      <c r="H28" s="72"/>
      <c r="I28" s="72"/>
      <c r="J28" s="72"/>
      <c r="K28" s="72"/>
      <c r="L28" s="72"/>
    </row>
    <row r="29" spans="1:12" ht="30.6" customHeight="1" x14ac:dyDescent="0.45">
      <c r="A29" s="30">
        <v>7</v>
      </c>
      <c r="B29" s="72" t="s">
        <v>376</v>
      </c>
      <c r="C29" s="72"/>
      <c r="D29" s="72"/>
      <c r="E29" s="72"/>
      <c r="F29" s="72"/>
      <c r="G29" s="30">
        <v>7</v>
      </c>
      <c r="H29" s="72"/>
      <c r="I29" s="72"/>
      <c r="J29" s="72"/>
      <c r="K29" s="72"/>
      <c r="L29" s="72"/>
    </row>
    <row r="30" spans="1:12" ht="27" customHeight="1" x14ac:dyDescent="0.45">
      <c r="A30" s="30">
        <v>8</v>
      </c>
      <c r="B30" s="72" t="s">
        <v>377</v>
      </c>
      <c r="C30" s="72"/>
      <c r="D30" s="72"/>
      <c r="E30" s="72"/>
      <c r="F30" s="72"/>
      <c r="G30" s="30">
        <v>8</v>
      </c>
      <c r="H30" s="72"/>
      <c r="I30" s="72"/>
      <c r="J30" s="72"/>
      <c r="K30" s="72"/>
      <c r="L30" s="72"/>
    </row>
    <row r="31" spans="1:12" ht="18" customHeight="1" x14ac:dyDescent="0.45">
      <c r="A31" s="30">
        <v>9</v>
      </c>
      <c r="B31" s="72"/>
      <c r="C31" s="72"/>
      <c r="D31" s="72"/>
      <c r="E31" s="72"/>
      <c r="F31" s="72"/>
      <c r="G31" s="30">
        <v>9</v>
      </c>
      <c r="H31" s="72"/>
      <c r="I31" s="72"/>
      <c r="J31" s="72"/>
      <c r="K31" s="72"/>
      <c r="L31" s="72"/>
    </row>
    <row r="32" spans="1:12" ht="18" customHeight="1" x14ac:dyDescent="0.45">
      <c r="A32" s="30">
        <v>10</v>
      </c>
      <c r="B32" s="72"/>
      <c r="C32" s="72"/>
      <c r="D32" s="72"/>
      <c r="E32" s="72"/>
      <c r="F32" s="72"/>
      <c r="G32" s="30">
        <v>10</v>
      </c>
      <c r="H32" s="72"/>
      <c r="I32" s="72"/>
      <c r="J32" s="72"/>
      <c r="K32" s="72"/>
      <c r="L32" s="72"/>
    </row>
    <row r="33" spans="1:12" ht="18" customHeight="1" x14ac:dyDescent="0.45">
      <c r="A33" s="30">
        <v>11</v>
      </c>
      <c r="B33" s="72"/>
      <c r="C33" s="72"/>
      <c r="D33" s="72"/>
      <c r="E33" s="72"/>
      <c r="F33" s="72"/>
      <c r="G33" s="30">
        <v>11</v>
      </c>
      <c r="H33" s="72"/>
      <c r="I33" s="72"/>
      <c r="J33" s="72"/>
      <c r="K33" s="72"/>
      <c r="L33" s="72"/>
    </row>
    <row r="34" spans="1:12" ht="18" customHeight="1" x14ac:dyDescent="0.45">
      <c r="A34" s="30">
        <v>12</v>
      </c>
      <c r="B34" s="72"/>
      <c r="C34" s="72"/>
      <c r="D34" s="72"/>
      <c r="E34" s="72"/>
      <c r="F34" s="72"/>
      <c r="G34" s="30">
        <v>12</v>
      </c>
      <c r="H34" s="72"/>
      <c r="I34" s="72"/>
      <c r="J34" s="72"/>
      <c r="K34" s="72"/>
      <c r="L34" s="72"/>
    </row>
    <row r="35" spans="1:12" ht="18" customHeight="1" x14ac:dyDescent="0.45">
      <c r="A35" s="30">
        <v>13</v>
      </c>
      <c r="B35" s="72"/>
      <c r="C35" s="72"/>
      <c r="D35" s="72"/>
      <c r="E35" s="72"/>
      <c r="F35" s="72"/>
      <c r="G35" s="30">
        <v>13</v>
      </c>
      <c r="H35" s="72"/>
      <c r="I35" s="72"/>
      <c r="J35" s="72"/>
      <c r="K35" s="72"/>
      <c r="L35" s="72"/>
    </row>
    <row r="36" spans="1:12" ht="18" customHeight="1" x14ac:dyDescent="0.45">
      <c r="A36" s="30">
        <v>14</v>
      </c>
      <c r="B36" s="72"/>
      <c r="C36" s="72"/>
      <c r="D36" s="72"/>
      <c r="E36" s="72"/>
      <c r="F36" s="72"/>
      <c r="G36" s="30">
        <v>14</v>
      </c>
      <c r="H36" s="72"/>
      <c r="I36" s="72"/>
      <c r="J36" s="72"/>
      <c r="K36" s="72"/>
      <c r="L36" s="72"/>
    </row>
    <row r="37" spans="1:12" ht="18" customHeight="1" x14ac:dyDescent="0.45">
      <c r="A37" s="30">
        <v>15</v>
      </c>
      <c r="B37" s="72"/>
      <c r="C37" s="72"/>
      <c r="D37" s="72"/>
      <c r="E37" s="72"/>
      <c r="F37" s="72"/>
      <c r="G37" s="30">
        <v>15</v>
      </c>
      <c r="H37" s="72"/>
      <c r="I37" s="72"/>
      <c r="J37" s="72"/>
      <c r="K37" s="72"/>
      <c r="L37" s="72"/>
    </row>
    <row r="38" spans="1:12" s="23" customFormat="1" ht="24" customHeight="1" x14ac:dyDescent="0.45">
      <c r="A38" s="77" t="s">
        <v>259</v>
      </c>
      <c r="B38" s="78"/>
      <c r="C38" s="78"/>
      <c r="D38" s="78"/>
      <c r="E38" s="78"/>
      <c r="F38" s="78"/>
      <c r="G38" s="78"/>
      <c r="H38" s="78"/>
      <c r="I38" s="78"/>
      <c r="J38" s="78"/>
      <c r="K38" s="78"/>
      <c r="L38" s="79"/>
    </row>
    <row r="39" spans="1:12" s="23" customFormat="1" ht="24" customHeight="1" x14ac:dyDescent="0.45">
      <c r="A39" s="74" t="s">
        <v>61</v>
      </c>
      <c r="B39" s="75"/>
      <c r="C39" s="75"/>
      <c r="D39" s="75"/>
      <c r="E39" s="75"/>
      <c r="F39" s="76"/>
      <c r="G39" s="73" t="s">
        <v>62</v>
      </c>
      <c r="H39" s="73"/>
      <c r="I39" s="73"/>
      <c r="J39" s="73"/>
      <c r="K39" s="73"/>
      <c r="L39" s="73"/>
    </row>
    <row r="40" spans="1:12" ht="34.799999999999997" customHeight="1" x14ac:dyDescent="0.45">
      <c r="A40" s="30">
        <v>1</v>
      </c>
      <c r="B40" s="72" t="s">
        <v>383</v>
      </c>
      <c r="C40" s="72"/>
      <c r="D40" s="72"/>
      <c r="E40" s="72"/>
      <c r="F40" s="72"/>
      <c r="G40" s="30">
        <v>1</v>
      </c>
      <c r="H40" s="72" t="s">
        <v>386</v>
      </c>
      <c r="I40" s="72"/>
      <c r="J40" s="72"/>
      <c r="K40" s="72"/>
      <c r="L40" s="72"/>
    </row>
    <row r="41" spans="1:12" ht="18" customHeight="1" x14ac:dyDescent="0.45">
      <c r="A41" s="30">
        <v>2</v>
      </c>
      <c r="B41" s="72" t="s">
        <v>384</v>
      </c>
      <c r="C41" s="72"/>
      <c r="D41" s="72"/>
      <c r="E41" s="72"/>
      <c r="F41" s="72"/>
      <c r="G41" s="30">
        <v>2</v>
      </c>
      <c r="H41" s="72" t="s">
        <v>387</v>
      </c>
      <c r="I41" s="72"/>
      <c r="J41" s="72"/>
      <c r="K41" s="72"/>
      <c r="L41" s="72"/>
    </row>
    <row r="42" spans="1:12" ht="18" customHeight="1" x14ac:dyDescent="0.45">
      <c r="A42" s="30">
        <v>3</v>
      </c>
      <c r="B42" s="72" t="s">
        <v>385</v>
      </c>
      <c r="C42" s="72"/>
      <c r="D42" s="72"/>
      <c r="E42" s="72"/>
      <c r="F42" s="72"/>
      <c r="G42" s="30">
        <v>3</v>
      </c>
      <c r="H42" s="72" t="s">
        <v>388</v>
      </c>
      <c r="I42" s="72"/>
      <c r="J42" s="72"/>
      <c r="K42" s="72"/>
      <c r="L42" s="72"/>
    </row>
    <row r="43" spans="1:12" ht="18" customHeight="1" x14ac:dyDescent="0.45">
      <c r="A43" s="30">
        <v>4</v>
      </c>
      <c r="B43" s="72"/>
      <c r="C43" s="72"/>
      <c r="D43" s="72"/>
      <c r="E43" s="72"/>
      <c r="F43" s="72"/>
      <c r="G43" s="30">
        <v>4</v>
      </c>
      <c r="H43" s="72" t="s">
        <v>389</v>
      </c>
      <c r="I43" s="72"/>
      <c r="J43" s="72"/>
      <c r="K43" s="72"/>
      <c r="L43" s="72"/>
    </row>
    <row r="44" spans="1:12" ht="18" customHeight="1" x14ac:dyDescent="0.45">
      <c r="A44" s="30">
        <v>5</v>
      </c>
      <c r="B44" s="72"/>
      <c r="C44" s="72"/>
      <c r="D44" s="72"/>
      <c r="E44" s="72"/>
      <c r="F44" s="72"/>
      <c r="G44" s="30">
        <v>5</v>
      </c>
      <c r="H44" s="72" t="s">
        <v>390</v>
      </c>
      <c r="I44" s="72"/>
      <c r="J44" s="72"/>
      <c r="K44" s="72"/>
      <c r="L44" s="72"/>
    </row>
    <row r="45" spans="1:12" ht="18" customHeight="1" x14ac:dyDescent="0.45">
      <c r="A45" s="30">
        <v>6</v>
      </c>
      <c r="B45" s="72"/>
      <c r="C45" s="72"/>
      <c r="D45" s="72"/>
      <c r="E45" s="72"/>
      <c r="F45" s="72"/>
      <c r="G45" s="30">
        <v>6</v>
      </c>
      <c r="H45" s="72"/>
      <c r="I45" s="72"/>
      <c r="J45" s="72"/>
      <c r="K45" s="72"/>
      <c r="L45" s="72"/>
    </row>
    <row r="46" spans="1:12" ht="18" customHeight="1" x14ac:dyDescent="0.45">
      <c r="A46" s="30">
        <v>7</v>
      </c>
      <c r="B46" s="72"/>
      <c r="C46" s="72"/>
      <c r="D46" s="72"/>
      <c r="E46" s="72"/>
      <c r="F46" s="72"/>
      <c r="G46" s="30">
        <v>7</v>
      </c>
      <c r="H46" s="72"/>
      <c r="I46" s="72"/>
      <c r="J46" s="72"/>
      <c r="K46" s="72"/>
      <c r="L46" s="72"/>
    </row>
    <row r="47" spans="1:12" ht="18" customHeight="1" x14ac:dyDescent="0.45">
      <c r="A47" s="30">
        <v>8</v>
      </c>
      <c r="B47" s="72"/>
      <c r="C47" s="72"/>
      <c r="D47" s="72"/>
      <c r="E47" s="72"/>
      <c r="F47" s="72"/>
      <c r="G47" s="30">
        <v>8</v>
      </c>
      <c r="H47" s="72"/>
      <c r="I47" s="72"/>
      <c r="J47" s="72"/>
      <c r="K47" s="72"/>
      <c r="L47" s="72"/>
    </row>
    <row r="48" spans="1:12" ht="18" customHeight="1" x14ac:dyDescent="0.45">
      <c r="A48" s="30">
        <v>9</v>
      </c>
      <c r="B48" s="72"/>
      <c r="C48" s="72"/>
      <c r="D48" s="72"/>
      <c r="E48" s="72"/>
      <c r="F48" s="72"/>
      <c r="G48" s="30">
        <v>9</v>
      </c>
      <c r="H48" s="72"/>
      <c r="I48" s="72"/>
      <c r="J48" s="72"/>
      <c r="K48" s="72"/>
      <c r="L48" s="72"/>
    </row>
    <row r="49" spans="1:12" ht="18" customHeight="1" x14ac:dyDescent="0.45">
      <c r="A49" s="30">
        <v>10</v>
      </c>
      <c r="B49" s="72"/>
      <c r="C49" s="72"/>
      <c r="D49" s="72"/>
      <c r="E49" s="72"/>
      <c r="F49" s="72"/>
      <c r="G49" s="30">
        <v>10</v>
      </c>
      <c r="H49" s="72"/>
      <c r="I49" s="72"/>
      <c r="J49" s="72"/>
      <c r="K49" s="72"/>
      <c r="L49" s="72"/>
    </row>
    <row r="50" spans="1:12" ht="18" customHeight="1" x14ac:dyDescent="0.45">
      <c r="A50" s="30">
        <v>11</v>
      </c>
      <c r="B50" s="72"/>
      <c r="C50" s="72"/>
      <c r="D50" s="72"/>
      <c r="E50" s="72"/>
      <c r="F50" s="72"/>
      <c r="G50" s="30">
        <v>11</v>
      </c>
      <c r="H50" s="72"/>
      <c r="I50" s="72"/>
      <c r="J50" s="72"/>
      <c r="K50" s="72"/>
      <c r="L50" s="72"/>
    </row>
    <row r="51" spans="1:12" ht="18" customHeight="1" x14ac:dyDescent="0.45">
      <c r="A51" s="30">
        <v>12</v>
      </c>
      <c r="B51" s="72"/>
      <c r="C51" s="72"/>
      <c r="D51" s="72"/>
      <c r="E51" s="72"/>
      <c r="F51" s="72"/>
      <c r="G51" s="30">
        <v>12</v>
      </c>
      <c r="H51" s="72"/>
      <c r="I51" s="72"/>
      <c r="J51" s="72"/>
      <c r="K51" s="72"/>
      <c r="L51" s="72"/>
    </row>
    <row r="52" spans="1:12" ht="18" customHeight="1" x14ac:dyDescent="0.45">
      <c r="A52" s="30">
        <v>13</v>
      </c>
      <c r="B52" s="72"/>
      <c r="C52" s="72"/>
      <c r="D52" s="72"/>
      <c r="E52" s="72"/>
      <c r="F52" s="72"/>
      <c r="G52" s="30">
        <v>13</v>
      </c>
      <c r="H52" s="72"/>
      <c r="I52" s="72"/>
      <c r="J52" s="72"/>
      <c r="K52" s="72"/>
      <c r="L52" s="72"/>
    </row>
    <row r="53" spans="1:12" ht="18" customHeight="1" x14ac:dyDescent="0.45">
      <c r="A53" s="30">
        <v>14</v>
      </c>
      <c r="B53" s="72"/>
      <c r="C53" s="72"/>
      <c r="D53" s="72"/>
      <c r="E53" s="72"/>
      <c r="F53" s="72"/>
      <c r="G53" s="30">
        <v>14</v>
      </c>
      <c r="H53" s="72"/>
      <c r="I53" s="72"/>
      <c r="J53" s="72"/>
      <c r="K53" s="72"/>
      <c r="L53" s="72"/>
    </row>
    <row r="54" spans="1:12" ht="18" customHeight="1" x14ac:dyDescent="0.45">
      <c r="A54" s="30">
        <v>15</v>
      </c>
      <c r="B54" s="72"/>
      <c r="C54" s="72"/>
      <c r="D54" s="72"/>
      <c r="E54" s="72"/>
      <c r="F54" s="72"/>
      <c r="G54" s="30">
        <v>15</v>
      </c>
      <c r="H54" s="72"/>
      <c r="I54" s="72"/>
      <c r="J54" s="72"/>
      <c r="K54" s="72"/>
      <c r="L54" s="72"/>
    </row>
  </sheetData>
  <sheetProtection algorithmName="SHA-512" hashValue="WuYQwJ4IdJdwMbeWcP2vSOSp52G7FaXDAUKy+SzME+X9XM7C9stkmc41bwhK7niUsRnEBwu8osCby+m8M4tq5A==" saltValue="4EnBUpHrddqxMOoKJVxsZg==" spinCount="100000" sheet="1" formatColumns="0" formatRows="0"/>
  <mergeCells count="109">
    <mergeCell ref="B30:F30"/>
    <mergeCell ref="H30:L30"/>
    <mergeCell ref="B25:F25"/>
    <mergeCell ref="H25:L25"/>
    <mergeCell ref="B26:F26"/>
    <mergeCell ref="H26:L26"/>
    <mergeCell ref="B27:F27"/>
    <mergeCell ref="H27:L27"/>
    <mergeCell ref="B28:F28"/>
    <mergeCell ref="H28:L28"/>
    <mergeCell ref="B29:F29"/>
    <mergeCell ref="H29:L29"/>
    <mergeCell ref="B14:C14"/>
    <mergeCell ref="B15:C15"/>
    <mergeCell ref="B16:C16"/>
    <mergeCell ref="H19:I19"/>
    <mergeCell ref="K19:L19"/>
    <mergeCell ref="B20:C20"/>
    <mergeCell ref="E20:F20"/>
    <mergeCell ref="H20:I20"/>
    <mergeCell ref="K20:L20"/>
    <mergeCell ref="E15:F15"/>
    <mergeCell ref="E16:F16"/>
    <mergeCell ref="B19:C19"/>
    <mergeCell ref="E19:F19"/>
    <mergeCell ref="B23:F23"/>
    <mergeCell ref="H23:L23"/>
    <mergeCell ref="B24:F24"/>
    <mergeCell ref="H24:L24"/>
    <mergeCell ref="B17:C17"/>
    <mergeCell ref="E17:F17"/>
    <mergeCell ref="H17:I17"/>
    <mergeCell ref="K17:L17"/>
    <mergeCell ref="B18:C18"/>
    <mergeCell ref="E18:F18"/>
    <mergeCell ref="H18:I18"/>
    <mergeCell ref="K18:L18"/>
    <mergeCell ref="A1:B4"/>
    <mergeCell ref="A21:L21"/>
    <mergeCell ref="A22:F22"/>
    <mergeCell ref="G22:L22"/>
    <mergeCell ref="A6:B7"/>
    <mergeCell ref="C6:H7"/>
    <mergeCell ref="A8:B9"/>
    <mergeCell ref="C8:H9"/>
    <mergeCell ref="A10:B11"/>
    <mergeCell ref="C10:H11"/>
    <mergeCell ref="C1:K4"/>
    <mergeCell ref="H13:I13"/>
    <mergeCell ref="H14:I14"/>
    <mergeCell ref="H15:I15"/>
    <mergeCell ref="H16:I16"/>
    <mergeCell ref="K13:L13"/>
    <mergeCell ref="K14:L14"/>
    <mergeCell ref="K15:L15"/>
    <mergeCell ref="K16:L16"/>
    <mergeCell ref="B13:C13"/>
    <mergeCell ref="I6:L7"/>
    <mergeCell ref="I8:L11"/>
    <mergeCell ref="E13:F13"/>
    <mergeCell ref="E14:F14"/>
    <mergeCell ref="B51:F51"/>
    <mergeCell ref="H51:L51"/>
    <mergeCell ref="B52:F52"/>
    <mergeCell ref="H52:L52"/>
    <mergeCell ref="B53:F53"/>
    <mergeCell ref="H53:L53"/>
    <mergeCell ref="B48:F48"/>
    <mergeCell ref="H48:L48"/>
    <mergeCell ref="B49:F49"/>
    <mergeCell ref="H49:L49"/>
    <mergeCell ref="B50:F50"/>
    <mergeCell ref="B44:F44"/>
    <mergeCell ref="B31:F31"/>
    <mergeCell ref="H31:L31"/>
    <mergeCell ref="B32:F32"/>
    <mergeCell ref="H32:L32"/>
    <mergeCell ref="B33:F33"/>
    <mergeCell ref="H44:L44"/>
    <mergeCell ref="B40:F40"/>
    <mergeCell ref="H37:L37"/>
    <mergeCell ref="A39:F39"/>
    <mergeCell ref="G39:L39"/>
    <mergeCell ref="H40:L40"/>
    <mergeCell ref="A38:L38"/>
    <mergeCell ref="B54:F54"/>
    <mergeCell ref="H54:L54"/>
    <mergeCell ref="A12:L12"/>
    <mergeCell ref="H33:L33"/>
    <mergeCell ref="B34:F34"/>
    <mergeCell ref="H34:L34"/>
    <mergeCell ref="H50:L50"/>
    <mergeCell ref="B45:F45"/>
    <mergeCell ref="H45:L45"/>
    <mergeCell ref="B46:F46"/>
    <mergeCell ref="H46:L46"/>
    <mergeCell ref="B47:F47"/>
    <mergeCell ref="H47:L47"/>
    <mergeCell ref="B35:F35"/>
    <mergeCell ref="H35:L35"/>
    <mergeCell ref="B36:F36"/>
    <mergeCell ref="H36:L36"/>
    <mergeCell ref="B37:F37"/>
    <mergeCell ref="B41:F41"/>
    <mergeCell ref="H41:L41"/>
    <mergeCell ref="B42:F42"/>
    <mergeCell ref="H42:L42"/>
    <mergeCell ref="B43:F43"/>
    <mergeCell ref="H43:L43"/>
  </mergeCells>
  <pageMargins left="0.70866141732283472" right="0.70866141732283472" top="0.74803149606299213" bottom="0.74803149606299213" header="0.31496062992125984" footer="0.31496062992125984"/>
  <pageSetup scale="39" orientation="portrait" r:id="rId1"/>
  <headerFooter>
    <oddFooter>&amp;C&amp;"Century Gothic,Negrita"&amp;9Nota:&amp;"Century Gothic,Normal" Si este documento se encuentra impreso se considera Copia no Controlada. La versión vigente está publicada en el sitio web del Instituto Distrital de Gestión de Riesgos y Cambio Climático – IDIGER</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Listas!$F$2:$F$17</xm:f>
          </x14:formula1>
          <xm:sqref>C6:H7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3"/>
  <dimension ref="A1:AE17"/>
  <sheetViews>
    <sheetView workbookViewId="0">
      <pane ySplit="1" topLeftCell="A10" activePane="bottomLeft" state="frozen"/>
      <selection pane="bottomLeft" activeCell="B2" sqref="B2:B13"/>
    </sheetView>
  </sheetViews>
  <sheetFormatPr baseColWidth="10" defaultColWidth="11.41796875" defaultRowHeight="12.6" x14ac:dyDescent="0.55000000000000004"/>
  <cols>
    <col min="1" max="1" width="23.3125" style="45" customWidth="1"/>
    <col min="2" max="2" width="31.41796875" style="45" customWidth="1"/>
    <col min="3" max="3" width="28.89453125" style="45" customWidth="1"/>
    <col min="4" max="4" width="37.3125" style="45" customWidth="1"/>
    <col min="5" max="5" width="41.5234375" style="45" customWidth="1"/>
    <col min="6" max="6" width="26.41796875" style="45" customWidth="1"/>
    <col min="7" max="7" width="25" style="46" customWidth="1"/>
    <col min="8" max="8" width="26.89453125" style="46" customWidth="1"/>
    <col min="9" max="9" width="14.7890625" style="46" customWidth="1"/>
    <col min="10" max="10" width="16.1015625" style="46" customWidth="1"/>
    <col min="11" max="11" width="14.68359375" style="46" customWidth="1"/>
    <col min="12" max="12" width="12.1015625" style="46" customWidth="1"/>
    <col min="13" max="13" width="13.3125" style="46" customWidth="1"/>
    <col min="14" max="14" width="13.5234375" style="46" customWidth="1"/>
    <col min="15" max="15" width="7.3125" style="45" customWidth="1"/>
    <col min="16" max="16" width="16.1015625" style="45" customWidth="1"/>
    <col min="17" max="17" width="25.89453125" style="45" customWidth="1"/>
    <col min="18" max="18" width="17.7890625" style="45" customWidth="1"/>
    <col min="19" max="19" width="15.3125" style="45" customWidth="1"/>
    <col min="20" max="20" width="16.20703125" style="45" customWidth="1"/>
    <col min="21" max="21" width="12.89453125" style="45" customWidth="1"/>
    <col min="22" max="22" width="15.7890625" style="45" customWidth="1"/>
    <col min="23" max="23" width="13.1015625" style="45" customWidth="1"/>
    <col min="24" max="24" width="25.5234375" style="45" customWidth="1"/>
    <col min="25" max="25" width="11.41796875" style="45"/>
    <col min="26" max="26" width="14.41796875" style="46" customWidth="1"/>
    <col min="27" max="27" width="11.41796875" style="46"/>
    <col min="28" max="28" width="36.3125" style="45" customWidth="1"/>
    <col min="29" max="29" width="49.20703125" style="45" customWidth="1"/>
    <col min="30" max="30" width="18.5234375" style="45" customWidth="1"/>
    <col min="31" max="31" width="19.41796875" style="45" customWidth="1"/>
    <col min="32" max="16384" width="11.41796875" style="45"/>
  </cols>
  <sheetData>
    <row r="1" spans="1:31" ht="24" x14ac:dyDescent="0.55000000000000004">
      <c r="A1" s="43" t="s">
        <v>17</v>
      </c>
      <c r="B1" s="43" t="s">
        <v>73</v>
      </c>
      <c r="C1" s="43" t="s">
        <v>2</v>
      </c>
      <c r="D1" s="43" t="s">
        <v>16</v>
      </c>
      <c r="E1" s="43" t="s">
        <v>18</v>
      </c>
      <c r="F1" s="43" t="s">
        <v>28</v>
      </c>
      <c r="G1" s="43" t="s">
        <v>63</v>
      </c>
      <c r="H1" s="43" t="s">
        <v>75</v>
      </c>
      <c r="I1" s="43" t="s">
        <v>45</v>
      </c>
      <c r="J1" s="43" t="s">
        <v>11</v>
      </c>
      <c r="K1" s="43" t="s">
        <v>50</v>
      </c>
      <c r="L1" s="43" t="s">
        <v>12</v>
      </c>
      <c r="M1" s="43" t="s">
        <v>13</v>
      </c>
      <c r="N1" s="43" t="s">
        <v>53</v>
      </c>
      <c r="O1" s="43" t="s">
        <v>99</v>
      </c>
      <c r="P1" s="43" t="s">
        <v>126</v>
      </c>
      <c r="Q1" s="44" t="s">
        <v>96</v>
      </c>
      <c r="R1" s="43" t="s">
        <v>140</v>
      </c>
      <c r="S1" s="43" t="s">
        <v>149</v>
      </c>
      <c r="T1" s="43" t="s">
        <v>150</v>
      </c>
      <c r="U1" s="43" t="s">
        <v>151</v>
      </c>
      <c r="V1" s="43" t="s">
        <v>152</v>
      </c>
      <c r="W1" s="43" t="s">
        <v>153</v>
      </c>
      <c r="X1" s="43" t="s">
        <v>154</v>
      </c>
      <c r="Y1" s="43" t="s">
        <v>13</v>
      </c>
      <c r="Z1" s="43" t="s">
        <v>172</v>
      </c>
      <c r="AA1" s="43" t="s">
        <v>173</v>
      </c>
      <c r="AB1" s="43" t="s">
        <v>178</v>
      </c>
      <c r="AC1" s="43" t="s">
        <v>181</v>
      </c>
      <c r="AD1" s="43" t="s">
        <v>53</v>
      </c>
      <c r="AE1" s="43" t="s">
        <v>245</v>
      </c>
    </row>
    <row r="2" spans="1:31" ht="37.799999999999997" x14ac:dyDescent="0.55000000000000004">
      <c r="A2" s="45" t="s">
        <v>76</v>
      </c>
      <c r="B2" s="48" t="s">
        <v>14</v>
      </c>
      <c r="C2" s="45" t="s">
        <v>77</v>
      </c>
      <c r="D2" s="45" t="s">
        <v>320</v>
      </c>
      <c r="E2" s="45" t="s">
        <v>321</v>
      </c>
      <c r="F2" s="45" t="s">
        <v>29</v>
      </c>
      <c r="I2" s="46" t="s">
        <v>47</v>
      </c>
      <c r="J2" s="46" t="s">
        <v>49</v>
      </c>
      <c r="K2" s="46" t="s">
        <v>50</v>
      </c>
      <c r="L2" s="46" t="s">
        <v>52</v>
      </c>
      <c r="M2" s="46" t="s">
        <v>352</v>
      </c>
      <c r="N2" s="46" t="s">
        <v>54</v>
      </c>
      <c r="O2" s="46" t="s">
        <v>97</v>
      </c>
      <c r="P2" s="45" t="s">
        <v>127</v>
      </c>
      <c r="Q2" s="45" t="s">
        <v>322</v>
      </c>
      <c r="R2" s="45" t="s">
        <v>148</v>
      </c>
      <c r="S2" s="45" t="s">
        <v>155</v>
      </c>
      <c r="T2" s="45" t="s">
        <v>157</v>
      </c>
      <c r="U2" s="46" t="s">
        <v>159</v>
      </c>
      <c r="V2" s="46" t="s">
        <v>161</v>
      </c>
      <c r="W2" s="46" t="s">
        <v>164</v>
      </c>
      <c r="X2" s="45" t="s">
        <v>166</v>
      </c>
      <c r="Y2" s="45" t="s">
        <v>168</v>
      </c>
      <c r="Z2" s="46" t="s">
        <v>155</v>
      </c>
      <c r="AA2" s="46">
        <v>15</v>
      </c>
      <c r="AB2" s="47" t="s">
        <v>323</v>
      </c>
      <c r="AC2" s="47" t="s">
        <v>182</v>
      </c>
      <c r="AD2" s="46" t="s">
        <v>55</v>
      </c>
      <c r="AE2" s="46" t="str">
        <f>""</f>
        <v/>
      </c>
    </row>
    <row r="3" spans="1:31" ht="41.4" x14ac:dyDescent="0.55000000000000004">
      <c r="A3" s="45" t="s">
        <v>67</v>
      </c>
      <c r="B3" s="48" t="s">
        <v>343</v>
      </c>
      <c r="C3" s="45" t="s">
        <v>78</v>
      </c>
      <c r="D3" s="45" t="s">
        <v>324</v>
      </c>
      <c r="E3" s="45" t="s">
        <v>325</v>
      </c>
      <c r="F3" s="45" t="s">
        <v>30</v>
      </c>
      <c r="I3" s="46" t="s">
        <v>48</v>
      </c>
      <c r="J3" s="46" t="s">
        <v>141</v>
      </c>
      <c r="K3" s="46" t="s">
        <v>51</v>
      </c>
      <c r="L3" s="46" t="s">
        <v>79</v>
      </c>
      <c r="M3" s="46" t="s">
        <v>351</v>
      </c>
      <c r="N3" s="46" t="s">
        <v>55</v>
      </c>
      <c r="O3" s="46" t="s">
        <v>98</v>
      </c>
      <c r="P3" s="45" t="s">
        <v>128</v>
      </c>
      <c r="Q3" s="45" t="s">
        <v>326</v>
      </c>
      <c r="R3" s="45" t="s">
        <v>171</v>
      </c>
      <c r="S3" s="45" t="s">
        <v>156</v>
      </c>
      <c r="T3" s="45" t="s">
        <v>158</v>
      </c>
      <c r="U3" s="46" t="s">
        <v>160</v>
      </c>
      <c r="V3" s="46" t="s">
        <v>162</v>
      </c>
      <c r="W3" s="46" t="s">
        <v>165</v>
      </c>
      <c r="X3" s="45" t="s">
        <v>167</v>
      </c>
      <c r="Y3" s="45" t="s">
        <v>169</v>
      </c>
      <c r="Z3" s="46" t="s">
        <v>156</v>
      </c>
      <c r="AA3" s="46">
        <v>0</v>
      </c>
      <c r="AB3" s="47" t="s">
        <v>327</v>
      </c>
      <c r="AC3" s="47" t="s">
        <v>183</v>
      </c>
      <c r="AD3" s="46" t="s">
        <v>189</v>
      </c>
    </row>
    <row r="4" spans="1:31" ht="37.799999999999997" x14ac:dyDescent="0.55000000000000004">
      <c r="A4" s="45" t="s">
        <v>80</v>
      </c>
      <c r="B4" s="49" t="s">
        <v>344</v>
      </c>
      <c r="C4" s="45" t="s">
        <v>71</v>
      </c>
      <c r="D4" s="45" t="s">
        <v>328</v>
      </c>
      <c r="E4" s="45" t="s">
        <v>329</v>
      </c>
      <c r="F4" s="45" t="s">
        <v>31</v>
      </c>
      <c r="I4" s="46" t="s">
        <v>46</v>
      </c>
      <c r="J4" s="46" t="s">
        <v>268</v>
      </c>
      <c r="K4" s="46" t="s">
        <v>268</v>
      </c>
      <c r="L4" s="46" t="s">
        <v>268</v>
      </c>
      <c r="M4" s="46" t="s">
        <v>268</v>
      </c>
      <c r="N4" s="46" t="s">
        <v>91</v>
      </c>
      <c r="P4" s="45" t="s">
        <v>129</v>
      </c>
      <c r="Q4" s="45" t="s">
        <v>330</v>
      </c>
      <c r="V4" s="45" t="s">
        <v>163</v>
      </c>
      <c r="Y4" s="45" t="s">
        <v>170</v>
      </c>
      <c r="Z4" s="46" t="s">
        <v>157</v>
      </c>
      <c r="AA4" s="46">
        <v>15</v>
      </c>
      <c r="AB4" s="47" t="s">
        <v>331</v>
      </c>
      <c r="AC4" s="47" t="s">
        <v>184</v>
      </c>
      <c r="AD4" s="46" t="s">
        <v>190</v>
      </c>
    </row>
    <row r="5" spans="1:31" ht="37.799999999999997" x14ac:dyDescent="0.55000000000000004">
      <c r="B5" s="49" t="s">
        <v>341</v>
      </c>
      <c r="C5" s="45" t="s">
        <v>15</v>
      </c>
      <c r="D5" s="45" t="s">
        <v>353</v>
      </c>
      <c r="E5" s="45" t="s">
        <v>332</v>
      </c>
      <c r="F5" s="45" t="s">
        <v>32</v>
      </c>
      <c r="I5" s="46" t="s">
        <v>268</v>
      </c>
      <c r="N5" s="46" t="s">
        <v>56</v>
      </c>
      <c r="P5" s="45" t="s">
        <v>130</v>
      </c>
      <c r="Q5" s="45" t="s">
        <v>350</v>
      </c>
      <c r="Z5" s="46" t="s">
        <v>158</v>
      </c>
      <c r="AA5" s="46">
        <v>0</v>
      </c>
      <c r="AC5" s="47" t="s">
        <v>185</v>
      </c>
      <c r="AD5" s="46"/>
    </row>
    <row r="6" spans="1:31" ht="37.799999999999997" x14ac:dyDescent="0.55000000000000004">
      <c r="B6" s="49" t="s">
        <v>342</v>
      </c>
      <c r="C6" s="45" t="s">
        <v>72</v>
      </c>
      <c r="D6" s="45" t="s">
        <v>333</v>
      </c>
      <c r="E6" s="45" t="s">
        <v>334</v>
      </c>
      <c r="F6" s="45" t="s">
        <v>33</v>
      </c>
      <c r="P6" s="45" t="s">
        <v>131</v>
      </c>
      <c r="Q6" s="45" t="s">
        <v>335</v>
      </c>
      <c r="Z6" s="46" t="s">
        <v>159</v>
      </c>
      <c r="AA6" s="46">
        <v>15</v>
      </c>
    </row>
    <row r="7" spans="1:31" ht="37.799999999999997" x14ac:dyDescent="0.55000000000000004">
      <c r="B7" s="49" t="s">
        <v>273</v>
      </c>
      <c r="C7" s="45" t="s">
        <v>69</v>
      </c>
      <c r="E7" s="45" t="s">
        <v>336</v>
      </c>
      <c r="F7" s="45" t="s">
        <v>34</v>
      </c>
      <c r="P7" s="45" t="s">
        <v>132</v>
      </c>
      <c r="Z7" s="46" t="s">
        <v>160</v>
      </c>
      <c r="AA7" s="46">
        <v>0</v>
      </c>
    </row>
    <row r="8" spans="1:31" ht="50.4" x14ac:dyDescent="0.55000000000000004">
      <c r="B8" s="49" t="s">
        <v>96</v>
      </c>
      <c r="C8" s="45" t="s">
        <v>70</v>
      </c>
      <c r="E8" s="45" t="s">
        <v>337</v>
      </c>
      <c r="F8" s="45" t="s">
        <v>35</v>
      </c>
      <c r="P8" s="45" t="s">
        <v>133</v>
      </c>
      <c r="Z8" s="46" t="s">
        <v>161</v>
      </c>
      <c r="AA8" s="46">
        <v>15</v>
      </c>
    </row>
    <row r="9" spans="1:31" ht="37.799999999999997" x14ac:dyDescent="0.55000000000000004">
      <c r="B9" s="49" t="s">
        <v>345</v>
      </c>
      <c r="E9" s="45" t="s">
        <v>338</v>
      </c>
      <c r="F9" s="45" t="s">
        <v>36</v>
      </c>
      <c r="P9" s="45" t="s">
        <v>134</v>
      </c>
      <c r="Z9" s="46" t="s">
        <v>162</v>
      </c>
      <c r="AA9" s="46">
        <v>10</v>
      </c>
    </row>
    <row r="10" spans="1:31" ht="50.4" x14ac:dyDescent="0.55000000000000004">
      <c r="B10" s="49" t="s">
        <v>346</v>
      </c>
      <c r="E10" s="45" t="s">
        <v>339</v>
      </c>
      <c r="F10" s="45" t="s">
        <v>37</v>
      </c>
      <c r="Z10" s="46" t="s">
        <v>163</v>
      </c>
      <c r="AA10" s="46">
        <v>0</v>
      </c>
    </row>
    <row r="11" spans="1:31" ht="37.799999999999997" x14ac:dyDescent="0.55000000000000004">
      <c r="B11" s="49" t="s">
        <v>347</v>
      </c>
      <c r="E11" s="45" t="s">
        <v>340</v>
      </c>
      <c r="F11" s="45" t="s">
        <v>38</v>
      </c>
      <c r="Z11" s="46" t="s">
        <v>164</v>
      </c>
      <c r="AA11" s="46">
        <v>15</v>
      </c>
    </row>
    <row r="12" spans="1:31" x14ac:dyDescent="0.55000000000000004">
      <c r="B12" s="49" t="s">
        <v>348</v>
      </c>
      <c r="F12" s="45" t="s">
        <v>39</v>
      </c>
      <c r="Z12" s="46" t="s">
        <v>165</v>
      </c>
      <c r="AA12" s="46">
        <v>0</v>
      </c>
    </row>
    <row r="13" spans="1:31" ht="37.799999999999997" x14ac:dyDescent="0.55000000000000004">
      <c r="B13" s="49" t="s">
        <v>349</v>
      </c>
      <c r="F13" s="45" t="s">
        <v>40</v>
      </c>
      <c r="Z13" s="46" t="s">
        <v>166</v>
      </c>
      <c r="AA13" s="46">
        <v>15</v>
      </c>
    </row>
    <row r="14" spans="1:31" ht="50.4" x14ac:dyDescent="0.55000000000000004">
      <c r="F14" s="45" t="s">
        <v>41</v>
      </c>
      <c r="Z14" s="46" t="s">
        <v>167</v>
      </c>
      <c r="AA14" s="46">
        <v>0</v>
      </c>
    </row>
    <row r="15" spans="1:31" x14ac:dyDescent="0.55000000000000004">
      <c r="F15" s="45" t="s">
        <v>42</v>
      </c>
      <c r="Z15" s="46" t="s">
        <v>168</v>
      </c>
      <c r="AA15" s="46">
        <v>10</v>
      </c>
    </row>
    <row r="16" spans="1:31" x14ac:dyDescent="0.55000000000000004">
      <c r="F16" s="45" t="s">
        <v>43</v>
      </c>
      <c r="Z16" s="46" t="s">
        <v>169</v>
      </c>
      <c r="AA16" s="46">
        <v>5</v>
      </c>
    </row>
    <row r="17" spans="6:27" x14ac:dyDescent="0.55000000000000004">
      <c r="F17" s="45" t="s">
        <v>44</v>
      </c>
      <c r="Z17" s="46" t="s">
        <v>170</v>
      </c>
      <c r="AA17" s="46">
        <v>0</v>
      </c>
    </row>
  </sheetData>
  <sheetProtection selectLockedCell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7"/>
  <sheetViews>
    <sheetView topLeftCell="B1" workbookViewId="0">
      <pane ySplit="1" topLeftCell="A2" activePane="bottomLeft" state="frozen"/>
      <selection pane="bottomLeft" activeCell="B1" sqref="B1"/>
    </sheetView>
  </sheetViews>
  <sheetFormatPr baseColWidth="10" defaultColWidth="14.41796875" defaultRowHeight="15" customHeight="1" x14ac:dyDescent="0.25"/>
  <cols>
    <col min="1" max="1" width="13.5234375" style="33" customWidth="1"/>
    <col min="2" max="2" width="36.89453125" style="31" customWidth="1"/>
    <col min="3" max="3" width="39.1015625" style="31" customWidth="1"/>
    <col min="4" max="4" width="74.20703125" style="31" customWidth="1"/>
    <col min="5" max="27" width="10.68359375" style="31" customWidth="1"/>
    <col min="28" max="16384" width="14.41796875" style="31"/>
  </cols>
  <sheetData>
    <row r="1" spans="1:4" ht="27.75" customHeight="1" x14ac:dyDescent="0.25">
      <c r="A1" s="1" t="s">
        <v>192</v>
      </c>
      <c r="B1" s="2" t="s">
        <v>63</v>
      </c>
      <c r="C1" s="2" t="s">
        <v>193</v>
      </c>
      <c r="D1" s="2" t="s">
        <v>194</v>
      </c>
    </row>
    <row r="2" spans="1:4" s="32" customFormat="1" ht="92.4" x14ac:dyDescent="0.25">
      <c r="A2" s="3" t="s">
        <v>29</v>
      </c>
      <c r="B2" s="4" t="s">
        <v>195</v>
      </c>
      <c r="C2" s="4" t="s">
        <v>196</v>
      </c>
      <c r="D2" s="4" t="s">
        <v>313</v>
      </c>
    </row>
    <row r="3" spans="1:4" s="32" customFormat="1" ht="109.2" x14ac:dyDescent="0.25">
      <c r="A3" s="3" t="s">
        <v>30</v>
      </c>
      <c r="B3" s="4" t="s">
        <v>197</v>
      </c>
      <c r="C3" s="4" t="s">
        <v>198</v>
      </c>
      <c r="D3" s="4" t="s">
        <v>314</v>
      </c>
    </row>
    <row r="4" spans="1:4" s="32" customFormat="1" ht="33.6" x14ac:dyDescent="0.25">
      <c r="A4" s="3" t="s">
        <v>34</v>
      </c>
      <c r="B4" s="4" t="s">
        <v>292</v>
      </c>
      <c r="C4" s="4" t="s">
        <v>293</v>
      </c>
      <c r="D4" s="4" t="s">
        <v>313</v>
      </c>
    </row>
    <row r="5" spans="1:4" s="32" customFormat="1" ht="42" x14ac:dyDescent="0.25">
      <c r="A5" s="3" t="s">
        <v>35</v>
      </c>
      <c r="B5" s="4" t="s">
        <v>199</v>
      </c>
      <c r="C5" s="4" t="s">
        <v>200</v>
      </c>
      <c r="D5" s="4" t="s">
        <v>317</v>
      </c>
    </row>
    <row r="6" spans="1:4" s="32" customFormat="1" ht="50.4" x14ac:dyDescent="0.25">
      <c r="A6" s="3" t="s">
        <v>36</v>
      </c>
      <c r="B6" s="4" t="s">
        <v>201</v>
      </c>
      <c r="C6" s="4" t="s">
        <v>202</v>
      </c>
      <c r="D6" s="4" t="s">
        <v>313</v>
      </c>
    </row>
    <row r="7" spans="1:4" s="32" customFormat="1" ht="120" customHeight="1" x14ac:dyDescent="0.25">
      <c r="A7" s="3" t="s">
        <v>32</v>
      </c>
      <c r="B7" s="4" t="s">
        <v>204</v>
      </c>
      <c r="C7" s="4" t="s">
        <v>205</v>
      </c>
      <c r="D7" s="4" t="s">
        <v>318</v>
      </c>
    </row>
    <row r="8" spans="1:4" s="32" customFormat="1" ht="42" x14ac:dyDescent="0.25">
      <c r="A8" s="3" t="s">
        <v>31</v>
      </c>
      <c r="B8" s="4" t="s">
        <v>294</v>
      </c>
      <c r="C8" s="4" t="s">
        <v>203</v>
      </c>
      <c r="D8" s="4" t="s">
        <v>316</v>
      </c>
    </row>
    <row r="9" spans="1:4" s="32" customFormat="1" ht="67.2" x14ac:dyDescent="0.25">
      <c r="A9" s="3" t="s">
        <v>33</v>
      </c>
      <c r="B9" s="4" t="s">
        <v>206</v>
      </c>
      <c r="C9" s="4" t="s">
        <v>207</v>
      </c>
      <c r="D9" s="4" t="s">
        <v>291</v>
      </c>
    </row>
    <row r="10" spans="1:4" s="32" customFormat="1" ht="33.6" x14ac:dyDescent="0.25">
      <c r="A10" s="3" t="s">
        <v>37</v>
      </c>
      <c r="B10" s="4" t="s">
        <v>208</v>
      </c>
      <c r="C10" s="4" t="s">
        <v>209</v>
      </c>
      <c r="D10" s="4" t="s">
        <v>313</v>
      </c>
    </row>
    <row r="11" spans="1:4" s="32" customFormat="1" ht="33.6" x14ac:dyDescent="0.25">
      <c r="A11" s="3" t="s">
        <v>38</v>
      </c>
      <c r="B11" s="4" t="s">
        <v>210</v>
      </c>
      <c r="C11" s="4" t="s">
        <v>211</v>
      </c>
      <c r="D11" s="4" t="s">
        <v>313</v>
      </c>
    </row>
    <row r="12" spans="1:4" s="32" customFormat="1" ht="42" x14ac:dyDescent="0.25">
      <c r="A12" s="3" t="s">
        <v>39</v>
      </c>
      <c r="B12" s="4" t="s">
        <v>212</v>
      </c>
      <c r="C12" s="4" t="s">
        <v>213</v>
      </c>
      <c r="D12" s="4" t="s">
        <v>313</v>
      </c>
    </row>
    <row r="13" spans="1:4" s="32" customFormat="1" ht="50.4" x14ac:dyDescent="0.25">
      <c r="A13" s="3" t="s">
        <v>40</v>
      </c>
      <c r="B13" s="4" t="s">
        <v>214</v>
      </c>
      <c r="C13" s="4" t="s">
        <v>215</v>
      </c>
      <c r="D13" s="4" t="s">
        <v>313</v>
      </c>
    </row>
    <row r="14" spans="1:4" s="32" customFormat="1" ht="50.4" x14ac:dyDescent="0.25">
      <c r="A14" s="3" t="s">
        <v>41</v>
      </c>
      <c r="B14" s="4" t="s">
        <v>216</v>
      </c>
      <c r="C14" s="4" t="s">
        <v>217</v>
      </c>
      <c r="D14" s="4" t="s">
        <v>313</v>
      </c>
    </row>
    <row r="15" spans="1:4" s="32" customFormat="1" ht="50.4" x14ac:dyDescent="0.25">
      <c r="A15" s="3" t="s">
        <v>42</v>
      </c>
      <c r="B15" s="4" t="s">
        <v>218</v>
      </c>
      <c r="C15" s="4" t="s">
        <v>219</v>
      </c>
      <c r="D15" s="4" t="s">
        <v>315</v>
      </c>
    </row>
    <row r="16" spans="1:4" s="32" customFormat="1" ht="100.8" x14ac:dyDescent="0.25">
      <c r="A16" s="3" t="s">
        <v>44</v>
      </c>
      <c r="B16" s="5" t="s">
        <v>295</v>
      </c>
      <c r="C16" s="5" t="s">
        <v>296</v>
      </c>
      <c r="D16" s="4" t="s">
        <v>313</v>
      </c>
    </row>
    <row r="17" spans="1:4" s="32" customFormat="1" ht="84" x14ac:dyDescent="0.25">
      <c r="A17" s="3" t="s">
        <v>43</v>
      </c>
      <c r="B17" s="4" t="s">
        <v>220</v>
      </c>
      <c r="C17" s="4" t="s">
        <v>221</v>
      </c>
      <c r="D17" s="4" t="s">
        <v>313</v>
      </c>
    </row>
  </sheetData>
  <sheetProtection selectLockedCells="1"/>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71"/>
  <sheetViews>
    <sheetView showGridLines="0" view="pageBreakPreview" zoomScale="80" zoomScaleNormal="80" zoomScaleSheetLayoutView="80" workbookViewId="0">
      <pane xSplit="2" ySplit="8" topLeftCell="G9" activePane="bottomRight" state="frozen"/>
      <selection pane="topRight" activeCell="C1" sqref="C1"/>
      <selection pane="bottomLeft" activeCell="A9" sqref="A9"/>
      <selection pane="bottomRight" activeCell="H9" sqref="H9:H11"/>
    </sheetView>
  </sheetViews>
  <sheetFormatPr baseColWidth="10" defaultColWidth="0" defaultRowHeight="13.8" zeroHeight="1" x14ac:dyDescent="0.45"/>
  <cols>
    <col min="1" max="1" width="4" style="41" bestFit="1" customWidth="1"/>
    <col min="2" max="2" width="24.41796875" style="41" customWidth="1"/>
    <col min="3" max="3" width="23.5234375" style="41" customWidth="1"/>
    <col min="4" max="4" width="26.41796875" style="41" customWidth="1"/>
    <col min="5" max="5" width="35.68359375" style="41" customWidth="1"/>
    <col min="6" max="6" width="27.89453125" style="41" customWidth="1"/>
    <col min="7" max="7" width="43.3125" style="41" customWidth="1"/>
    <col min="8" max="8" width="24.3125" style="41" customWidth="1"/>
    <col min="9" max="9" width="22.3125" style="42" customWidth="1"/>
    <col min="10" max="10" width="33.5234375" style="40" customWidth="1"/>
    <col min="11" max="11" width="16.5234375" style="40" customWidth="1"/>
    <col min="12" max="12" width="7.1015625" style="40" bestFit="1" customWidth="1"/>
    <col min="13" max="13" width="40.89453125" style="40" customWidth="1"/>
    <col min="14" max="14" width="17.5234375" style="40" customWidth="1"/>
    <col min="15" max="15" width="6.3125" style="40" bestFit="1" customWidth="1"/>
    <col min="16" max="16" width="16" style="40" customWidth="1"/>
    <col min="17" max="17" width="24.68359375" style="40" customWidth="1"/>
    <col min="18" max="18" width="18" style="40" customWidth="1"/>
    <col min="19" max="19" width="17.68359375" style="40" customWidth="1"/>
    <col min="20" max="20" width="20.89453125" style="40" customWidth="1"/>
    <col min="21" max="21" width="17.41796875" style="40" customWidth="1"/>
    <col min="22" max="22" width="52.41796875" style="40" customWidth="1"/>
    <col min="23" max="23" width="3.68359375" style="40" customWidth="1"/>
    <col min="24" max="28" width="11.41796875" style="40" hidden="1" customWidth="1"/>
    <col min="29" max="29" width="5.89453125" style="40" hidden="1" customWidth="1"/>
    <col min="30" max="16384" width="11.41796875" style="40" hidden="1"/>
  </cols>
  <sheetData>
    <row r="1" spans="1:22" s="23" customFormat="1" ht="17.7" customHeight="1" x14ac:dyDescent="0.45">
      <c r="A1" s="110"/>
      <c r="B1" s="110"/>
      <c r="C1" s="258" t="s">
        <v>138</v>
      </c>
      <c r="D1" s="258"/>
      <c r="E1" s="258"/>
      <c r="F1" s="258"/>
      <c r="G1" s="258"/>
      <c r="H1" s="258"/>
      <c r="I1" s="258"/>
      <c r="J1" s="258"/>
      <c r="K1" s="258"/>
      <c r="L1" s="258"/>
      <c r="M1" s="258"/>
      <c r="N1" s="258"/>
      <c r="O1" s="258"/>
      <c r="P1" s="258"/>
      <c r="Q1" s="258"/>
      <c r="R1" s="258"/>
      <c r="S1" s="258"/>
      <c r="T1" s="258"/>
      <c r="U1" s="258"/>
      <c r="V1" s="38" t="s">
        <v>309</v>
      </c>
    </row>
    <row r="2" spans="1:22" s="23" customFormat="1" ht="17.7" customHeight="1" x14ac:dyDescent="0.45">
      <c r="A2" s="110"/>
      <c r="B2" s="110"/>
      <c r="C2" s="258"/>
      <c r="D2" s="258"/>
      <c r="E2" s="258"/>
      <c r="F2" s="258"/>
      <c r="G2" s="258"/>
      <c r="H2" s="258"/>
      <c r="I2" s="258"/>
      <c r="J2" s="258"/>
      <c r="K2" s="258"/>
      <c r="L2" s="258"/>
      <c r="M2" s="258"/>
      <c r="N2" s="258"/>
      <c r="O2" s="258"/>
      <c r="P2" s="258"/>
      <c r="Q2" s="258"/>
      <c r="R2" s="258"/>
      <c r="S2" s="258"/>
      <c r="T2" s="258"/>
      <c r="U2" s="258"/>
      <c r="V2" s="38" t="s">
        <v>310</v>
      </c>
    </row>
    <row r="3" spans="1:22" s="23" customFormat="1" ht="17.7" customHeight="1" x14ac:dyDescent="0.45">
      <c r="A3" s="110"/>
      <c r="B3" s="110"/>
      <c r="C3" s="258"/>
      <c r="D3" s="258"/>
      <c r="E3" s="258"/>
      <c r="F3" s="258"/>
      <c r="G3" s="258"/>
      <c r="H3" s="258"/>
      <c r="I3" s="258"/>
      <c r="J3" s="258"/>
      <c r="K3" s="258"/>
      <c r="L3" s="258"/>
      <c r="M3" s="258"/>
      <c r="N3" s="258"/>
      <c r="O3" s="258"/>
      <c r="P3" s="258"/>
      <c r="Q3" s="258"/>
      <c r="R3" s="258"/>
      <c r="S3" s="258"/>
      <c r="T3" s="258"/>
      <c r="U3" s="258"/>
      <c r="V3" s="38" t="s">
        <v>319</v>
      </c>
    </row>
    <row r="4" spans="1:22" s="23" customFormat="1" ht="17.7" customHeight="1" x14ac:dyDescent="0.45">
      <c r="A4" s="110"/>
      <c r="B4" s="110"/>
      <c r="C4" s="258"/>
      <c r="D4" s="258"/>
      <c r="E4" s="258"/>
      <c r="F4" s="258"/>
      <c r="G4" s="258"/>
      <c r="H4" s="258"/>
      <c r="I4" s="258"/>
      <c r="J4" s="258"/>
      <c r="K4" s="258"/>
      <c r="L4" s="258"/>
      <c r="M4" s="258"/>
      <c r="N4" s="258"/>
      <c r="O4" s="258"/>
      <c r="P4" s="258"/>
      <c r="Q4" s="258"/>
      <c r="R4" s="258"/>
      <c r="S4" s="258"/>
      <c r="T4" s="258"/>
      <c r="U4" s="258"/>
      <c r="V4" s="38" t="s">
        <v>368</v>
      </c>
    </row>
    <row r="5" spans="1:22" s="23" customFormat="1" ht="7.2" customHeight="1" x14ac:dyDescent="0.45">
      <c r="A5" s="6"/>
      <c r="B5" s="6"/>
      <c r="C5" s="6"/>
      <c r="D5" s="7"/>
      <c r="E5" s="7"/>
      <c r="F5" s="7"/>
      <c r="G5" s="7"/>
      <c r="H5" s="7"/>
      <c r="I5" s="7"/>
      <c r="J5" s="7"/>
      <c r="K5" s="7"/>
      <c r="L5" s="7"/>
      <c r="M5" s="7"/>
      <c r="N5" s="7"/>
      <c r="O5" s="7"/>
      <c r="P5" s="7"/>
      <c r="Q5" s="7"/>
      <c r="R5" s="7"/>
      <c r="S5" s="7"/>
      <c r="T5" s="7"/>
      <c r="U5" s="7"/>
      <c r="V5" s="7"/>
    </row>
    <row r="6" spans="1:22" s="23" customFormat="1" ht="30" customHeight="1" x14ac:dyDescent="0.45">
      <c r="A6" s="115" t="s">
        <v>74</v>
      </c>
      <c r="B6" s="118" t="s">
        <v>28</v>
      </c>
      <c r="C6" s="114" t="s">
        <v>88</v>
      </c>
      <c r="D6" s="114"/>
      <c r="E6" s="114"/>
      <c r="F6" s="114"/>
      <c r="G6" s="114"/>
      <c r="H6" s="114"/>
      <c r="I6" s="114"/>
      <c r="J6" s="114"/>
      <c r="K6" s="114" t="s">
        <v>87</v>
      </c>
      <c r="L6" s="114"/>
      <c r="M6" s="114"/>
      <c r="N6" s="114"/>
      <c r="O6" s="114"/>
      <c r="P6" s="114"/>
      <c r="Q6" s="108" t="s">
        <v>260</v>
      </c>
      <c r="R6" s="108"/>
      <c r="S6" s="108"/>
      <c r="T6" s="108"/>
      <c r="U6" s="108"/>
      <c r="V6" s="108"/>
    </row>
    <row r="7" spans="1:22" s="23" customFormat="1" ht="18" customHeight="1" x14ac:dyDescent="0.45">
      <c r="A7" s="116"/>
      <c r="B7" s="119"/>
      <c r="C7" s="111" t="s">
        <v>249</v>
      </c>
      <c r="D7" s="111" t="s">
        <v>64</v>
      </c>
      <c r="E7" s="111" t="s">
        <v>65</v>
      </c>
      <c r="F7" s="111" t="s">
        <v>66</v>
      </c>
      <c r="G7" s="112" t="s">
        <v>1</v>
      </c>
      <c r="H7" s="109" t="s">
        <v>73</v>
      </c>
      <c r="I7" s="109" t="s">
        <v>2</v>
      </c>
      <c r="J7" s="109" t="s">
        <v>139</v>
      </c>
      <c r="K7" s="106" t="s">
        <v>3</v>
      </c>
      <c r="L7" s="113" t="s">
        <v>4</v>
      </c>
      <c r="M7" s="106" t="s">
        <v>250</v>
      </c>
      <c r="N7" s="106" t="s">
        <v>5</v>
      </c>
      <c r="O7" s="113" t="s">
        <v>4</v>
      </c>
      <c r="P7" s="106" t="s">
        <v>6</v>
      </c>
      <c r="Q7" s="109" t="s">
        <v>263</v>
      </c>
      <c r="R7" s="109" t="s">
        <v>264</v>
      </c>
      <c r="S7" s="109" t="s">
        <v>265</v>
      </c>
      <c r="T7" s="109" t="s">
        <v>261</v>
      </c>
      <c r="U7" s="106" t="s">
        <v>266</v>
      </c>
      <c r="V7" s="109" t="s">
        <v>262</v>
      </c>
    </row>
    <row r="8" spans="1:22" s="23" customFormat="1" ht="34.5" customHeight="1" x14ac:dyDescent="0.45">
      <c r="A8" s="117"/>
      <c r="B8" s="120"/>
      <c r="C8" s="109"/>
      <c r="D8" s="109"/>
      <c r="E8" s="109"/>
      <c r="F8" s="109"/>
      <c r="G8" s="113"/>
      <c r="H8" s="106"/>
      <c r="I8" s="106"/>
      <c r="J8" s="106"/>
      <c r="K8" s="106"/>
      <c r="L8" s="113"/>
      <c r="M8" s="106"/>
      <c r="N8" s="113"/>
      <c r="O8" s="113"/>
      <c r="P8" s="106"/>
      <c r="Q8" s="106"/>
      <c r="R8" s="106"/>
      <c r="S8" s="106"/>
      <c r="T8" s="106"/>
      <c r="U8" s="106"/>
      <c r="V8" s="106"/>
    </row>
    <row r="9" spans="1:22" x14ac:dyDescent="0.45">
      <c r="A9" s="126">
        <v>1</v>
      </c>
      <c r="B9" s="127" t="str">
        <f>IF(C9="","",
IF('1. Punto de Partida'!$C$6="","",'1. Punto de Partida'!$C$6))</f>
        <v>Conocimiento e Innovación</v>
      </c>
      <c r="C9" s="131" t="s">
        <v>391</v>
      </c>
      <c r="D9" s="128" t="s">
        <v>76</v>
      </c>
      <c r="E9" s="131" t="s">
        <v>392</v>
      </c>
      <c r="F9" s="131" t="s">
        <v>393</v>
      </c>
      <c r="G9" s="105" t="s">
        <v>432</v>
      </c>
      <c r="H9" s="122" t="s">
        <v>347</v>
      </c>
      <c r="I9" s="122" t="s">
        <v>72</v>
      </c>
      <c r="J9" s="122" t="s">
        <v>395</v>
      </c>
      <c r="K9" s="123" t="str">
        <f>IFERROR(MID(J9,1,SEARCH(":",J9,1)-1),"")</f>
        <v>Media</v>
      </c>
      <c r="L9" s="124">
        <f>IF(OR(K9="Rara vez",K9="Muy Baja"),0.2,
IF(OR(K9="Improbable",K9="Baja"),0.4,
IF(OR(K9="Posible",K9="Media"),0.6,
IF(OR(K9="Probable",K9="Alta"),0.8,
IF(OR(K9="Casi seguro",K9="Muy Alta"),1,"")))))</f>
        <v>0.6</v>
      </c>
      <c r="M9" s="125" t="s">
        <v>396</v>
      </c>
      <c r="N9" s="123" t="str">
        <f>IF(OR(H9="Corrupción",H9="Corrupción en Trámites, OPAs y Consultas de Acceso a la Información Pública",H9="Corrupción - LA/FT/FPADM",H9="Corrupción - Conflictos de Interés"),'3. Impacto Riesgo de Corrupción'!Z9:Z11,
IF(OR(M9="Económico: Afectación menor a 10 SMLMV",M9="Reputacional: El riesgo afecta la imagen de alguna área de la organización"),"Leve",
IF(OR(M9="Económico: Entre 10 y 50 SMLMV",M9="Reputacional: El riesgo afecta la imagen de la entidad internamente, de conocimiento general, nivel interno, de junta directiva y accionistas y/o de proveedores"),"Menor",
IF(OR(M9="Económico: Entre 50 y 100 SMLMV",M9="Reputacional: El riesgo afecta la imagen de la entidad con algunos usuarios de relevancia frente al logro de los objetivos"),"Moderado",
IF(OR(M9="Económico: Entre 100 y 500 SMLMV",M9="Reputacional: El riesgo afecta la imagen de de la entidad con efecto publicitario sostenido a nivel de sector administrativo, nivel departamental o municipal"),"Mayor",
IF(OR(M9="Económico: Mayor a 500 SMLMV",M9="Reputacional: El riesgo afecta la imagen de la entidad a nivel nacional, con efecto publicitarios sostenible a nivel país"),"Catastrófico",""))))))</f>
        <v>Menor</v>
      </c>
      <c r="O9" s="124">
        <f>IF(N9="Leve",0.2,
IF(N9="Menor",0.4,
IF(N9="Moderado",0.6,
IF(N9="Mayor",0.8,
IF(N9="Catastrófico",1,"")))))</f>
        <v>0.4</v>
      </c>
      <c r="P9" s="121" t="str">
        <f>IF(AND(K9="Muy Alta",OR(N9="Leve",N9="Menor",N9="Moderado",N9="Mayor")),"Alto",
IF(AND(K9="Casi seguro",OR(N9="Moderado",N9="Mayor")),"Extremo",
IF(AND(OR(K9="Alta",K9="Probable"),OR(N9="Leve",N9="Menor")),"Moderado",
IF(AND(OR(K9="Alta",K9="Probable"),N9="Moderado"),"Alto",
IF(AND(K9="Alta",N9="Mayor"),"Alto",
IF(AND(K9="Probable",N9="Mayor"),"Extremo",
IF(AND(OR(K9="Media",K9="Posible"),OR(N9="Leve",N9="Menor")),"Moderado",
IF(AND(K9="Media",N9="Moderado"),"Moderado",
IF(AND(K9="Posible",N9="Moderado"),"Alto",
IF(AND(K9="Media",N9="Mayor"),"Alto",
IF(AND(K9="Posible",N9="Mayor"),"Extremo",
IF(AND(OR(K9="Media",K9="Posible"),OR(N9="Mayor")),"Alto",
IF(AND(OR(K9="Baja",K9="Improbable"),OR(N9="Leve")),"Bajo",
IF(AND(OR(K9="Baja",K9="Improbable"),OR(N9="Moderado")),"Moderado",
IF(AND(K9="Baja",OR(N9="Menor",N9="Moderado")),"Moderado",
IF(AND(K9="Improbable",N9="Menor"),"Bajo",
IF(AND(OR(K9="Baja",K9="Improbable"),OR(N9="Mayor")),"Alto",
IF(AND(OR(K9="Muy Baja",K9="Rara vez"),OR(N9="Leve",N9="Menor")),"Bajo",
IF(AND(OR(K9="Muy Baja",K9="Rara vez"),OR(N9="Moderado")),"Moderado",
IF(AND(OR(K9="Muy Baja",K9="Rara vez"),OR(N9="Mayor")),"Alto",
IF(N9="Catastrófico","Extremo","")))))))))))))))))))))</f>
        <v>Moderado</v>
      </c>
      <c r="Q9" s="107" t="s">
        <v>397</v>
      </c>
      <c r="R9" s="107" t="s">
        <v>398</v>
      </c>
      <c r="S9" s="107" t="s">
        <v>399</v>
      </c>
      <c r="T9" s="107" t="s">
        <v>400</v>
      </c>
      <c r="U9" s="104" t="str">
        <f>IF(S9="","","Cuatrimestral")</f>
        <v>Cuatrimestral</v>
      </c>
      <c r="V9" s="105" t="s">
        <v>401</v>
      </c>
    </row>
    <row r="10" spans="1:22" ht="50.4" customHeight="1" x14ac:dyDescent="0.45">
      <c r="A10" s="126"/>
      <c r="B10" s="127"/>
      <c r="C10" s="132"/>
      <c r="D10" s="129"/>
      <c r="E10" s="132"/>
      <c r="F10" s="132"/>
      <c r="G10" s="105"/>
      <c r="H10" s="122"/>
      <c r="I10" s="122"/>
      <c r="J10" s="122"/>
      <c r="K10" s="123"/>
      <c r="L10" s="124"/>
      <c r="M10" s="125"/>
      <c r="N10" s="123"/>
      <c r="O10" s="124"/>
      <c r="P10" s="121"/>
      <c r="Q10" s="107"/>
      <c r="R10" s="107"/>
      <c r="S10" s="107"/>
      <c r="T10" s="107"/>
      <c r="U10" s="104"/>
      <c r="V10" s="105"/>
    </row>
    <row r="11" spans="1:22" ht="55.8" customHeight="1" x14ac:dyDescent="0.45">
      <c r="A11" s="126"/>
      <c r="B11" s="127"/>
      <c r="C11" s="133"/>
      <c r="D11" s="130"/>
      <c r="E11" s="133"/>
      <c r="F11" s="133"/>
      <c r="G11" s="105"/>
      <c r="H11" s="122"/>
      <c r="I11" s="122"/>
      <c r="J11" s="122"/>
      <c r="K11" s="123"/>
      <c r="L11" s="124"/>
      <c r="M11" s="125"/>
      <c r="N11" s="123"/>
      <c r="O11" s="124"/>
      <c r="P11" s="121"/>
      <c r="Q11" s="107"/>
      <c r="R11" s="107"/>
      <c r="S11" s="107"/>
      <c r="T11" s="107"/>
      <c r="U11" s="104"/>
      <c r="V11" s="105"/>
    </row>
    <row r="12" spans="1:22" x14ac:dyDescent="0.45">
      <c r="A12" s="126">
        <v>2</v>
      </c>
      <c r="B12" s="127" t="str">
        <f>IF(C12="","",
IF('1. Punto de Partida'!$C$6="","",'1. Punto de Partida'!$C$6))</f>
        <v>Conocimiento e Innovación</v>
      </c>
      <c r="C12" s="128" t="s">
        <v>402</v>
      </c>
      <c r="D12" s="128" t="s">
        <v>67</v>
      </c>
      <c r="E12" s="128" t="s">
        <v>394</v>
      </c>
      <c r="F12" s="128" t="s">
        <v>393</v>
      </c>
      <c r="G12" s="105" t="s">
        <v>414</v>
      </c>
      <c r="H12" s="122" t="s">
        <v>348</v>
      </c>
      <c r="I12" s="122" t="s">
        <v>72</v>
      </c>
      <c r="J12" s="122" t="s">
        <v>403</v>
      </c>
      <c r="K12" s="123" t="str">
        <f t="shared" ref="K12" si="0">IFERROR(MID(J12,1,SEARCH(":",J12,1)-1),"")</f>
        <v>Baja</v>
      </c>
      <c r="L12" s="124">
        <f>IF(OR(K12="Rara vez",K12="Muy Baja"),0.2,
IF(OR(K12="Improbable",K12="Baja"),0.4,
IF(OR(K12="Posible",K12="Media"),0.6,
IF(OR(K12="Probable",K12="Alta"),0.8,
IF(OR(K12="Casi seguro",K12="Muy Alta"),1,"")))))</f>
        <v>0.4</v>
      </c>
      <c r="M12" s="125" t="s">
        <v>404</v>
      </c>
      <c r="N12" s="123" t="str">
        <f>IF(OR(H12="Corrupción",H12="Corrupción en Trámites, OPAs y Consultas de Acceso a la Información Pública",H12="Corrupción - LA/FT/FPADM",H12="Corrupción - Conflictos de Interés"),'3. Impacto Riesgo de Corrupción'!Z12:Z14,
IF(OR(M12="Económico: Afectación menor a 10 SMLMV",M12="Reputacional: El riesgo afecta la imagen de alguna área de la organización"),"Leve",
IF(OR(M12="Económico: Entre 10 y 50 SMLMV",M12="Reputacional: El riesgo afecta la imagen de la entidad internamente, de conocimiento general, nivel interno, de junta directiva y accionistas y/o de proveedores"),"Menor",
IF(OR(M12="Económico: Entre 50 y 100 SMLMV",M12="Reputacional: El riesgo afecta la imagen de la entidad con algunos usuarios de relevancia frente al logro de los objetivos"),"Moderado",
IF(OR(M12="Económico: Entre 100 y 500 SMLMV",M12="Reputacional: El riesgo afecta la imagen de de la entidad con efecto publicitario sostenido a nivel de sector administrativo, nivel departamental o municipal"),"Mayor",
IF(OR(M12="Económico: Mayor a 500 SMLMV",M12="Reputacional: El riesgo afecta la imagen de la entidad a nivel nacional, con efecto publicitarios sostenible a nivel país"),"Catastrófico",""))))))</f>
        <v>Moderado</v>
      </c>
      <c r="O12" s="124">
        <f t="shared" ref="O12" si="1">IF(N12="Leve",0.2,
IF(N12="Menor",0.4,
IF(N12="Moderado",0.6,
IF(N12="Mayor",0.8,
IF(N12="Catastrófico",1,"")))))</f>
        <v>0.6</v>
      </c>
      <c r="P12" s="121" t="str">
        <f>IF(AND(K12="Muy Alta",OR(N12="Leve",N12="Menor",N12="Moderado",N12="Mayor")),"Alto",
IF(AND(K12="Casi seguro",OR(N12="Moderado",N12="Mayor")),"Extremo",
IF(AND(OR(K12="Alta",K12="Probable"),OR(N12="Leve",N12="Menor")),"Moderado",
IF(AND(OR(K12="Alta",K12="Probable"),N12="Moderado"),"Alto",
IF(AND(K12="Alta",N12="Mayor"),"Alto",
IF(AND(K12="Probable",N12="Mayor"),"Extremo",
IF(AND(OR(K12="Media",K12="Posible"),OR(N12="Leve",N12="Menor")),"Moderado",
IF(AND(K12="Media",N12="Moderado"),"Moderado",
IF(AND(K12="Posible",N12="Moderado"),"Alto",
IF(AND(K12="Media",N12="Mayor"),"Alto",
IF(AND(K12="Posible",N12="Mayor"),"Extremo",
IF(AND(OR(K12="Media",K12="Posible"),OR(N12="Mayor")),"Alto",
IF(AND(OR(K12="Baja",K12="Improbable"),OR(N12="Leve")),"Bajo",
IF(AND(OR(K12="Baja",K12="Improbable"),OR(N12="Moderado")),"Moderado",
IF(AND(K12="Baja",OR(N12="Menor",N12="Moderado")),"Moderado",
IF(AND(K12="Improbable",N12="Menor"),"Bajo",
IF(AND(OR(K12="Baja",K12="Improbable"),OR(N12="Mayor")),"Alto",
IF(AND(OR(K12="Muy Baja",K12="Rara vez"),OR(N12="Leve",N12="Menor")),"Bajo",
IF(AND(OR(K12="Muy Baja",K12="Rara vez"),OR(N12="Moderado")),"Moderado",
IF(AND(OR(K12="Muy Baja",K12="Rara vez"),OR(N12="Mayor")),"Alto",
IF(N12="Catastrófico","Extremo","")))))))))))))))))))))</f>
        <v>Moderado</v>
      </c>
      <c r="Q12" s="107" t="s">
        <v>405</v>
      </c>
      <c r="R12" s="107" t="s">
        <v>406</v>
      </c>
      <c r="S12" s="107" t="s">
        <v>407</v>
      </c>
      <c r="T12" s="107" t="s">
        <v>400</v>
      </c>
      <c r="U12" s="104" t="str">
        <f t="shared" ref="U12" si="2">IF(S12="","","Cuatrimestral")</f>
        <v>Cuatrimestral</v>
      </c>
      <c r="V12" s="105" t="s">
        <v>415</v>
      </c>
    </row>
    <row r="13" spans="1:22" ht="39.6" customHeight="1" x14ac:dyDescent="0.45">
      <c r="A13" s="126"/>
      <c r="B13" s="127"/>
      <c r="C13" s="129"/>
      <c r="D13" s="129"/>
      <c r="E13" s="129"/>
      <c r="F13" s="129"/>
      <c r="G13" s="105"/>
      <c r="H13" s="122"/>
      <c r="I13" s="122"/>
      <c r="J13" s="122"/>
      <c r="K13" s="123"/>
      <c r="L13" s="124"/>
      <c r="M13" s="125"/>
      <c r="N13" s="123"/>
      <c r="O13" s="124"/>
      <c r="P13" s="121"/>
      <c r="Q13" s="107"/>
      <c r="R13" s="107"/>
      <c r="S13" s="107"/>
      <c r="T13" s="107"/>
      <c r="U13" s="104"/>
      <c r="V13" s="105"/>
    </row>
    <row r="14" spans="1:22" ht="49.2" customHeight="1" x14ac:dyDescent="0.45">
      <c r="A14" s="126"/>
      <c r="B14" s="127"/>
      <c r="C14" s="130"/>
      <c r="D14" s="130"/>
      <c r="E14" s="130"/>
      <c r="F14" s="130"/>
      <c r="G14" s="105"/>
      <c r="H14" s="122"/>
      <c r="I14" s="122"/>
      <c r="J14" s="122"/>
      <c r="K14" s="123"/>
      <c r="L14" s="124"/>
      <c r="M14" s="125"/>
      <c r="N14" s="123"/>
      <c r="O14" s="124"/>
      <c r="P14" s="121"/>
      <c r="Q14" s="107"/>
      <c r="R14" s="107"/>
      <c r="S14" s="107"/>
      <c r="T14" s="107"/>
      <c r="U14" s="104"/>
      <c r="V14" s="105"/>
    </row>
    <row r="15" spans="1:22" ht="16.5" customHeight="1" x14ac:dyDescent="0.45">
      <c r="A15" s="126">
        <v>3</v>
      </c>
      <c r="B15" s="127" t="str">
        <f>IF(C15="","",
IF('1. Punto de Partida'!$C$6="","",'1. Punto de Partida'!$C$6))</f>
        <v/>
      </c>
      <c r="C15" s="128"/>
      <c r="D15" s="128"/>
      <c r="E15" s="128"/>
      <c r="F15" s="128"/>
      <c r="G15" s="105"/>
      <c r="H15" s="122"/>
      <c r="I15" s="122"/>
      <c r="J15" s="122"/>
      <c r="K15" s="123" t="str">
        <f t="shared" ref="K15" si="3">IFERROR(MID(J15,1,SEARCH(":",J15,1)-1),"")</f>
        <v/>
      </c>
      <c r="L15" s="124" t="str">
        <f t="shared" ref="L15" si="4">IF(OR(K15="Rara vez",K15="Muy Baja"),0.2,
IF(OR(K15="Improbable",K15="Baja"),0.4,
IF(OR(K15="Posible",K15="Media"),0.6,
IF(OR(K15="Probable",K15="Alta"),0.8,
IF(OR(K15="Casi seguro",K15="Muy Alta"),1,"")))))</f>
        <v/>
      </c>
      <c r="M15" s="125"/>
      <c r="N15" s="123" t="str">
        <f>IF(OR(H15="Corrupción",H15="Corrupción en Trámites, OPAs y Consultas de Acceso a la Información Pública",H15="Corrupción - LA/FT/FPADM",H15="Corrupción - Conflictos de Interés"),'3. Impacto Riesgo de Corrupción'!Z15:Z17,
IF(OR(M15="Económico: Afectación menor a 10 SMLMV",M15="Reputacional: El riesgo afecta la imagen de alguna área de la organización"),"Leve",
IF(OR(M15="Económico: Entre 10 y 50 SMLMV",M15="Reputacional: El riesgo afecta la imagen de la entidad internamente, de conocimiento general, nivel interno, de junta directiva y accionistas y/o de proveedores"),"Menor",
IF(OR(M15="Económico: Entre 50 y 100 SMLMV",M15="Reputacional: El riesgo afecta la imagen de la entidad con algunos usuarios de relevancia frente al logro de los objetivos"),"Moderado",
IF(OR(M15="Económico: Entre 100 y 500 SMLMV",M15="Reputacional: El riesgo afecta la imagen de de la entidad con efecto publicitario sostenido a nivel de sector administrativo, nivel departamental o municipal"),"Mayor",
IF(OR(M15="Económico: Mayor a 500 SMLMV",M15="Reputacional: El riesgo afecta la imagen de la entidad a nivel nacional, con efecto publicitarios sostenible a nivel país"),"Catastrófico",""))))))</f>
        <v/>
      </c>
      <c r="O15" s="124" t="str">
        <f t="shared" ref="O15" si="5">IF(N15="Leve",0.2,
IF(N15="Menor",0.4,
IF(N15="Moderado",0.6,
IF(N15="Mayor",0.8,
IF(N15="Catastrófico",1,"")))))</f>
        <v/>
      </c>
      <c r="P15" s="121" t="str">
        <f t="shared" ref="P15" si="6">IF(AND(K15="Muy Alta",OR(N15="Leve",N15="Menor",N15="Moderado",N15="Mayor")),"Alto",
IF(AND(K15="Casi seguro",OR(N15="Moderado",N15="Mayor")),"Extremo",
IF(AND(OR(K15="Alta",K15="Probable"),OR(N15="Leve",N15="Menor")),"Moderado",
IF(AND(OR(K15="Alta",K15="Probable"),N15="Moderado"),"Alto",
IF(AND(K15="Alta",N15="Mayor"),"Alto",
IF(AND(K15="Probable",N15="Mayor"),"Extremo",
IF(AND(OR(K15="Media",K15="Posible"),OR(N15="Leve",N15="Menor")),"Moderado",
IF(AND(K15="Media",N15="Moderado"),"Moderado",
IF(AND(K15="Posible",N15="Moderado"),"Alto",
IF(AND(K15="Media",N15="Mayor"),"Alto",
IF(AND(K15="Posible",N15="Mayor"),"Extremo",
IF(AND(OR(K15="Media",K15="Posible"),OR(N15="Mayor")),"Alto",
IF(AND(OR(K15="Baja",K15="Improbable"),OR(N15="Leve")),"Bajo",
IF(AND(OR(K15="Baja",K15="Improbable"),OR(N15="Moderado")),"Moderado",
IF(AND(K15="Baja",OR(N15="Menor",N15="Moderado")),"Moderado",
IF(AND(K15="Improbable",N15="Menor"),"Bajo",
IF(AND(OR(K15="Baja",K15="Improbable"),OR(N15="Mayor")),"Alto",
IF(AND(OR(K15="Muy Baja",K15="Rara vez"),OR(N15="Leve",N15="Menor")),"Bajo",
IF(AND(OR(K15="Muy Baja",K15="Rara vez"),OR(N15="Moderado")),"Moderado",
IF(AND(OR(K15="Muy Baja",K15="Rara vez"),OR(N15="Mayor")),"Alto",
IF(N15="Catastrófico","Extremo","")))))))))))))))))))))</f>
        <v/>
      </c>
      <c r="Q15" s="107"/>
      <c r="R15" s="107"/>
      <c r="S15" s="107"/>
      <c r="T15" s="107"/>
      <c r="U15" s="104" t="str">
        <f t="shared" ref="U15" si="7">IF(S15="","","Cuatrimestral")</f>
        <v/>
      </c>
      <c r="V15" s="105"/>
    </row>
    <row r="16" spans="1:22" ht="16.5" customHeight="1" x14ac:dyDescent="0.45">
      <c r="A16" s="126"/>
      <c r="B16" s="127"/>
      <c r="C16" s="129"/>
      <c r="D16" s="129"/>
      <c r="E16" s="129"/>
      <c r="F16" s="129"/>
      <c r="G16" s="105"/>
      <c r="H16" s="122"/>
      <c r="I16" s="122"/>
      <c r="J16" s="122"/>
      <c r="K16" s="123"/>
      <c r="L16" s="124"/>
      <c r="M16" s="125"/>
      <c r="N16" s="123"/>
      <c r="O16" s="124"/>
      <c r="P16" s="121"/>
      <c r="Q16" s="107"/>
      <c r="R16" s="107"/>
      <c r="S16" s="107"/>
      <c r="T16" s="107"/>
      <c r="U16" s="104"/>
      <c r="V16" s="105"/>
    </row>
    <row r="17" spans="1:22" ht="16.5" customHeight="1" x14ac:dyDescent="0.45">
      <c r="A17" s="126"/>
      <c r="B17" s="127"/>
      <c r="C17" s="130"/>
      <c r="D17" s="130"/>
      <c r="E17" s="130"/>
      <c r="F17" s="130"/>
      <c r="G17" s="105"/>
      <c r="H17" s="122"/>
      <c r="I17" s="122"/>
      <c r="J17" s="122"/>
      <c r="K17" s="123"/>
      <c r="L17" s="124"/>
      <c r="M17" s="125"/>
      <c r="N17" s="123"/>
      <c r="O17" s="124"/>
      <c r="P17" s="121"/>
      <c r="Q17" s="107"/>
      <c r="R17" s="107"/>
      <c r="S17" s="107"/>
      <c r="T17" s="107"/>
      <c r="U17" s="104"/>
      <c r="V17" s="105"/>
    </row>
    <row r="18" spans="1:22" ht="16.5" customHeight="1" x14ac:dyDescent="0.45">
      <c r="A18" s="126">
        <v>4</v>
      </c>
      <c r="B18" s="127" t="str">
        <f>IF(C18="","",
IF('1. Punto de Partida'!$C$6="","",'1. Punto de Partida'!$C$6))</f>
        <v/>
      </c>
      <c r="C18" s="128"/>
      <c r="D18" s="128"/>
      <c r="E18" s="128"/>
      <c r="F18" s="128"/>
      <c r="G18" s="105"/>
      <c r="H18" s="122"/>
      <c r="I18" s="122"/>
      <c r="J18" s="122"/>
      <c r="K18" s="123" t="str">
        <f t="shared" ref="K18" si="8">IFERROR(MID(J18,1,SEARCH(":",J18,1)-1),"")</f>
        <v/>
      </c>
      <c r="L18" s="124" t="str">
        <f t="shared" ref="L18" si="9">IF(OR(K18="Rara vez",K18="Muy Baja"),0.2,
IF(OR(K18="Improbable",K18="Baja"),0.4,
IF(OR(K18="Posible",K18="Media"),0.6,
IF(OR(K18="Probable",K18="Alta"),0.8,
IF(OR(K18="Casi seguro",K18="Muy Alta"),1,"")))))</f>
        <v/>
      </c>
      <c r="M18" s="125"/>
      <c r="N18" s="123" t="str">
        <f>IF(OR(H18="Corrupción",H18="Corrupción en Trámites, OPAs y Consultas de Acceso a la Información Pública",H18="Corrupción - LA/FT/FPADM",H18="Corrupción - Conflictos de Interés"),'3. Impacto Riesgo de Corrupción'!Z18:Z20,
IF(OR(M18="Económico: Afectación menor a 10 SMLMV",M18="Reputacional: El riesgo afecta la imagen de alguna área de la organización"),"Leve",
IF(OR(M18="Económico: Entre 10 y 50 SMLMV",M18="Reputacional: El riesgo afecta la imagen de la entidad internamente, de conocimiento general, nivel interno, de junta directiva y accionistas y/o de proveedores"),"Menor",
IF(OR(M18="Económico: Entre 50 y 100 SMLMV",M18="Reputacional: El riesgo afecta la imagen de la entidad con algunos usuarios de relevancia frente al logro de los objetivos"),"Moderado",
IF(OR(M18="Económico: Entre 100 y 500 SMLMV",M18="Reputacional: El riesgo afecta la imagen de de la entidad con efecto publicitario sostenido a nivel de sector administrativo, nivel departamental o municipal"),"Mayor",
IF(OR(M18="Económico: Mayor a 500 SMLMV",M18="Reputacional: El riesgo afecta la imagen de la entidad a nivel nacional, con efecto publicitarios sostenible a nivel país"),"Catastrófico",""))))))</f>
        <v/>
      </c>
      <c r="O18" s="124" t="str">
        <f t="shared" ref="O18" si="10">IF(N18="Leve",0.2,
IF(N18="Menor",0.4,
IF(N18="Moderado",0.6,
IF(N18="Mayor",0.8,
IF(N18="Catastrófico",1,"")))))</f>
        <v/>
      </c>
      <c r="P18" s="121" t="str">
        <f t="shared" ref="P18" si="11">IF(AND(K18="Muy Alta",OR(N18="Leve",N18="Menor",N18="Moderado",N18="Mayor")),"Alto",
IF(AND(K18="Casi seguro",OR(N18="Moderado",N18="Mayor")),"Extremo",
IF(AND(OR(K18="Alta",K18="Probable"),OR(N18="Leve",N18="Menor")),"Moderado",
IF(AND(OR(K18="Alta",K18="Probable"),N18="Moderado"),"Alto",
IF(AND(K18="Alta",N18="Mayor"),"Alto",
IF(AND(K18="Probable",N18="Mayor"),"Extremo",
IF(AND(OR(K18="Media",K18="Posible"),OR(N18="Leve",N18="Menor")),"Moderado",
IF(AND(K18="Media",N18="Moderado"),"Moderado",
IF(AND(K18="Posible",N18="Moderado"),"Alto",
IF(AND(K18="Media",N18="Mayor"),"Alto",
IF(AND(K18="Posible",N18="Mayor"),"Extremo",
IF(AND(OR(K18="Media",K18="Posible"),OR(N18="Mayor")),"Alto",
IF(AND(OR(K18="Baja",K18="Improbable"),OR(N18="Leve")),"Bajo",
IF(AND(OR(K18="Baja",K18="Improbable"),OR(N18="Moderado")),"Moderado",
IF(AND(K18="Baja",OR(N18="Menor",N18="Moderado")),"Moderado",
IF(AND(K18="Improbable",N18="Menor"),"Bajo",
IF(AND(OR(K18="Baja",K18="Improbable"),OR(N18="Mayor")),"Alto",
IF(AND(OR(K18="Muy Baja",K18="Rara vez"),OR(N18="Leve",N18="Menor")),"Bajo",
IF(AND(OR(K18="Muy Baja",K18="Rara vez"),OR(N18="Moderado")),"Moderado",
IF(AND(OR(K18="Muy Baja",K18="Rara vez"),OR(N18="Mayor")),"Alto",
IF(N18="Catastrófico","Extremo","")))))))))))))))))))))</f>
        <v/>
      </c>
      <c r="Q18" s="107"/>
      <c r="R18" s="107"/>
      <c r="S18" s="107"/>
      <c r="T18" s="107"/>
      <c r="U18" s="104" t="str">
        <f t="shared" ref="U18" si="12">IF(S18="","","Cuatrimestral")</f>
        <v/>
      </c>
      <c r="V18" s="105"/>
    </row>
    <row r="19" spans="1:22" ht="15" customHeight="1" x14ac:dyDescent="0.45">
      <c r="A19" s="126"/>
      <c r="B19" s="127"/>
      <c r="C19" s="129"/>
      <c r="D19" s="129"/>
      <c r="E19" s="129"/>
      <c r="F19" s="129"/>
      <c r="G19" s="105"/>
      <c r="H19" s="122"/>
      <c r="I19" s="122"/>
      <c r="J19" s="122"/>
      <c r="K19" s="123"/>
      <c r="L19" s="124"/>
      <c r="M19" s="125"/>
      <c r="N19" s="123"/>
      <c r="O19" s="124"/>
      <c r="P19" s="121"/>
      <c r="Q19" s="107"/>
      <c r="R19" s="107"/>
      <c r="S19" s="107"/>
      <c r="T19" s="107"/>
      <c r="U19" s="104"/>
      <c r="V19" s="105"/>
    </row>
    <row r="20" spans="1:22" ht="15" customHeight="1" x14ac:dyDescent="0.45">
      <c r="A20" s="126"/>
      <c r="B20" s="127"/>
      <c r="C20" s="130"/>
      <c r="D20" s="130"/>
      <c r="E20" s="130"/>
      <c r="F20" s="130"/>
      <c r="G20" s="105"/>
      <c r="H20" s="122"/>
      <c r="I20" s="122"/>
      <c r="J20" s="122"/>
      <c r="K20" s="123"/>
      <c r="L20" s="124"/>
      <c r="M20" s="125"/>
      <c r="N20" s="123"/>
      <c r="O20" s="124"/>
      <c r="P20" s="121"/>
      <c r="Q20" s="107"/>
      <c r="R20" s="107"/>
      <c r="S20" s="107"/>
      <c r="T20" s="107"/>
      <c r="U20" s="104"/>
      <c r="V20" s="105"/>
    </row>
    <row r="21" spans="1:22" ht="16.5" customHeight="1" x14ac:dyDescent="0.45">
      <c r="A21" s="126">
        <v>5</v>
      </c>
      <c r="B21" s="127" t="str">
        <f>IF(C21="","",
IF('1. Punto de Partida'!$C$6="","",'1. Punto de Partida'!$C$6))</f>
        <v/>
      </c>
      <c r="C21" s="128"/>
      <c r="D21" s="128"/>
      <c r="E21" s="128"/>
      <c r="F21" s="128"/>
      <c r="G21" s="105"/>
      <c r="H21" s="122"/>
      <c r="I21" s="122"/>
      <c r="J21" s="122"/>
      <c r="K21" s="123" t="str">
        <f t="shared" ref="K21" si="13">IFERROR(MID(J21,1,SEARCH(":",J21,1)-1),"")</f>
        <v/>
      </c>
      <c r="L21" s="124" t="str">
        <f t="shared" ref="L21" si="14">IF(OR(K21="Rara vez",K21="Muy Baja"),0.2,
IF(OR(K21="Improbable",K21="Baja"),0.4,
IF(OR(K21="Posible",K21="Media"),0.6,
IF(OR(K21="Probable",K21="Alta"),0.8,
IF(OR(K21="Casi seguro",K21="Muy Alta"),1,"")))))</f>
        <v/>
      </c>
      <c r="M21" s="125"/>
      <c r="N21" s="123" t="str">
        <f>IF(OR(H21="Corrupción",H21="Corrupción en Trámites, OPAs y Consultas de Acceso a la Información Pública",H21="Corrupción - LA/FT/FPADM",H21="Corrupción - Conflictos de Interés"),'3. Impacto Riesgo de Corrupción'!Z21:Z23,
IF(OR(M21="Económico: Afectación menor a 10 SMLMV",M21="Reputacional: El riesgo afecta la imagen de alguna área de la organización"),"Leve",
IF(OR(M21="Económico: Entre 10 y 50 SMLMV",M21="Reputacional: El riesgo afecta la imagen de la entidad internamente, de conocimiento general, nivel interno, de junta directiva y accionistas y/o de proveedores"),"Menor",
IF(OR(M21="Económico: Entre 50 y 100 SMLMV",M21="Reputacional: El riesgo afecta la imagen de la entidad con algunos usuarios de relevancia frente al logro de los objetivos"),"Moderado",
IF(OR(M21="Económico: Entre 100 y 500 SMLMV",M21="Reputacional: El riesgo afecta la imagen de de la entidad con efecto publicitario sostenido a nivel de sector administrativo, nivel departamental o municipal"),"Mayor",
IF(OR(M21="Económico: Mayor a 500 SMLMV",M21="Reputacional: El riesgo afecta la imagen de la entidad a nivel nacional, con efecto publicitarios sostenible a nivel país"),"Catastrófico",""))))))</f>
        <v/>
      </c>
      <c r="O21" s="124" t="str">
        <f t="shared" ref="O21" si="15">IF(N21="Leve",0.2,
IF(N21="Menor",0.4,
IF(N21="Moderado",0.6,
IF(N21="Mayor",0.8,
IF(N21="Catastrófico",1,"")))))</f>
        <v/>
      </c>
      <c r="P21" s="121" t="str">
        <f t="shared" ref="P21:P66" si="16">IF(AND(K21="Muy Alta",OR(N21="Leve",N21="Menor",N21="Moderado",N21="Mayor")),"Alto",
IF(AND(K21="Casi seguro",OR(N21="Moderado",N21="Mayor")),"Extremo",
IF(AND(OR(K21="Alta",K21="Probable"),OR(N21="Leve",N21="Menor")),"Moderado",
IF(AND(OR(K21="Alta",K21="Probable"),N21="Moderado"),"Alto",
IF(AND(K21="Alta",N21="Mayor"),"Alto",
IF(AND(K21="Probable",N21="Mayor"),"Extremo",
IF(AND(OR(K21="Media",K21="Posible"),OR(N21="Leve",N21="Menor")),"Moderado",
IF(AND(K21="Media",N21="Moderado"),"Moderado",
IF(AND(K21="Posible",N21="Moderado"),"Alto",
IF(AND(K21="Media",N21="Mayor"),"Alto",
IF(AND(K21="Posible",N21="Mayor"),"Extremo",
IF(AND(OR(K21="Media",K21="Posible"),OR(N21="Mayor")),"Alto",
IF(AND(OR(K21="Baja",K21="Improbable"),OR(N21="Leve")),"Bajo",
IF(AND(OR(K21="Baja",K21="Improbable"),OR(N21="Moderado")),"Moderado",
IF(AND(K21="Baja",OR(N21="Menor",N21="Moderado")),"Moderado",
IF(AND(K21="Improbable",N21="Menor"),"Bajo",
IF(AND(OR(K21="Baja",K21="Improbable"),OR(N21="Mayor")),"Alto",
IF(AND(OR(K21="Muy Baja",K21="Rara vez"),OR(N21="Leve",N21="Menor")),"Bajo",
IF(AND(OR(K21="Muy Baja",K21="Rara vez"),OR(N21="Moderado")),"Moderado",
IF(AND(OR(K21="Muy Baja",K21="Rara vez"),OR(N21="Mayor")),"Alto",
IF(N21="Catastrófico","Extremo","")))))))))))))))))))))</f>
        <v/>
      </c>
      <c r="Q21" s="107"/>
      <c r="R21" s="107"/>
      <c r="S21" s="107"/>
      <c r="T21" s="107"/>
      <c r="U21" s="104" t="str">
        <f t="shared" ref="U21" si="17">IF(S21="","","Cuatrimestral")</f>
        <v/>
      </c>
      <c r="V21" s="105"/>
    </row>
    <row r="22" spans="1:22" ht="15" customHeight="1" x14ac:dyDescent="0.45">
      <c r="A22" s="126"/>
      <c r="B22" s="127"/>
      <c r="C22" s="129"/>
      <c r="D22" s="129"/>
      <c r="E22" s="129"/>
      <c r="F22" s="129"/>
      <c r="G22" s="105"/>
      <c r="H22" s="122"/>
      <c r="I22" s="122"/>
      <c r="J22" s="122"/>
      <c r="K22" s="123"/>
      <c r="L22" s="124"/>
      <c r="M22" s="125"/>
      <c r="N22" s="123"/>
      <c r="O22" s="124"/>
      <c r="P22" s="121"/>
      <c r="Q22" s="107"/>
      <c r="R22" s="107"/>
      <c r="S22" s="107"/>
      <c r="T22" s="107"/>
      <c r="U22" s="104"/>
      <c r="V22" s="105"/>
    </row>
    <row r="23" spans="1:22" ht="15" customHeight="1" x14ac:dyDescent="0.45">
      <c r="A23" s="126"/>
      <c r="B23" s="127"/>
      <c r="C23" s="130"/>
      <c r="D23" s="130"/>
      <c r="E23" s="130"/>
      <c r="F23" s="130"/>
      <c r="G23" s="105"/>
      <c r="H23" s="122"/>
      <c r="I23" s="122"/>
      <c r="J23" s="122"/>
      <c r="K23" s="123"/>
      <c r="L23" s="124"/>
      <c r="M23" s="125"/>
      <c r="N23" s="123"/>
      <c r="O23" s="124"/>
      <c r="P23" s="121"/>
      <c r="Q23" s="107"/>
      <c r="R23" s="107"/>
      <c r="S23" s="107"/>
      <c r="T23" s="107"/>
      <c r="U23" s="104"/>
      <c r="V23" s="105"/>
    </row>
    <row r="24" spans="1:22" ht="16.5" customHeight="1" x14ac:dyDescent="0.45">
      <c r="A24" s="126">
        <v>6</v>
      </c>
      <c r="B24" s="127" t="str">
        <f>IF(C24="","",
IF('1. Punto de Partida'!$C$6="","",'1. Punto de Partida'!$C$6))</f>
        <v/>
      </c>
      <c r="C24" s="128"/>
      <c r="D24" s="128"/>
      <c r="E24" s="128"/>
      <c r="F24" s="128"/>
      <c r="G24" s="105"/>
      <c r="H24" s="122"/>
      <c r="I24" s="122"/>
      <c r="J24" s="122"/>
      <c r="K24" s="123" t="str">
        <f t="shared" ref="K24" si="18">IFERROR(MID(J24,1,SEARCH(":",J24,1)-1),"")</f>
        <v/>
      </c>
      <c r="L24" s="124" t="str">
        <f t="shared" ref="L24" si="19">IF(OR(K24="Rara vez",K24="Muy Baja"),0.2,
IF(OR(K24="Improbable",K24="Baja"),0.4,
IF(OR(K24="Posible",K24="Media"),0.6,
IF(OR(K24="Probable",K24="Alta"),0.8,
IF(OR(K24="Casi seguro",K24="Muy Alta"),1,"")))))</f>
        <v/>
      </c>
      <c r="M24" s="125"/>
      <c r="N24" s="123" t="str">
        <f>IF(OR(H24="Corrupción",H24="Corrupción en Trámites, OPAs y Consultas de Acceso a la Información Pública",H24="Corrupción - LA/FT/FPADM",H24="Corrupción - Conflictos de Interés"),'3. Impacto Riesgo de Corrupción'!Z24:Z26,
IF(OR(M24="Económico: Afectación menor a 10 SMLMV",M24="Reputacional: El riesgo afecta la imagen de alguna área de la organización"),"Leve",
IF(OR(M24="Económico: Entre 10 y 50 SMLMV",M24="Reputacional: El riesgo afecta la imagen de la entidad internamente, de conocimiento general, nivel interno, de junta directiva y accionistas y/o de proveedores"),"Menor",
IF(OR(M24="Económico: Entre 50 y 100 SMLMV",M24="Reputacional: El riesgo afecta la imagen de la entidad con algunos usuarios de relevancia frente al logro de los objetivos"),"Moderado",
IF(OR(M24="Económico: Entre 100 y 500 SMLMV",M24="Reputacional: El riesgo afecta la imagen de de la entidad con efecto publicitario sostenido a nivel de sector administrativo, nivel departamental o municipal"),"Mayor",
IF(OR(M24="Económico: Mayor a 500 SMLMV",M24="Reputacional: El riesgo afecta la imagen de la entidad a nivel nacional, con efecto publicitarios sostenible a nivel país"),"Catastrófico",""))))))</f>
        <v/>
      </c>
      <c r="O24" s="124" t="str">
        <f t="shared" ref="O24" si="20">IF(N24="Leve",0.2,
IF(N24="Menor",0.4,
IF(N24="Moderado",0.6,
IF(N24="Mayor",0.8,
IF(N24="Catastrófico",1,"")))))</f>
        <v/>
      </c>
      <c r="P24" s="121" t="str">
        <f t="shared" si="16"/>
        <v/>
      </c>
      <c r="Q24" s="107"/>
      <c r="R24" s="107"/>
      <c r="S24" s="107"/>
      <c r="T24" s="107"/>
      <c r="U24" s="104" t="str">
        <f t="shared" ref="U24" si="21">IF(S24="","","Cuatrimestral")</f>
        <v/>
      </c>
      <c r="V24" s="105"/>
    </row>
    <row r="25" spans="1:22" ht="15" customHeight="1" x14ac:dyDescent="0.45">
      <c r="A25" s="126"/>
      <c r="B25" s="127"/>
      <c r="C25" s="129"/>
      <c r="D25" s="129"/>
      <c r="E25" s="129"/>
      <c r="F25" s="129"/>
      <c r="G25" s="105"/>
      <c r="H25" s="122"/>
      <c r="I25" s="122"/>
      <c r="J25" s="122"/>
      <c r="K25" s="123"/>
      <c r="L25" s="124"/>
      <c r="M25" s="125"/>
      <c r="N25" s="123"/>
      <c r="O25" s="124"/>
      <c r="P25" s="121"/>
      <c r="Q25" s="107"/>
      <c r="R25" s="107"/>
      <c r="S25" s="107"/>
      <c r="T25" s="107"/>
      <c r="U25" s="104"/>
      <c r="V25" s="105"/>
    </row>
    <row r="26" spans="1:22" ht="15" customHeight="1" x14ac:dyDescent="0.45">
      <c r="A26" s="126"/>
      <c r="B26" s="127"/>
      <c r="C26" s="130"/>
      <c r="D26" s="130"/>
      <c r="E26" s="130"/>
      <c r="F26" s="130"/>
      <c r="G26" s="105"/>
      <c r="H26" s="122"/>
      <c r="I26" s="122"/>
      <c r="J26" s="122"/>
      <c r="K26" s="123"/>
      <c r="L26" s="124"/>
      <c r="M26" s="125"/>
      <c r="N26" s="123"/>
      <c r="O26" s="124"/>
      <c r="P26" s="121"/>
      <c r="Q26" s="107"/>
      <c r="R26" s="107"/>
      <c r="S26" s="107"/>
      <c r="T26" s="107"/>
      <c r="U26" s="104"/>
      <c r="V26" s="105"/>
    </row>
    <row r="27" spans="1:22" ht="16.5" customHeight="1" x14ac:dyDescent="0.45">
      <c r="A27" s="126">
        <v>7</v>
      </c>
      <c r="B27" s="127" t="str">
        <f>IF(C27="","",
IF('1. Punto de Partida'!$C$6="","",'1. Punto de Partida'!$C$6))</f>
        <v/>
      </c>
      <c r="C27" s="128"/>
      <c r="D27" s="128"/>
      <c r="E27" s="128"/>
      <c r="F27" s="128"/>
      <c r="G27" s="105"/>
      <c r="H27" s="122"/>
      <c r="I27" s="122"/>
      <c r="J27" s="122"/>
      <c r="K27" s="123" t="str">
        <f t="shared" ref="K27" si="22">IFERROR(MID(J27,1,SEARCH(":",J27,1)-1),"")</f>
        <v/>
      </c>
      <c r="L27" s="124" t="str">
        <f t="shared" ref="L27" si="23">IF(OR(K27="Rara vez",K27="Muy Baja"),0.2,
IF(OR(K27="Improbable",K27="Baja"),0.4,
IF(OR(K27="Posible",K27="Media"),0.6,
IF(OR(K27="Probable",K27="Alta"),0.8,
IF(OR(K27="Casi seguro",K27="Muy Alta"),1,"")))))</f>
        <v/>
      </c>
      <c r="M27" s="125"/>
      <c r="N27" s="123" t="str">
        <f>IF(OR(H27="Corrupción",H27="Corrupción en Trámites, OPAs y Consultas de Acceso a la Información Pública",H27="Corrupción - LA/FT/FPADM",H27="Corrupción - Conflictos de Interés"),'3. Impacto Riesgo de Corrupción'!Z27:Z29,
IF(OR(M27="Económico: Afectación menor a 10 SMLMV",M27="Reputacional: El riesgo afecta la imagen de alguna área de la organización"),"Leve",
IF(OR(M27="Económico: Entre 10 y 50 SMLMV",M27="Reputacional: El riesgo afecta la imagen de la entidad internamente, de conocimiento general, nivel interno, de junta directiva y accionistas y/o de proveedores"),"Menor",
IF(OR(M27="Económico: Entre 50 y 100 SMLMV",M27="Reputacional: El riesgo afecta la imagen de la entidad con algunos usuarios de relevancia frente al logro de los objetivos"),"Moderado",
IF(OR(M27="Económico: Entre 100 y 500 SMLMV",M27="Reputacional: El riesgo afecta la imagen de de la entidad con efecto publicitario sostenido a nivel de sector administrativo, nivel departamental o municipal"),"Mayor",
IF(OR(M27="Económico: Mayor a 500 SMLMV",M27="Reputacional: El riesgo afecta la imagen de la entidad a nivel nacional, con efecto publicitarios sostenible a nivel país"),"Catastrófico",""))))))</f>
        <v/>
      </c>
      <c r="O27" s="124" t="str">
        <f t="shared" ref="O27" si="24">IF(N27="Leve",0.2,
IF(N27="Menor",0.4,
IF(N27="Moderado",0.6,
IF(N27="Mayor",0.8,
IF(N27="Catastrófico",1,"")))))</f>
        <v/>
      </c>
      <c r="P27" s="121" t="str">
        <f t="shared" si="16"/>
        <v/>
      </c>
      <c r="Q27" s="107"/>
      <c r="R27" s="107"/>
      <c r="S27" s="107"/>
      <c r="T27" s="107"/>
      <c r="U27" s="104" t="str">
        <f t="shared" ref="U27" si="25">IF(S27="","","Cuatrimestral")</f>
        <v/>
      </c>
      <c r="V27" s="105"/>
    </row>
    <row r="28" spans="1:22" ht="15" customHeight="1" x14ac:dyDescent="0.45">
      <c r="A28" s="126"/>
      <c r="B28" s="127"/>
      <c r="C28" s="129"/>
      <c r="D28" s="129"/>
      <c r="E28" s="129"/>
      <c r="F28" s="129"/>
      <c r="G28" s="105"/>
      <c r="H28" s="122"/>
      <c r="I28" s="122"/>
      <c r="J28" s="122"/>
      <c r="K28" s="123"/>
      <c r="L28" s="124"/>
      <c r="M28" s="125"/>
      <c r="N28" s="123"/>
      <c r="O28" s="124"/>
      <c r="P28" s="121"/>
      <c r="Q28" s="107"/>
      <c r="R28" s="107"/>
      <c r="S28" s="107"/>
      <c r="T28" s="107"/>
      <c r="U28" s="104"/>
      <c r="V28" s="105"/>
    </row>
    <row r="29" spans="1:22" ht="15" customHeight="1" x14ac:dyDescent="0.45">
      <c r="A29" s="126"/>
      <c r="B29" s="127"/>
      <c r="C29" s="130"/>
      <c r="D29" s="130"/>
      <c r="E29" s="130"/>
      <c r="F29" s="130"/>
      <c r="G29" s="105"/>
      <c r="H29" s="122"/>
      <c r="I29" s="122"/>
      <c r="J29" s="122"/>
      <c r="K29" s="123"/>
      <c r="L29" s="124"/>
      <c r="M29" s="125"/>
      <c r="N29" s="123"/>
      <c r="O29" s="124"/>
      <c r="P29" s="121"/>
      <c r="Q29" s="107"/>
      <c r="R29" s="107"/>
      <c r="S29" s="107"/>
      <c r="T29" s="107"/>
      <c r="U29" s="104"/>
      <c r="V29" s="105"/>
    </row>
    <row r="30" spans="1:22" ht="16.5" customHeight="1" x14ac:dyDescent="0.45">
      <c r="A30" s="126">
        <v>8</v>
      </c>
      <c r="B30" s="127" t="str">
        <f>IF(C30="","",
IF('1. Punto de Partida'!$C$6="","",'1. Punto de Partida'!$C$6))</f>
        <v/>
      </c>
      <c r="C30" s="128"/>
      <c r="D30" s="128"/>
      <c r="E30" s="128"/>
      <c r="F30" s="128"/>
      <c r="G30" s="105"/>
      <c r="H30" s="122"/>
      <c r="I30" s="122"/>
      <c r="J30" s="122"/>
      <c r="K30" s="123" t="str">
        <f t="shared" ref="K30" si="26">IFERROR(MID(J30,1,SEARCH(":",J30,1)-1),"")</f>
        <v/>
      </c>
      <c r="L30" s="124" t="str">
        <f t="shared" ref="L30" si="27">IF(OR(K30="Rara vez",K30="Muy Baja"),0.2,
IF(OR(K30="Improbable",K30="Baja"),0.4,
IF(OR(K30="Posible",K30="Media"),0.6,
IF(OR(K30="Probable",K30="Alta"),0.8,
IF(OR(K30="Casi seguro",K30="Muy Alta"),1,"")))))</f>
        <v/>
      </c>
      <c r="M30" s="125"/>
      <c r="N30" s="123" t="str">
        <f>IF(OR(H30="Corrupción",H30="Corrupción en Trámites, OPAs y Consultas de Acceso a la Información Pública",H30="Corrupción - LA/FT/FPADM",H30="Corrupción - Conflictos de Interés"),'3. Impacto Riesgo de Corrupción'!Z30:Z32,
IF(OR(M30="Económico: Afectación menor a 10 SMLMV",M30="Reputacional: El riesgo afecta la imagen de alguna área de la organización"),"Leve",
IF(OR(M30="Económico: Entre 10 y 50 SMLMV",M30="Reputacional: El riesgo afecta la imagen de la entidad internamente, de conocimiento general, nivel interno, de junta directiva y accionistas y/o de proveedores"),"Menor",
IF(OR(M30="Económico: Entre 50 y 100 SMLMV",M30="Reputacional: El riesgo afecta la imagen de la entidad con algunos usuarios de relevancia frente al logro de los objetivos"),"Moderado",
IF(OR(M30="Económico: Entre 100 y 500 SMLMV",M30="Reputacional: El riesgo afecta la imagen de de la entidad con efecto publicitario sostenido a nivel de sector administrativo, nivel departamental o municipal"),"Mayor",
IF(OR(M30="Económico: Mayor a 500 SMLMV",M30="Reputacional: El riesgo afecta la imagen de la entidad a nivel nacional, con efecto publicitarios sostenible a nivel país"),"Catastrófico",""))))))</f>
        <v/>
      </c>
      <c r="O30" s="124" t="str">
        <f t="shared" ref="O30" si="28">IF(N30="Leve",0.2,
IF(N30="Menor",0.4,
IF(N30="Moderado",0.6,
IF(N30="Mayor",0.8,
IF(N30="Catastrófico",1,"")))))</f>
        <v/>
      </c>
      <c r="P30" s="121" t="str">
        <f t="shared" si="16"/>
        <v/>
      </c>
      <c r="Q30" s="107"/>
      <c r="R30" s="107"/>
      <c r="S30" s="107"/>
      <c r="T30" s="107"/>
      <c r="U30" s="104" t="str">
        <f t="shared" ref="U30" si="29">IF(S30="","","Cuatrimestral")</f>
        <v/>
      </c>
      <c r="V30" s="105"/>
    </row>
    <row r="31" spans="1:22" ht="15" customHeight="1" x14ac:dyDescent="0.45">
      <c r="A31" s="126"/>
      <c r="B31" s="127"/>
      <c r="C31" s="129"/>
      <c r="D31" s="129"/>
      <c r="E31" s="129"/>
      <c r="F31" s="129"/>
      <c r="G31" s="105"/>
      <c r="H31" s="122"/>
      <c r="I31" s="122"/>
      <c r="J31" s="122"/>
      <c r="K31" s="123"/>
      <c r="L31" s="124"/>
      <c r="M31" s="125"/>
      <c r="N31" s="123"/>
      <c r="O31" s="124"/>
      <c r="P31" s="121"/>
      <c r="Q31" s="107"/>
      <c r="R31" s="107"/>
      <c r="S31" s="107"/>
      <c r="T31" s="107"/>
      <c r="U31" s="104"/>
      <c r="V31" s="105"/>
    </row>
    <row r="32" spans="1:22" ht="15" customHeight="1" x14ac:dyDescent="0.45">
      <c r="A32" s="126"/>
      <c r="B32" s="127"/>
      <c r="C32" s="130"/>
      <c r="D32" s="130"/>
      <c r="E32" s="130"/>
      <c r="F32" s="130"/>
      <c r="G32" s="105"/>
      <c r="H32" s="122"/>
      <c r="I32" s="122"/>
      <c r="J32" s="122"/>
      <c r="K32" s="123"/>
      <c r="L32" s="124"/>
      <c r="M32" s="125"/>
      <c r="N32" s="123"/>
      <c r="O32" s="124"/>
      <c r="P32" s="121"/>
      <c r="Q32" s="107"/>
      <c r="R32" s="107"/>
      <c r="S32" s="107"/>
      <c r="T32" s="107"/>
      <c r="U32" s="104"/>
      <c r="V32" s="105"/>
    </row>
    <row r="33" spans="1:22" ht="16.5" customHeight="1" x14ac:dyDescent="0.45">
      <c r="A33" s="126">
        <v>9</v>
      </c>
      <c r="B33" s="127" t="str">
        <f>IF(C33="","",
IF('1. Punto de Partida'!$C$6="","",'1. Punto de Partida'!$C$6))</f>
        <v/>
      </c>
      <c r="C33" s="128"/>
      <c r="D33" s="128"/>
      <c r="E33" s="128"/>
      <c r="F33" s="128"/>
      <c r="G33" s="105"/>
      <c r="H33" s="122"/>
      <c r="I33" s="122"/>
      <c r="J33" s="122"/>
      <c r="K33" s="123" t="str">
        <f t="shared" ref="K33" si="30">IFERROR(MID(J33,1,SEARCH(":",J33,1)-1),"")</f>
        <v/>
      </c>
      <c r="L33" s="124" t="str">
        <f t="shared" ref="L33" si="31">IF(OR(K33="Rara vez",K33="Muy Baja"),0.2,
IF(OR(K33="Improbable",K33="Baja"),0.4,
IF(OR(K33="Posible",K33="Media"),0.6,
IF(OR(K33="Probable",K33="Alta"),0.8,
IF(OR(K33="Casi seguro",K33="Muy Alta"),1,"")))))</f>
        <v/>
      </c>
      <c r="M33" s="125"/>
      <c r="N33" s="123" t="str">
        <f>IF(OR(H33="Corrupción",H33="Corrupción en Trámites, OPAs y Consultas de Acceso a la Información Pública",H33="Corrupción - LA/FT/FPADM",H33="Corrupción - Conflictos de Interés"),'3. Impacto Riesgo de Corrupción'!Z33:Z35,
IF(OR(M33="Económico: Afectación menor a 10 SMLMV",M33="Reputacional: El riesgo afecta la imagen de alguna área de la organización"),"Leve",
IF(OR(M33="Económico: Entre 10 y 50 SMLMV",M33="Reputacional: El riesgo afecta la imagen de la entidad internamente, de conocimiento general, nivel interno, de junta directiva y accionistas y/o de proveedores"),"Menor",
IF(OR(M33="Económico: Entre 50 y 100 SMLMV",M33="Reputacional: El riesgo afecta la imagen de la entidad con algunos usuarios de relevancia frente al logro de los objetivos"),"Moderado",
IF(OR(M33="Económico: Entre 100 y 500 SMLMV",M33="Reputacional: El riesgo afecta la imagen de de la entidad con efecto publicitario sostenido a nivel de sector administrativo, nivel departamental o municipal"),"Mayor",
IF(OR(M33="Económico: Mayor a 500 SMLMV",M33="Reputacional: El riesgo afecta la imagen de la entidad a nivel nacional, con efecto publicitarios sostenible a nivel país"),"Catastrófico",""))))))</f>
        <v/>
      </c>
      <c r="O33" s="124" t="str">
        <f t="shared" ref="O33" si="32">IF(N33="Leve",0.2,
IF(N33="Menor",0.4,
IF(N33="Moderado",0.6,
IF(N33="Mayor",0.8,
IF(N33="Catastrófico",1,"")))))</f>
        <v/>
      </c>
      <c r="P33" s="121" t="str">
        <f t="shared" si="16"/>
        <v/>
      </c>
      <c r="Q33" s="107"/>
      <c r="R33" s="107"/>
      <c r="S33" s="107"/>
      <c r="T33" s="107"/>
      <c r="U33" s="104" t="str">
        <f t="shared" ref="U33" si="33">IF(S33="","","Cuatrimestral")</f>
        <v/>
      </c>
      <c r="V33" s="105"/>
    </row>
    <row r="34" spans="1:22" ht="15" customHeight="1" x14ac:dyDescent="0.45">
      <c r="A34" s="126"/>
      <c r="B34" s="127"/>
      <c r="C34" s="129"/>
      <c r="D34" s="129"/>
      <c r="E34" s="129"/>
      <c r="F34" s="129"/>
      <c r="G34" s="105"/>
      <c r="H34" s="122"/>
      <c r="I34" s="122"/>
      <c r="J34" s="122"/>
      <c r="K34" s="123"/>
      <c r="L34" s="124"/>
      <c r="M34" s="125"/>
      <c r="N34" s="123"/>
      <c r="O34" s="124"/>
      <c r="P34" s="121"/>
      <c r="Q34" s="107"/>
      <c r="R34" s="107"/>
      <c r="S34" s="107"/>
      <c r="T34" s="107"/>
      <c r="U34" s="104"/>
      <c r="V34" s="105"/>
    </row>
    <row r="35" spans="1:22" ht="15" customHeight="1" x14ac:dyDescent="0.45">
      <c r="A35" s="126"/>
      <c r="B35" s="127"/>
      <c r="C35" s="130"/>
      <c r="D35" s="130"/>
      <c r="E35" s="130"/>
      <c r="F35" s="130"/>
      <c r="G35" s="105"/>
      <c r="H35" s="122"/>
      <c r="I35" s="122"/>
      <c r="J35" s="122"/>
      <c r="K35" s="123"/>
      <c r="L35" s="124"/>
      <c r="M35" s="125"/>
      <c r="N35" s="123"/>
      <c r="O35" s="124"/>
      <c r="P35" s="121"/>
      <c r="Q35" s="107"/>
      <c r="R35" s="107"/>
      <c r="S35" s="107"/>
      <c r="T35" s="107"/>
      <c r="U35" s="104"/>
      <c r="V35" s="105"/>
    </row>
    <row r="36" spans="1:22" ht="16.5" customHeight="1" x14ac:dyDescent="0.45">
      <c r="A36" s="126">
        <v>10</v>
      </c>
      <c r="B36" s="127"/>
      <c r="C36" s="128"/>
      <c r="D36" s="128"/>
      <c r="E36" s="128"/>
      <c r="F36" s="128"/>
      <c r="G36" s="105"/>
      <c r="H36" s="122"/>
      <c r="I36" s="122"/>
      <c r="J36" s="122"/>
      <c r="K36" s="123" t="str">
        <f t="shared" ref="K36" si="34">IFERROR(MID(J36,1,SEARCH(":",J36,1)-1),"")</f>
        <v/>
      </c>
      <c r="L36" s="124" t="str">
        <f t="shared" ref="L36" si="35">IF(OR(K36="Rara vez",K36="Muy Baja"),0.2,
IF(OR(K36="Improbable",K36="Baja"),0.4,
IF(OR(K36="Posible",K36="Media"),0.6,
IF(OR(K36="Probable",K36="Alta"),0.8,
IF(OR(K36="Casi seguro",K36="Muy Alta"),1,"")))))</f>
        <v/>
      </c>
      <c r="M36" s="125"/>
      <c r="N36" s="123" t="str">
        <f>IF(OR(H36="Corrupción",H36="Corrupción en Trámites, OPAs y Consultas de Acceso a la Información Pública",H36="Corrupción - LA/FT/FPADM",H36="Corrupción - Conflictos de Interés"),'3. Impacto Riesgo de Corrupción'!Z36:Z38,
IF(OR(M36="Económico: Afectación menor a 10 SMLMV",M36="Reputacional: El riesgo afecta la imagen de alguna área de la organización"),"Leve",
IF(OR(M36="Económico: Entre 10 y 50 SMLMV",M36="Reputacional: El riesgo afecta la imagen de la entidad internamente, de conocimiento general, nivel interno, de junta directiva y accionistas y/o de proveedores"),"Menor",
IF(OR(M36="Económico: Entre 50 y 100 SMLMV",M36="Reputacional: El riesgo afecta la imagen de la entidad con algunos usuarios de relevancia frente al logro de los objetivos"),"Moderado",
IF(OR(M36="Económico: Entre 100 y 500 SMLMV",M36="Reputacional: El riesgo afecta la imagen de de la entidad con efecto publicitario sostenido a nivel de sector administrativo, nivel departamental o municipal"),"Mayor",
IF(OR(M36="Económico: Mayor a 500 SMLMV",M36="Reputacional: El riesgo afecta la imagen de la entidad a nivel nacional, con efecto publicitarios sostenible a nivel país"),"Catastrófico",""))))))</f>
        <v/>
      </c>
      <c r="O36" s="124" t="str">
        <f t="shared" ref="O36" si="36">IF(N36="Leve",0.2,
IF(N36="Menor",0.4,
IF(N36="Moderado",0.6,
IF(N36="Mayor",0.8,
IF(N36="Catastrófico",1,"")))))</f>
        <v/>
      </c>
      <c r="P36" s="121" t="str">
        <f t="shared" si="16"/>
        <v/>
      </c>
      <c r="Q36" s="107"/>
      <c r="R36" s="107"/>
      <c r="S36" s="107"/>
      <c r="T36" s="107"/>
      <c r="U36" s="104" t="str">
        <f t="shared" ref="U36" si="37">IF(S36="","","Cuatrimestral")</f>
        <v/>
      </c>
      <c r="V36" s="105"/>
    </row>
    <row r="37" spans="1:22" ht="15" customHeight="1" x14ac:dyDescent="0.45">
      <c r="A37" s="126"/>
      <c r="B37" s="127"/>
      <c r="C37" s="129"/>
      <c r="D37" s="129"/>
      <c r="E37" s="129"/>
      <c r="F37" s="129"/>
      <c r="G37" s="105"/>
      <c r="H37" s="122"/>
      <c r="I37" s="122"/>
      <c r="J37" s="122"/>
      <c r="K37" s="123"/>
      <c r="L37" s="124"/>
      <c r="M37" s="125"/>
      <c r="N37" s="123"/>
      <c r="O37" s="124"/>
      <c r="P37" s="121"/>
      <c r="Q37" s="107"/>
      <c r="R37" s="107"/>
      <c r="S37" s="107"/>
      <c r="T37" s="107"/>
      <c r="U37" s="104"/>
      <c r="V37" s="105"/>
    </row>
    <row r="38" spans="1:22" ht="15" customHeight="1" x14ac:dyDescent="0.45">
      <c r="A38" s="126"/>
      <c r="B38" s="127"/>
      <c r="C38" s="130"/>
      <c r="D38" s="130"/>
      <c r="E38" s="130"/>
      <c r="F38" s="130"/>
      <c r="G38" s="105"/>
      <c r="H38" s="122"/>
      <c r="I38" s="122"/>
      <c r="J38" s="122"/>
      <c r="K38" s="123"/>
      <c r="L38" s="124"/>
      <c r="M38" s="125"/>
      <c r="N38" s="123"/>
      <c r="O38" s="124"/>
      <c r="P38" s="121"/>
      <c r="Q38" s="107"/>
      <c r="R38" s="107"/>
      <c r="S38" s="107"/>
      <c r="T38" s="107"/>
      <c r="U38" s="104"/>
      <c r="V38" s="105"/>
    </row>
    <row r="39" spans="1:22" ht="16.5" customHeight="1" x14ac:dyDescent="0.45">
      <c r="A39" s="126">
        <v>11</v>
      </c>
      <c r="B39" s="127"/>
      <c r="C39" s="128"/>
      <c r="D39" s="128"/>
      <c r="E39" s="128"/>
      <c r="F39" s="128"/>
      <c r="G39" s="105"/>
      <c r="H39" s="122"/>
      <c r="I39" s="122"/>
      <c r="J39" s="122"/>
      <c r="K39" s="123" t="str">
        <f t="shared" ref="K39" si="38">IFERROR(MID(J39,1,SEARCH(":",J39,1)-1),"")</f>
        <v/>
      </c>
      <c r="L39" s="124" t="str">
        <f t="shared" ref="L39" si="39">IF(OR(K39="Rara vez",K39="Muy Baja"),0.2,
IF(OR(K39="Improbable",K39="Baja"),0.4,
IF(OR(K39="Posible",K39="Media"),0.6,
IF(OR(K39="Probable",K39="Alta"),0.8,
IF(OR(K39="Casi seguro",K39="Muy Alta"),1,"")))))</f>
        <v/>
      </c>
      <c r="M39" s="125"/>
      <c r="N39" s="123" t="str">
        <f>IF(OR(H39="Corrupción",H39="Corrupción en Trámites, OPAs y Consultas de Acceso a la Información Pública",H39="Corrupción - LA/FT/FPADM",H39="Corrupción - Conflictos de Interés"),'3. Impacto Riesgo de Corrupción'!Z39:Z41,
IF(OR(M39="Económico: Afectación menor a 10 SMLMV",M39="Reputacional: El riesgo afecta la imagen de alguna área de la organización"),"Leve",
IF(OR(M39="Económico: Entre 10 y 50 SMLMV",M39="Reputacional: El riesgo afecta la imagen de la entidad internamente, de conocimiento general, nivel interno, de junta directiva y accionistas y/o de proveedores"),"Menor",
IF(OR(M39="Económico: Entre 50 y 100 SMLMV",M39="Reputacional: El riesgo afecta la imagen de la entidad con algunos usuarios de relevancia frente al logro de los objetivos"),"Moderado",
IF(OR(M39="Económico: Entre 100 y 500 SMLMV",M39="Reputacional: El riesgo afecta la imagen de de la entidad con efecto publicitario sostenido a nivel de sector administrativo, nivel departamental o municipal"),"Mayor",
IF(OR(M39="Económico: Mayor a 500 SMLMV",M39="Reputacional: El riesgo afecta la imagen de la entidad a nivel nacional, con efecto publicitarios sostenible a nivel país"),"Catastrófico",""))))))</f>
        <v/>
      </c>
      <c r="O39" s="124" t="str">
        <f t="shared" ref="O39" si="40">IF(N39="Leve",0.2,
IF(N39="Menor",0.4,
IF(N39="Moderado",0.6,
IF(N39="Mayor",0.8,
IF(N39="Catastrófico",1,"")))))</f>
        <v/>
      </c>
      <c r="P39" s="121" t="str">
        <f t="shared" si="16"/>
        <v/>
      </c>
      <c r="Q39" s="107"/>
      <c r="R39" s="107"/>
      <c r="S39" s="107"/>
      <c r="T39" s="107"/>
      <c r="U39" s="104" t="str">
        <f t="shared" ref="U39" si="41">IF(S39="","","Cuatrimestral")</f>
        <v/>
      </c>
      <c r="V39" s="105"/>
    </row>
    <row r="40" spans="1:22" ht="15" customHeight="1" x14ac:dyDescent="0.45">
      <c r="A40" s="126"/>
      <c r="B40" s="127"/>
      <c r="C40" s="129"/>
      <c r="D40" s="129"/>
      <c r="E40" s="129"/>
      <c r="F40" s="129"/>
      <c r="G40" s="105"/>
      <c r="H40" s="122"/>
      <c r="I40" s="122"/>
      <c r="J40" s="122"/>
      <c r="K40" s="123"/>
      <c r="L40" s="124"/>
      <c r="M40" s="125"/>
      <c r="N40" s="123"/>
      <c r="O40" s="124"/>
      <c r="P40" s="121"/>
      <c r="Q40" s="107"/>
      <c r="R40" s="107"/>
      <c r="S40" s="107"/>
      <c r="T40" s="107"/>
      <c r="U40" s="104"/>
      <c r="V40" s="105"/>
    </row>
    <row r="41" spans="1:22" ht="15" customHeight="1" x14ac:dyDescent="0.45">
      <c r="A41" s="126"/>
      <c r="B41" s="127"/>
      <c r="C41" s="130"/>
      <c r="D41" s="130"/>
      <c r="E41" s="130"/>
      <c r="F41" s="130"/>
      <c r="G41" s="105"/>
      <c r="H41" s="122"/>
      <c r="I41" s="122"/>
      <c r="J41" s="122"/>
      <c r="K41" s="123"/>
      <c r="L41" s="124"/>
      <c r="M41" s="125"/>
      <c r="N41" s="123"/>
      <c r="O41" s="124"/>
      <c r="P41" s="121"/>
      <c r="Q41" s="107"/>
      <c r="R41" s="107"/>
      <c r="S41" s="107"/>
      <c r="T41" s="107"/>
      <c r="U41" s="104"/>
      <c r="V41" s="105"/>
    </row>
    <row r="42" spans="1:22" ht="16.5" customHeight="1" x14ac:dyDescent="0.45">
      <c r="A42" s="126">
        <v>12</v>
      </c>
      <c r="B42" s="127"/>
      <c r="C42" s="128"/>
      <c r="D42" s="128"/>
      <c r="E42" s="128"/>
      <c r="F42" s="128"/>
      <c r="G42" s="105"/>
      <c r="H42" s="122"/>
      <c r="I42" s="122"/>
      <c r="J42" s="122"/>
      <c r="K42" s="123" t="str">
        <f t="shared" ref="K42" si="42">IFERROR(MID(J42,1,SEARCH(":",J42,1)-1),"")</f>
        <v/>
      </c>
      <c r="L42" s="124" t="str">
        <f t="shared" ref="L42" si="43">IF(OR(K42="Rara vez",K42="Muy Baja"),0.2,
IF(OR(K42="Improbable",K42="Baja"),0.4,
IF(OR(K42="Posible",K42="Media"),0.6,
IF(OR(K42="Probable",K42="Alta"),0.8,
IF(OR(K42="Casi seguro",K42="Muy Alta"),1,"")))))</f>
        <v/>
      </c>
      <c r="M42" s="125"/>
      <c r="N42" s="123" t="str">
        <f>IF(OR(H42="Corrupción",H42="Corrupción en Trámites, OPAs y Consultas de Acceso a la Información Pública",H42="Corrupción - LA/FT/FPADM",H42="Corrupción - Conflictos de Interés"),'3. Impacto Riesgo de Corrupción'!Z42:Z44,
IF(OR(M42="Económico: Afectación menor a 10 SMLMV",M42="Reputacional: El riesgo afecta la imagen de alguna área de la organización"),"Leve",
IF(OR(M42="Económico: Entre 10 y 50 SMLMV",M42="Reputacional: El riesgo afecta la imagen de la entidad internamente, de conocimiento general, nivel interno, de junta directiva y accionistas y/o de proveedores"),"Menor",
IF(OR(M42="Económico: Entre 50 y 100 SMLMV",M42="Reputacional: El riesgo afecta la imagen de la entidad con algunos usuarios de relevancia frente al logro de los objetivos"),"Moderado",
IF(OR(M42="Económico: Entre 100 y 500 SMLMV",M42="Reputacional: El riesgo afecta la imagen de de la entidad con efecto publicitario sostenido a nivel de sector administrativo, nivel departamental o municipal"),"Mayor",
IF(OR(M42="Económico: Mayor a 500 SMLMV",M42="Reputacional: El riesgo afecta la imagen de la entidad a nivel nacional, con efecto publicitarios sostenible a nivel país"),"Catastrófico",""))))))</f>
        <v/>
      </c>
      <c r="O42" s="124" t="str">
        <f t="shared" ref="O42" si="44">IF(N42="Leve",0.2,
IF(N42="Menor",0.4,
IF(N42="Moderado",0.6,
IF(N42="Mayor",0.8,
IF(N42="Catastrófico",1,"")))))</f>
        <v/>
      </c>
      <c r="P42" s="121" t="str">
        <f t="shared" si="16"/>
        <v/>
      </c>
      <c r="Q42" s="107"/>
      <c r="R42" s="107"/>
      <c r="S42" s="107"/>
      <c r="T42" s="107"/>
      <c r="U42" s="104" t="str">
        <f t="shared" ref="U42" si="45">IF(S42="","","Cuatrimestral")</f>
        <v/>
      </c>
      <c r="V42" s="105"/>
    </row>
    <row r="43" spans="1:22" ht="15" customHeight="1" x14ac:dyDescent="0.45">
      <c r="A43" s="126"/>
      <c r="B43" s="127"/>
      <c r="C43" s="129"/>
      <c r="D43" s="129"/>
      <c r="E43" s="129"/>
      <c r="F43" s="129"/>
      <c r="G43" s="105"/>
      <c r="H43" s="122"/>
      <c r="I43" s="122"/>
      <c r="J43" s="122"/>
      <c r="K43" s="123"/>
      <c r="L43" s="124"/>
      <c r="M43" s="125"/>
      <c r="N43" s="123"/>
      <c r="O43" s="124"/>
      <c r="P43" s="121"/>
      <c r="Q43" s="107"/>
      <c r="R43" s="107"/>
      <c r="S43" s="107"/>
      <c r="T43" s="107"/>
      <c r="U43" s="104"/>
      <c r="V43" s="105"/>
    </row>
    <row r="44" spans="1:22" ht="15" customHeight="1" x14ac:dyDescent="0.45">
      <c r="A44" s="126"/>
      <c r="B44" s="127"/>
      <c r="C44" s="130"/>
      <c r="D44" s="130"/>
      <c r="E44" s="130"/>
      <c r="F44" s="130"/>
      <c r="G44" s="105"/>
      <c r="H44" s="122"/>
      <c r="I44" s="122"/>
      <c r="J44" s="122"/>
      <c r="K44" s="123"/>
      <c r="L44" s="124"/>
      <c r="M44" s="125"/>
      <c r="N44" s="123"/>
      <c r="O44" s="124"/>
      <c r="P44" s="121"/>
      <c r="Q44" s="107"/>
      <c r="R44" s="107"/>
      <c r="S44" s="107"/>
      <c r="T44" s="107"/>
      <c r="U44" s="104"/>
      <c r="V44" s="105"/>
    </row>
    <row r="45" spans="1:22" ht="16.5" customHeight="1" x14ac:dyDescent="0.45">
      <c r="A45" s="126">
        <v>13</v>
      </c>
      <c r="B45" s="127"/>
      <c r="C45" s="128"/>
      <c r="D45" s="128"/>
      <c r="E45" s="128"/>
      <c r="F45" s="128"/>
      <c r="G45" s="105"/>
      <c r="H45" s="122"/>
      <c r="I45" s="122"/>
      <c r="J45" s="122"/>
      <c r="K45" s="123" t="str">
        <f t="shared" ref="K45" si="46">IFERROR(MID(J45,1,SEARCH(":",J45,1)-1),"")</f>
        <v/>
      </c>
      <c r="L45" s="124" t="str">
        <f t="shared" ref="L45" si="47">IF(OR(K45="Rara vez",K45="Muy Baja"),0.2,
IF(OR(K45="Improbable",K45="Baja"),0.4,
IF(OR(K45="Posible",K45="Media"),0.6,
IF(OR(K45="Probable",K45="Alta"),0.8,
IF(OR(K45="Casi seguro",K45="Muy Alta"),1,"")))))</f>
        <v/>
      </c>
      <c r="M45" s="125"/>
      <c r="N45" s="123" t="str">
        <f>IF(OR(H45="Corrupción",H45="Corrupción en Trámites, OPAs y Consultas de Acceso a la Información Pública",H45="Corrupción - LA/FT/FPADM",H45="Corrupción - Conflictos de Interés"),'3. Impacto Riesgo de Corrupción'!Z45:Z47,
IF(OR(M45="Económico: Afectación menor a 10 SMLMV",M45="Reputacional: El riesgo afecta la imagen de alguna área de la organización"),"Leve",
IF(OR(M45="Económico: Entre 10 y 50 SMLMV",M45="Reputacional: El riesgo afecta la imagen de la entidad internamente, de conocimiento general, nivel interno, de junta directiva y accionistas y/o de proveedores"),"Menor",
IF(OR(M45="Económico: Entre 50 y 100 SMLMV",M45="Reputacional: El riesgo afecta la imagen de la entidad con algunos usuarios de relevancia frente al logro de los objetivos"),"Moderado",
IF(OR(M45="Económico: Entre 100 y 500 SMLMV",M45="Reputacional: El riesgo afecta la imagen de de la entidad con efecto publicitario sostenido a nivel de sector administrativo, nivel departamental o municipal"),"Mayor",
IF(OR(M45="Económico: Mayor a 500 SMLMV",M45="Reputacional: El riesgo afecta la imagen de la entidad a nivel nacional, con efecto publicitarios sostenible a nivel país"),"Catastrófico",""))))))</f>
        <v/>
      </c>
      <c r="O45" s="124" t="str">
        <f t="shared" ref="O45" si="48">IF(N45="Leve",0.2,
IF(N45="Menor",0.4,
IF(N45="Moderado",0.6,
IF(N45="Mayor",0.8,
IF(N45="Catastrófico",1,"")))))</f>
        <v/>
      </c>
      <c r="P45" s="121" t="str">
        <f t="shared" si="16"/>
        <v/>
      </c>
      <c r="Q45" s="107"/>
      <c r="R45" s="107"/>
      <c r="S45" s="107"/>
      <c r="T45" s="107"/>
      <c r="U45" s="104" t="str">
        <f t="shared" ref="U45" si="49">IF(S45="","","Cuatrimestral")</f>
        <v/>
      </c>
      <c r="V45" s="105"/>
    </row>
    <row r="46" spans="1:22" ht="15" customHeight="1" x14ac:dyDescent="0.45">
      <c r="A46" s="126"/>
      <c r="B46" s="127"/>
      <c r="C46" s="129"/>
      <c r="D46" s="129"/>
      <c r="E46" s="129"/>
      <c r="F46" s="129"/>
      <c r="G46" s="105"/>
      <c r="H46" s="122"/>
      <c r="I46" s="122"/>
      <c r="J46" s="122"/>
      <c r="K46" s="123"/>
      <c r="L46" s="124"/>
      <c r="M46" s="125"/>
      <c r="N46" s="123"/>
      <c r="O46" s="124"/>
      <c r="P46" s="121"/>
      <c r="Q46" s="107"/>
      <c r="R46" s="107"/>
      <c r="S46" s="107"/>
      <c r="T46" s="107"/>
      <c r="U46" s="104"/>
      <c r="V46" s="105"/>
    </row>
    <row r="47" spans="1:22" ht="15" customHeight="1" x14ac:dyDescent="0.45">
      <c r="A47" s="126"/>
      <c r="B47" s="127"/>
      <c r="C47" s="130"/>
      <c r="D47" s="130"/>
      <c r="E47" s="130"/>
      <c r="F47" s="130"/>
      <c r="G47" s="105"/>
      <c r="H47" s="122"/>
      <c r="I47" s="122"/>
      <c r="J47" s="122"/>
      <c r="K47" s="123"/>
      <c r="L47" s="124"/>
      <c r="M47" s="125"/>
      <c r="N47" s="123"/>
      <c r="O47" s="124"/>
      <c r="P47" s="121"/>
      <c r="Q47" s="107"/>
      <c r="R47" s="107"/>
      <c r="S47" s="107"/>
      <c r="T47" s="107"/>
      <c r="U47" s="104"/>
      <c r="V47" s="105"/>
    </row>
    <row r="48" spans="1:22" ht="16.5" customHeight="1" x14ac:dyDescent="0.45">
      <c r="A48" s="126">
        <v>14</v>
      </c>
      <c r="B48" s="127"/>
      <c r="C48" s="128"/>
      <c r="D48" s="128"/>
      <c r="E48" s="128"/>
      <c r="F48" s="128"/>
      <c r="G48" s="105"/>
      <c r="H48" s="122"/>
      <c r="I48" s="122"/>
      <c r="J48" s="122"/>
      <c r="K48" s="123" t="str">
        <f t="shared" ref="K48" si="50">IFERROR(MID(J48,1,SEARCH(":",J48,1)-1),"")</f>
        <v/>
      </c>
      <c r="L48" s="124" t="str">
        <f t="shared" ref="L48" si="51">IF(OR(K48="Rara vez",K48="Muy Baja"),0.2,
IF(OR(K48="Improbable",K48="Baja"),0.4,
IF(OR(K48="Posible",K48="Media"),0.6,
IF(OR(K48="Probable",K48="Alta"),0.8,
IF(OR(K48="Casi seguro",K48="Muy Alta"),1,"")))))</f>
        <v/>
      </c>
      <c r="M48" s="125"/>
      <c r="N48" s="123" t="str">
        <f>IF(OR(H48="Corrupción",H48="Corrupción en Trámites, OPAs y Consultas de Acceso a la Información Pública",H48="Corrupción - LA/FT/FPADM",H48="Corrupción - Conflictos de Interés"),'3. Impacto Riesgo de Corrupción'!Z48:Z50,
IF(OR(M48="Económico: Afectación menor a 10 SMLMV",M48="Reputacional: El riesgo afecta la imagen de alguna área de la organización"),"Leve",
IF(OR(M48="Económico: Entre 10 y 50 SMLMV",M48="Reputacional: El riesgo afecta la imagen de la entidad internamente, de conocimiento general, nivel interno, de junta directiva y accionistas y/o de proveedores"),"Menor",
IF(OR(M48="Económico: Entre 50 y 100 SMLMV",M48="Reputacional: El riesgo afecta la imagen de la entidad con algunos usuarios de relevancia frente al logro de los objetivos"),"Moderado",
IF(OR(M48="Económico: Entre 100 y 500 SMLMV",M48="Reputacional: El riesgo afecta la imagen de de la entidad con efecto publicitario sostenido a nivel de sector administrativo, nivel departamental o municipal"),"Mayor",
IF(OR(M48="Económico: Mayor a 500 SMLMV",M48="Reputacional: El riesgo afecta la imagen de la entidad a nivel nacional, con efecto publicitarios sostenible a nivel país"),"Catastrófico",""))))))</f>
        <v/>
      </c>
      <c r="O48" s="124" t="str">
        <f t="shared" ref="O48" si="52">IF(N48="Leve",0.2,
IF(N48="Menor",0.4,
IF(N48="Moderado",0.6,
IF(N48="Mayor",0.8,
IF(N48="Catastrófico",1,"")))))</f>
        <v/>
      </c>
      <c r="P48" s="121" t="str">
        <f t="shared" si="16"/>
        <v/>
      </c>
      <c r="Q48" s="107"/>
      <c r="R48" s="107"/>
      <c r="S48" s="107"/>
      <c r="T48" s="107"/>
      <c r="U48" s="104" t="str">
        <f t="shared" ref="U48" si="53">IF(S48="","","Cuatrimestral")</f>
        <v/>
      </c>
      <c r="V48" s="105"/>
    </row>
    <row r="49" spans="1:22" ht="15" customHeight="1" x14ac:dyDescent="0.45">
      <c r="A49" s="126"/>
      <c r="B49" s="127"/>
      <c r="C49" s="129"/>
      <c r="D49" s="129"/>
      <c r="E49" s="129"/>
      <c r="F49" s="129"/>
      <c r="G49" s="105"/>
      <c r="H49" s="122"/>
      <c r="I49" s="122"/>
      <c r="J49" s="122"/>
      <c r="K49" s="123"/>
      <c r="L49" s="124"/>
      <c r="M49" s="125"/>
      <c r="N49" s="123"/>
      <c r="O49" s="124"/>
      <c r="P49" s="121"/>
      <c r="Q49" s="107"/>
      <c r="R49" s="107"/>
      <c r="S49" s="107"/>
      <c r="T49" s="107"/>
      <c r="U49" s="104"/>
      <c r="V49" s="105"/>
    </row>
    <row r="50" spans="1:22" ht="15" customHeight="1" x14ac:dyDescent="0.45">
      <c r="A50" s="126"/>
      <c r="B50" s="127"/>
      <c r="C50" s="130"/>
      <c r="D50" s="130"/>
      <c r="E50" s="130"/>
      <c r="F50" s="130"/>
      <c r="G50" s="105"/>
      <c r="H50" s="122"/>
      <c r="I50" s="122"/>
      <c r="J50" s="122"/>
      <c r="K50" s="123"/>
      <c r="L50" s="124"/>
      <c r="M50" s="125"/>
      <c r="N50" s="123"/>
      <c r="O50" s="124"/>
      <c r="P50" s="121"/>
      <c r="Q50" s="107"/>
      <c r="R50" s="107"/>
      <c r="S50" s="107"/>
      <c r="T50" s="107"/>
      <c r="U50" s="104"/>
      <c r="V50" s="105"/>
    </row>
    <row r="51" spans="1:22" ht="16.5" customHeight="1" x14ac:dyDescent="0.45">
      <c r="A51" s="126">
        <v>15</v>
      </c>
      <c r="B51" s="127"/>
      <c r="C51" s="128"/>
      <c r="D51" s="128"/>
      <c r="E51" s="128"/>
      <c r="F51" s="128"/>
      <c r="G51" s="105"/>
      <c r="H51" s="122"/>
      <c r="I51" s="122"/>
      <c r="J51" s="122"/>
      <c r="K51" s="123" t="str">
        <f t="shared" ref="K51" si="54">IFERROR(MID(J51,1,SEARCH(":",J51,1)-1),"")</f>
        <v/>
      </c>
      <c r="L51" s="124" t="str">
        <f t="shared" ref="L51" si="55">IF(OR(K51="Rara vez",K51="Muy Baja"),0.2,
IF(OR(K51="Improbable",K51="Baja"),0.4,
IF(OR(K51="Posible",K51="Media"),0.6,
IF(OR(K51="Probable",K51="Alta"),0.8,
IF(OR(K51="Casi seguro",K51="Muy Alta"),1,"")))))</f>
        <v/>
      </c>
      <c r="M51" s="125"/>
      <c r="N51" s="123" t="str">
        <f>IF(OR(H51="Corrupción",H51="Corrupción en Trámites, OPAs y Consultas de Acceso a la Información Pública",H51="Corrupción - LA/FT/FPADM",H51="Corrupción - Conflictos de Interés"),'3. Impacto Riesgo de Corrupción'!Z51:Z53,
IF(OR(M51="Económico: Afectación menor a 10 SMLMV",M51="Reputacional: El riesgo afecta la imagen de alguna área de la organización"),"Leve",
IF(OR(M51="Económico: Entre 10 y 50 SMLMV",M51="Reputacional: El riesgo afecta la imagen de la entidad internamente, de conocimiento general, nivel interno, de junta directiva y accionistas y/o de proveedores"),"Menor",
IF(OR(M51="Económico: Entre 50 y 100 SMLMV",M51="Reputacional: El riesgo afecta la imagen de la entidad con algunos usuarios de relevancia frente al logro de los objetivos"),"Moderado",
IF(OR(M51="Económico: Entre 100 y 500 SMLMV",M51="Reputacional: El riesgo afecta la imagen de de la entidad con efecto publicitario sostenido a nivel de sector administrativo, nivel departamental o municipal"),"Mayor",
IF(OR(M51="Económico: Mayor a 500 SMLMV",M51="Reputacional: El riesgo afecta la imagen de la entidad a nivel nacional, con efecto publicitarios sostenible a nivel país"),"Catastrófico",""))))))</f>
        <v/>
      </c>
      <c r="O51" s="124" t="str">
        <f t="shared" ref="O51" si="56">IF(N51="Leve",0.2,
IF(N51="Menor",0.4,
IF(N51="Moderado",0.6,
IF(N51="Mayor",0.8,
IF(N51="Catastrófico",1,"")))))</f>
        <v/>
      </c>
      <c r="P51" s="121" t="str">
        <f t="shared" si="16"/>
        <v/>
      </c>
      <c r="Q51" s="107"/>
      <c r="R51" s="107"/>
      <c r="S51" s="107"/>
      <c r="T51" s="107"/>
      <c r="U51" s="104" t="str">
        <f t="shared" ref="U51" si="57">IF(S51="","","Cuatrimestral")</f>
        <v/>
      </c>
      <c r="V51" s="105"/>
    </row>
    <row r="52" spans="1:22" ht="15" customHeight="1" x14ac:dyDescent="0.45">
      <c r="A52" s="126"/>
      <c r="B52" s="127"/>
      <c r="C52" s="129"/>
      <c r="D52" s="129"/>
      <c r="E52" s="129"/>
      <c r="F52" s="129"/>
      <c r="G52" s="105"/>
      <c r="H52" s="122"/>
      <c r="I52" s="122"/>
      <c r="J52" s="122"/>
      <c r="K52" s="123"/>
      <c r="L52" s="124"/>
      <c r="M52" s="125"/>
      <c r="N52" s="123"/>
      <c r="O52" s="124"/>
      <c r="P52" s="121"/>
      <c r="Q52" s="107"/>
      <c r="R52" s="107"/>
      <c r="S52" s="107"/>
      <c r="T52" s="107"/>
      <c r="U52" s="104"/>
      <c r="V52" s="105"/>
    </row>
    <row r="53" spans="1:22" ht="15" customHeight="1" x14ac:dyDescent="0.45">
      <c r="A53" s="126"/>
      <c r="B53" s="127"/>
      <c r="C53" s="130"/>
      <c r="D53" s="130"/>
      <c r="E53" s="130"/>
      <c r="F53" s="130"/>
      <c r="G53" s="105"/>
      <c r="H53" s="122"/>
      <c r="I53" s="122"/>
      <c r="J53" s="122"/>
      <c r="K53" s="123"/>
      <c r="L53" s="124"/>
      <c r="M53" s="125"/>
      <c r="N53" s="123"/>
      <c r="O53" s="124"/>
      <c r="P53" s="121"/>
      <c r="Q53" s="107"/>
      <c r="R53" s="107"/>
      <c r="S53" s="107"/>
      <c r="T53" s="107"/>
      <c r="U53" s="104"/>
      <c r="V53" s="105"/>
    </row>
    <row r="54" spans="1:22" ht="16.5" customHeight="1" x14ac:dyDescent="0.45">
      <c r="A54" s="126">
        <v>16</v>
      </c>
      <c r="B54" s="127"/>
      <c r="C54" s="128"/>
      <c r="D54" s="128"/>
      <c r="E54" s="128"/>
      <c r="F54" s="128"/>
      <c r="G54" s="105"/>
      <c r="H54" s="122"/>
      <c r="I54" s="122"/>
      <c r="J54" s="122"/>
      <c r="K54" s="123" t="str">
        <f t="shared" ref="K54" si="58">IFERROR(MID(J54,1,SEARCH(":",J54,1)-1),"")</f>
        <v/>
      </c>
      <c r="L54" s="124" t="str">
        <f t="shared" ref="L54" si="59">IF(OR(K54="Rara vez",K54="Muy Baja"),0.2,
IF(OR(K54="Improbable",K54="Baja"),0.4,
IF(OR(K54="Posible",K54="Media"),0.6,
IF(OR(K54="Probable",K54="Alta"),0.8,
IF(OR(K54="Casi seguro",K54="Muy Alta"),1,"")))))</f>
        <v/>
      </c>
      <c r="M54" s="125"/>
      <c r="N54" s="123" t="str">
        <f>IF(OR(H54="Corrupción",H54="Corrupción en Trámites, OPAs y Consultas de Acceso a la Información Pública",H54="Corrupción - LA/FT/FPADM",H54="Corrupción - Conflictos de Interés"),'3. Impacto Riesgo de Corrupción'!Z54:Z56,
IF(OR(M54="Económico: Afectación menor a 10 SMLMV",M54="Reputacional: El riesgo afecta la imagen de alguna área de la organización"),"Leve",
IF(OR(M54="Económico: Entre 10 y 50 SMLMV",M54="Reputacional: El riesgo afecta la imagen de la entidad internamente, de conocimiento general, nivel interno, de junta directiva y accionistas y/o de proveedores"),"Menor",
IF(OR(M54="Económico: Entre 50 y 100 SMLMV",M54="Reputacional: El riesgo afecta la imagen de la entidad con algunos usuarios de relevancia frente al logro de los objetivos"),"Moderado",
IF(OR(M54="Económico: Entre 100 y 500 SMLMV",M54="Reputacional: El riesgo afecta la imagen de de la entidad con efecto publicitario sostenido a nivel de sector administrativo, nivel departamental o municipal"),"Mayor",
IF(OR(M54="Económico: Mayor a 500 SMLMV",M54="Reputacional: El riesgo afecta la imagen de la entidad a nivel nacional, con efecto publicitarios sostenible a nivel país"),"Catastrófico",""))))))</f>
        <v/>
      </c>
      <c r="O54" s="124" t="str">
        <f t="shared" ref="O54" si="60">IF(N54="Leve",0.2,
IF(N54="Menor",0.4,
IF(N54="Moderado",0.6,
IF(N54="Mayor",0.8,
IF(N54="Catastrófico",1,"")))))</f>
        <v/>
      </c>
      <c r="P54" s="121" t="str">
        <f t="shared" si="16"/>
        <v/>
      </c>
      <c r="Q54" s="107"/>
      <c r="R54" s="107"/>
      <c r="S54" s="107"/>
      <c r="T54" s="107"/>
      <c r="U54" s="104" t="str">
        <f t="shared" ref="U54" si="61">IF(S54="","","Cuatrimestral")</f>
        <v/>
      </c>
      <c r="V54" s="105"/>
    </row>
    <row r="55" spans="1:22" ht="15" customHeight="1" x14ac:dyDescent="0.45">
      <c r="A55" s="126"/>
      <c r="B55" s="127"/>
      <c r="C55" s="129"/>
      <c r="D55" s="129"/>
      <c r="E55" s="129"/>
      <c r="F55" s="129"/>
      <c r="G55" s="105"/>
      <c r="H55" s="122"/>
      <c r="I55" s="122"/>
      <c r="J55" s="122"/>
      <c r="K55" s="123"/>
      <c r="L55" s="124"/>
      <c r="M55" s="125"/>
      <c r="N55" s="123"/>
      <c r="O55" s="124"/>
      <c r="P55" s="121"/>
      <c r="Q55" s="107"/>
      <c r="R55" s="107"/>
      <c r="S55" s="107"/>
      <c r="T55" s="107"/>
      <c r="U55" s="104"/>
      <c r="V55" s="105"/>
    </row>
    <row r="56" spans="1:22" ht="15" customHeight="1" x14ac:dyDescent="0.45">
      <c r="A56" s="126"/>
      <c r="B56" s="127"/>
      <c r="C56" s="130"/>
      <c r="D56" s="130"/>
      <c r="E56" s="130"/>
      <c r="F56" s="130"/>
      <c r="G56" s="105"/>
      <c r="H56" s="122"/>
      <c r="I56" s="122"/>
      <c r="J56" s="122"/>
      <c r="K56" s="123"/>
      <c r="L56" s="124"/>
      <c r="M56" s="125"/>
      <c r="N56" s="123"/>
      <c r="O56" s="124"/>
      <c r="P56" s="121"/>
      <c r="Q56" s="107"/>
      <c r="R56" s="107"/>
      <c r="S56" s="107"/>
      <c r="T56" s="107"/>
      <c r="U56" s="104"/>
      <c r="V56" s="105"/>
    </row>
    <row r="57" spans="1:22" ht="16.5" customHeight="1" x14ac:dyDescent="0.45">
      <c r="A57" s="126">
        <v>17</v>
      </c>
      <c r="B57" s="127"/>
      <c r="C57" s="128"/>
      <c r="D57" s="128"/>
      <c r="E57" s="128"/>
      <c r="F57" s="128"/>
      <c r="G57" s="105"/>
      <c r="H57" s="122"/>
      <c r="I57" s="122"/>
      <c r="J57" s="122"/>
      <c r="K57" s="123" t="str">
        <f t="shared" ref="K57" si="62">IFERROR(MID(J57,1,SEARCH(":",J57,1)-1),"")</f>
        <v/>
      </c>
      <c r="L57" s="124" t="str">
        <f t="shared" ref="L57" si="63">IF(OR(K57="Rara vez",K57="Muy Baja"),0.2,
IF(OR(K57="Improbable",K57="Baja"),0.4,
IF(OR(K57="Posible",K57="Media"),0.6,
IF(OR(K57="Probable",K57="Alta"),0.8,
IF(OR(K57="Casi seguro",K57="Muy Alta"),1,"")))))</f>
        <v/>
      </c>
      <c r="M57" s="125"/>
      <c r="N57" s="123" t="str">
        <f>IF(OR(H57="Corrupción",H57="Corrupción en Trámites, OPAs y Consultas de Acceso a la Información Pública",H57="Corrupción - LA/FT/FPADM",H57="Corrupción - Conflictos de Interés"),'3. Impacto Riesgo de Corrupción'!Z57:Z59,
IF(OR(M57="Económico: Afectación menor a 10 SMLMV",M57="Reputacional: El riesgo afecta la imagen de alguna área de la organización"),"Leve",
IF(OR(M57="Económico: Entre 10 y 50 SMLMV",M57="Reputacional: El riesgo afecta la imagen de la entidad internamente, de conocimiento general, nivel interno, de junta directiva y accionistas y/o de proveedores"),"Menor",
IF(OR(M57="Económico: Entre 50 y 100 SMLMV",M57="Reputacional: El riesgo afecta la imagen de la entidad con algunos usuarios de relevancia frente al logro de los objetivos"),"Moderado",
IF(OR(M57="Económico: Entre 100 y 500 SMLMV",M57="Reputacional: El riesgo afecta la imagen de de la entidad con efecto publicitario sostenido a nivel de sector administrativo, nivel departamental o municipal"),"Mayor",
IF(OR(M57="Económico: Mayor a 500 SMLMV",M57="Reputacional: El riesgo afecta la imagen de la entidad a nivel nacional, con efecto publicitarios sostenible a nivel país"),"Catastrófico",""))))))</f>
        <v/>
      </c>
      <c r="O57" s="124" t="str">
        <f t="shared" ref="O57" si="64">IF(N57="Leve",0.2,
IF(N57="Menor",0.4,
IF(N57="Moderado",0.6,
IF(N57="Mayor",0.8,
IF(N57="Catastrófico",1,"")))))</f>
        <v/>
      </c>
      <c r="P57" s="121" t="str">
        <f t="shared" si="16"/>
        <v/>
      </c>
      <c r="Q57" s="107"/>
      <c r="R57" s="107"/>
      <c r="S57" s="107"/>
      <c r="T57" s="107"/>
      <c r="U57" s="104" t="str">
        <f t="shared" ref="U57" si="65">IF(S57="","","Cuatrimestral")</f>
        <v/>
      </c>
      <c r="V57" s="105"/>
    </row>
    <row r="58" spans="1:22" ht="15" customHeight="1" x14ac:dyDescent="0.45">
      <c r="A58" s="126"/>
      <c r="B58" s="127"/>
      <c r="C58" s="129"/>
      <c r="D58" s="129"/>
      <c r="E58" s="129"/>
      <c r="F58" s="129"/>
      <c r="G58" s="105"/>
      <c r="H58" s="122"/>
      <c r="I58" s="122"/>
      <c r="J58" s="122"/>
      <c r="K58" s="123"/>
      <c r="L58" s="124"/>
      <c r="M58" s="125"/>
      <c r="N58" s="123"/>
      <c r="O58" s="124"/>
      <c r="P58" s="121"/>
      <c r="Q58" s="107"/>
      <c r="R58" s="107"/>
      <c r="S58" s="107"/>
      <c r="T58" s="107"/>
      <c r="U58" s="104"/>
      <c r="V58" s="105"/>
    </row>
    <row r="59" spans="1:22" ht="15" customHeight="1" x14ac:dyDescent="0.45">
      <c r="A59" s="126"/>
      <c r="B59" s="127"/>
      <c r="C59" s="130"/>
      <c r="D59" s="130"/>
      <c r="E59" s="130"/>
      <c r="F59" s="130"/>
      <c r="G59" s="105"/>
      <c r="H59" s="122"/>
      <c r="I59" s="122"/>
      <c r="J59" s="122"/>
      <c r="K59" s="123"/>
      <c r="L59" s="124"/>
      <c r="M59" s="125"/>
      <c r="N59" s="123"/>
      <c r="O59" s="124"/>
      <c r="P59" s="121"/>
      <c r="Q59" s="107"/>
      <c r="R59" s="107"/>
      <c r="S59" s="107"/>
      <c r="T59" s="107"/>
      <c r="U59" s="104"/>
      <c r="V59" s="105"/>
    </row>
    <row r="60" spans="1:22" ht="16.5" customHeight="1" x14ac:dyDescent="0.45">
      <c r="A60" s="126">
        <v>18</v>
      </c>
      <c r="B60" s="127"/>
      <c r="C60" s="128"/>
      <c r="D60" s="128"/>
      <c r="E60" s="128"/>
      <c r="F60" s="128"/>
      <c r="G60" s="105"/>
      <c r="H60" s="122"/>
      <c r="I60" s="122"/>
      <c r="J60" s="122"/>
      <c r="K60" s="123" t="str">
        <f t="shared" ref="K60" si="66">IFERROR(MID(J60,1,SEARCH(":",J60,1)-1),"")</f>
        <v/>
      </c>
      <c r="L60" s="124" t="str">
        <f t="shared" ref="L60" si="67">IF(OR(K60="Rara vez",K60="Muy Baja"),0.2,
IF(OR(K60="Improbable",K60="Baja"),0.4,
IF(OR(K60="Posible",K60="Media"),0.6,
IF(OR(K60="Probable",K60="Alta"),0.8,
IF(OR(K60="Casi seguro",K60="Muy Alta"),1,"")))))</f>
        <v/>
      </c>
      <c r="M60" s="125"/>
      <c r="N60" s="123" t="str">
        <f>IF(OR(H60="Corrupción",H60="Corrupción en Trámites, OPAs y Consultas de Acceso a la Información Pública",H60="Corrupción - LA/FT/FPADM",H60="Corrupción - Conflictos de Interés"),'3. Impacto Riesgo de Corrupción'!Z60:Z62,
IF(OR(M60="Económico: Afectación menor a 10 SMLMV",M60="Reputacional: El riesgo afecta la imagen de alguna área de la organización"),"Leve",
IF(OR(M60="Económico: Entre 10 y 50 SMLMV",M60="Reputacional: El riesgo afecta la imagen de la entidad internamente, de conocimiento general, nivel interno, de junta directiva y accionistas y/o de proveedores"),"Menor",
IF(OR(M60="Económico: Entre 50 y 100 SMLMV",M60="Reputacional: El riesgo afecta la imagen de la entidad con algunos usuarios de relevancia frente al logro de los objetivos"),"Moderado",
IF(OR(M60="Económico: Entre 100 y 500 SMLMV",M60="Reputacional: El riesgo afecta la imagen de de la entidad con efecto publicitario sostenido a nivel de sector administrativo, nivel departamental o municipal"),"Mayor",
IF(OR(M60="Económico: Mayor a 500 SMLMV",M60="Reputacional: El riesgo afecta la imagen de la entidad a nivel nacional, con efecto publicitarios sostenible a nivel país"),"Catastrófico",""))))))</f>
        <v/>
      </c>
      <c r="O60" s="124" t="str">
        <f t="shared" ref="O60" si="68">IF(N60="Leve",0.2,
IF(N60="Menor",0.4,
IF(N60="Moderado",0.6,
IF(N60="Mayor",0.8,
IF(N60="Catastrófico",1,"")))))</f>
        <v/>
      </c>
      <c r="P60" s="121" t="str">
        <f t="shared" si="16"/>
        <v/>
      </c>
      <c r="Q60" s="107"/>
      <c r="R60" s="107"/>
      <c r="S60" s="107"/>
      <c r="T60" s="107"/>
      <c r="U60" s="104" t="str">
        <f t="shared" ref="U60" si="69">IF(S60="","","Cuatrimestral")</f>
        <v/>
      </c>
      <c r="V60" s="105"/>
    </row>
    <row r="61" spans="1:22" ht="15" customHeight="1" x14ac:dyDescent="0.45">
      <c r="A61" s="126"/>
      <c r="B61" s="127"/>
      <c r="C61" s="129"/>
      <c r="D61" s="129"/>
      <c r="E61" s="129"/>
      <c r="F61" s="129"/>
      <c r="G61" s="105"/>
      <c r="H61" s="122"/>
      <c r="I61" s="122"/>
      <c r="J61" s="122"/>
      <c r="K61" s="123"/>
      <c r="L61" s="124"/>
      <c r="M61" s="125"/>
      <c r="N61" s="123"/>
      <c r="O61" s="124"/>
      <c r="P61" s="121"/>
      <c r="Q61" s="107"/>
      <c r="R61" s="107"/>
      <c r="S61" s="107"/>
      <c r="T61" s="107"/>
      <c r="U61" s="104"/>
      <c r="V61" s="105"/>
    </row>
    <row r="62" spans="1:22" ht="15" customHeight="1" x14ac:dyDescent="0.45">
      <c r="A62" s="126"/>
      <c r="B62" s="127"/>
      <c r="C62" s="130"/>
      <c r="D62" s="130"/>
      <c r="E62" s="130"/>
      <c r="F62" s="130"/>
      <c r="G62" s="105"/>
      <c r="H62" s="122"/>
      <c r="I62" s="122"/>
      <c r="J62" s="122"/>
      <c r="K62" s="123"/>
      <c r="L62" s="124"/>
      <c r="M62" s="125"/>
      <c r="N62" s="123"/>
      <c r="O62" s="124"/>
      <c r="P62" s="121"/>
      <c r="Q62" s="107"/>
      <c r="R62" s="107"/>
      <c r="S62" s="107"/>
      <c r="T62" s="107"/>
      <c r="U62" s="104"/>
      <c r="V62" s="105"/>
    </row>
    <row r="63" spans="1:22" ht="16.5" customHeight="1" x14ac:dyDescent="0.45">
      <c r="A63" s="126">
        <v>19</v>
      </c>
      <c r="B63" s="127"/>
      <c r="C63" s="128"/>
      <c r="D63" s="128"/>
      <c r="E63" s="128"/>
      <c r="F63" s="128"/>
      <c r="G63" s="105"/>
      <c r="H63" s="122"/>
      <c r="I63" s="122"/>
      <c r="J63" s="122"/>
      <c r="K63" s="123" t="str">
        <f t="shared" ref="K63" si="70">IFERROR(MID(J63,1,SEARCH(":",J63,1)-1),"")</f>
        <v/>
      </c>
      <c r="L63" s="124" t="str">
        <f t="shared" ref="L63" si="71">IF(OR(K63="Rara vez",K63="Muy Baja"),0.2,
IF(OR(K63="Improbable",K63="Baja"),0.4,
IF(OR(K63="Posible",K63="Media"),0.6,
IF(OR(K63="Probable",K63="Alta"),0.8,
IF(OR(K63="Casi seguro",K63="Muy Alta"),1,"")))))</f>
        <v/>
      </c>
      <c r="M63" s="125"/>
      <c r="N63" s="123" t="str">
        <f>IF(OR(H63="Corrupción",H63="Corrupción en Trámites, OPAs y Consultas de Acceso a la Información Pública",H63="Corrupción - LA/FT/FPADM",H63="Corrupción - Conflictos de Interés"),'3. Impacto Riesgo de Corrupción'!Z63:Z65,
IF(OR(M63="Económico: Afectación menor a 10 SMLMV",M63="Reputacional: El riesgo afecta la imagen de alguna área de la organización"),"Leve",
IF(OR(M63="Económico: Entre 10 y 50 SMLMV",M63="Reputacional: El riesgo afecta la imagen de la entidad internamente, de conocimiento general, nivel interno, de junta directiva y accionistas y/o de proveedores"),"Menor",
IF(OR(M63="Económico: Entre 50 y 100 SMLMV",M63="Reputacional: El riesgo afecta la imagen de la entidad con algunos usuarios de relevancia frente al logro de los objetivos"),"Moderado",
IF(OR(M63="Económico: Entre 100 y 500 SMLMV",M63="Reputacional: El riesgo afecta la imagen de de la entidad con efecto publicitario sostenido a nivel de sector administrativo, nivel departamental o municipal"),"Mayor",
IF(OR(M63="Económico: Mayor a 500 SMLMV",M63="Reputacional: El riesgo afecta la imagen de la entidad a nivel nacional, con efecto publicitarios sostenible a nivel país"),"Catastrófico",""))))))</f>
        <v/>
      </c>
      <c r="O63" s="124" t="str">
        <f t="shared" ref="O63" si="72">IF(N63="Leve",0.2,
IF(N63="Menor",0.4,
IF(N63="Moderado",0.6,
IF(N63="Mayor",0.8,
IF(N63="Catastrófico",1,"")))))</f>
        <v/>
      </c>
      <c r="P63" s="121" t="str">
        <f t="shared" si="16"/>
        <v/>
      </c>
      <c r="Q63" s="107"/>
      <c r="R63" s="107"/>
      <c r="S63" s="107"/>
      <c r="T63" s="107"/>
      <c r="U63" s="104" t="str">
        <f t="shared" ref="U63" si="73">IF(S63="","","Cuatrimestral")</f>
        <v/>
      </c>
      <c r="V63" s="105"/>
    </row>
    <row r="64" spans="1:22" ht="15" customHeight="1" x14ac:dyDescent="0.45">
      <c r="A64" s="126"/>
      <c r="B64" s="127"/>
      <c r="C64" s="129"/>
      <c r="D64" s="129"/>
      <c r="E64" s="129"/>
      <c r="F64" s="129"/>
      <c r="G64" s="105"/>
      <c r="H64" s="122"/>
      <c r="I64" s="122"/>
      <c r="J64" s="122"/>
      <c r="K64" s="123"/>
      <c r="L64" s="124"/>
      <c r="M64" s="125"/>
      <c r="N64" s="123"/>
      <c r="O64" s="124"/>
      <c r="P64" s="121"/>
      <c r="Q64" s="107"/>
      <c r="R64" s="107"/>
      <c r="S64" s="107"/>
      <c r="T64" s="107"/>
      <c r="U64" s="104"/>
      <c r="V64" s="105"/>
    </row>
    <row r="65" spans="1:22" ht="15" customHeight="1" x14ac:dyDescent="0.45">
      <c r="A65" s="126"/>
      <c r="B65" s="127"/>
      <c r="C65" s="130"/>
      <c r="D65" s="130"/>
      <c r="E65" s="130"/>
      <c r="F65" s="130"/>
      <c r="G65" s="105"/>
      <c r="H65" s="122"/>
      <c r="I65" s="122"/>
      <c r="J65" s="122"/>
      <c r="K65" s="123"/>
      <c r="L65" s="124"/>
      <c r="M65" s="125"/>
      <c r="N65" s="123"/>
      <c r="O65" s="124"/>
      <c r="P65" s="121"/>
      <c r="Q65" s="107"/>
      <c r="R65" s="107"/>
      <c r="S65" s="107"/>
      <c r="T65" s="107"/>
      <c r="U65" s="104"/>
      <c r="V65" s="105"/>
    </row>
    <row r="66" spans="1:22" ht="16.5" customHeight="1" x14ac:dyDescent="0.45">
      <c r="A66" s="126">
        <v>20</v>
      </c>
      <c r="B66" s="127"/>
      <c r="C66" s="128"/>
      <c r="D66" s="128"/>
      <c r="E66" s="128"/>
      <c r="F66" s="128"/>
      <c r="G66" s="105"/>
      <c r="H66" s="122"/>
      <c r="I66" s="122"/>
      <c r="J66" s="122"/>
      <c r="K66" s="123" t="str">
        <f t="shared" ref="K66" si="74">IFERROR(MID(J66,1,SEARCH(":",J66,1)-1),"")</f>
        <v/>
      </c>
      <c r="L66" s="124" t="str">
        <f t="shared" ref="L66" si="75">IF(OR(K66="Rara vez",K66="Muy Baja"),0.2,
IF(OR(K66="Improbable",K66="Baja"),0.4,
IF(OR(K66="Posible",K66="Media"),0.6,
IF(OR(K66="Probable",K66="Alta"),0.8,
IF(OR(K66="Casi seguro",K66="Muy Alta"),1,"")))))</f>
        <v/>
      </c>
      <c r="M66" s="125"/>
      <c r="N66" s="123" t="str">
        <f>IF(OR(H66="Corrupción",H66="Corrupción en Trámites, OPAs y Consultas de Acceso a la Información Pública",H66="Corrupción - LA/FT/FPADM",H66="Corrupción - Conflictos de Interés"),'3. Impacto Riesgo de Corrupción'!Z66:Z68,
IF(OR(M66="Económico: Afectación menor a 10 SMLMV",M66="Reputacional: El riesgo afecta la imagen de alguna área de la organización"),"Leve",
IF(OR(M66="Económico: Entre 10 y 50 SMLMV",M66="Reputacional: El riesgo afecta la imagen de la entidad internamente, de conocimiento general, nivel interno, de junta directiva y accionistas y/o de proveedores"),"Menor",
IF(OR(M66="Económico: Entre 50 y 100 SMLMV",M66="Reputacional: El riesgo afecta la imagen de la entidad con algunos usuarios de relevancia frente al logro de los objetivos"),"Moderado",
IF(OR(M66="Económico: Entre 100 y 500 SMLMV",M66="Reputacional: El riesgo afecta la imagen de de la entidad con efecto publicitario sostenido a nivel de sector administrativo, nivel departamental o municipal"),"Mayor",
IF(OR(M66="Económico: Mayor a 500 SMLMV",M66="Reputacional: El riesgo afecta la imagen de la entidad a nivel nacional, con efecto publicitarios sostenible a nivel país"),"Catastrófico",""))))))</f>
        <v/>
      </c>
      <c r="O66" s="124" t="str">
        <f t="shared" ref="O66" si="76">IF(N66="Leve",0.2,
IF(N66="Menor",0.4,
IF(N66="Moderado",0.6,
IF(N66="Mayor",0.8,
IF(N66="Catastrófico",1,"")))))</f>
        <v/>
      </c>
      <c r="P66" s="121" t="str">
        <f t="shared" si="16"/>
        <v/>
      </c>
      <c r="Q66" s="107"/>
      <c r="R66" s="107"/>
      <c r="S66" s="107"/>
      <c r="T66" s="107"/>
      <c r="U66" s="104" t="str">
        <f t="shared" ref="U66" si="77">IF(S66="","","Cuatrimestral")</f>
        <v/>
      </c>
      <c r="V66" s="105"/>
    </row>
    <row r="67" spans="1:22" ht="15" customHeight="1" x14ac:dyDescent="0.45">
      <c r="A67" s="126"/>
      <c r="B67" s="127"/>
      <c r="C67" s="129"/>
      <c r="D67" s="129"/>
      <c r="E67" s="129"/>
      <c r="F67" s="129"/>
      <c r="G67" s="105"/>
      <c r="H67" s="122"/>
      <c r="I67" s="122"/>
      <c r="J67" s="122"/>
      <c r="K67" s="123"/>
      <c r="L67" s="124"/>
      <c r="M67" s="125"/>
      <c r="N67" s="123"/>
      <c r="O67" s="124"/>
      <c r="P67" s="121"/>
      <c r="Q67" s="107"/>
      <c r="R67" s="107"/>
      <c r="S67" s="107"/>
      <c r="T67" s="107"/>
      <c r="U67" s="104"/>
      <c r="V67" s="105"/>
    </row>
    <row r="68" spans="1:22" ht="15" customHeight="1" x14ac:dyDescent="0.45">
      <c r="A68" s="126"/>
      <c r="B68" s="127"/>
      <c r="C68" s="130"/>
      <c r="D68" s="130"/>
      <c r="E68" s="130"/>
      <c r="F68" s="130"/>
      <c r="G68" s="105"/>
      <c r="H68" s="122"/>
      <c r="I68" s="122"/>
      <c r="J68" s="122"/>
      <c r="K68" s="123"/>
      <c r="L68" s="124"/>
      <c r="M68" s="125"/>
      <c r="N68" s="123"/>
      <c r="O68" s="124"/>
      <c r="P68" s="121"/>
      <c r="Q68" s="107"/>
      <c r="R68" s="107"/>
      <c r="S68" s="107"/>
      <c r="T68" s="107"/>
      <c r="U68" s="104"/>
      <c r="V68" s="105"/>
    </row>
    <row r="69" spans="1:22" x14ac:dyDescent="0.45"/>
    <row r="70" spans="1:22" x14ac:dyDescent="0.45"/>
    <row r="71" spans="1:22" x14ac:dyDescent="0.45"/>
  </sheetData>
  <sheetProtection algorithmName="SHA-512" hashValue="GYPXm/vxX4hRYanLliEerXWRbI9aIeKFG/RfnqOb1KJeAcrOgiXUB4MdIz6ay9h8gVxuZYAwBbAIeBUdY6sz6g==" saltValue="7XgnHVS51s3oqix9KMkfLg==" spinCount="100000" sheet="1" formatColumns="0" formatRows="0"/>
  <mergeCells count="467">
    <mergeCell ref="V57:V59"/>
    <mergeCell ref="V60:V62"/>
    <mergeCell ref="V63:V65"/>
    <mergeCell ref="V66:V68"/>
    <mergeCell ref="C66:C68"/>
    <mergeCell ref="C39:C41"/>
    <mergeCell ref="C42:C44"/>
    <mergeCell ref="C45:C47"/>
    <mergeCell ref="C48:C50"/>
    <mergeCell ref="C51:C53"/>
    <mergeCell ref="C54:C56"/>
    <mergeCell ref="C57:C59"/>
    <mergeCell ref="C60:C62"/>
    <mergeCell ref="C63:C65"/>
    <mergeCell ref="N63:N65"/>
    <mergeCell ref="O63:O65"/>
    <mergeCell ref="P63:P65"/>
    <mergeCell ref="K66:K68"/>
    <mergeCell ref="L66:L68"/>
    <mergeCell ref="M66:M68"/>
    <mergeCell ref="N66:N68"/>
    <mergeCell ref="O66:O68"/>
    <mergeCell ref="P66:P68"/>
    <mergeCell ref="K57:K59"/>
    <mergeCell ref="A66:A68"/>
    <mergeCell ref="B66:B68"/>
    <mergeCell ref="D66:D68"/>
    <mergeCell ref="E66:E68"/>
    <mergeCell ref="F66:F68"/>
    <mergeCell ref="G66:G68"/>
    <mergeCell ref="H66:H68"/>
    <mergeCell ref="I66:I68"/>
    <mergeCell ref="J66:J68"/>
    <mergeCell ref="M57:M59"/>
    <mergeCell ref="H57:H59"/>
    <mergeCell ref="I57:I59"/>
    <mergeCell ref="J57:J59"/>
    <mergeCell ref="K63:K65"/>
    <mergeCell ref="L63:L65"/>
    <mergeCell ref="M63:M65"/>
    <mergeCell ref="N57:N59"/>
    <mergeCell ref="A63:A65"/>
    <mergeCell ref="B63:B65"/>
    <mergeCell ref="D63:D65"/>
    <mergeCell ref="E63:E65"/>
    <mergeCell ref="F63:F65"/>
    <mergeCell ref="G63:G65"/>
    <mergeCell ref="H63:H65"/>
    <mergeCell ref="I63:I65"/>
    <mergeCell ref="J63:J65"/>
    <mergeCell ref="O57:O59"/>
    <mergeCell ref="P57:P59"/>
    <mergeCell ref="A60:A62"/>
    <mergeCell ref="B60:B62"/>
    <mergeCell ref="D60:D62"/>
    <mergeCell ref="E60:E62"/>
    <mergeCell ref="F60:F62"/>
    <mergeCell ref="G60:G62"/>
    <mergeCell ref="H60:H62"/>
    <mergeCell ref="I60:I62"/>
    <mergeCell ref="J60:J62"/>
    <mergeCell ref="K60:K62"/>
    <mergeCell ref="L60:L62"/>
    <mergeCell ref="M60:M62"/>
    <mergeCell ref="N60:N62"/>
    <mergeCell ref="O60:O62"/>
    <mergeCell ref="P60:P62"/>
    <mergeCell ref="A57:A59"/>
    <mergeCell ref="B57:B59"/>
    <mergeCell ref="D57:D59"/>
    <mergeCell ref="E57:E59"/>
    <mergeCell ref="F57:F59"/>
    <mergeCell ref="G57:G59"/>
    <mergeCell ref="L57:L59"/>
    <mergeCell ref="L51:L53"/>
    <mergeCell ref="M51:M53"/>
    <mergeCell ref="N51:N53"/>
    <mergeCell ref="M39:M41"/>
    <mergeCell ref="H39:H41"/>
    <mergeCell ref="I39:I41"/>
    <mergeCell ref="J39:J41"/>
    <mergeCell ref="L39:L41"/>
    <mergeCell ref="O39:O41"/>
    <mergeCell ref="O51:O53"/>
    <mergeCell ref="K48:K50"/>
    <mergeCell ref="L48:L50"/>
    <mergeCell ref="K45:K47"/>
    <mergeCell ref="L45:L47"/>
    <mergeCell ref="M45:M47"/>
    <mergeCell ref="M48:M50"/>
    <mergeCell ref="N48:N50"/>
    <mergeCell ref="K51:K53"/>
    <mergeCell ref="A54:A56"/>
    <mergeCell ref="B54:B56"/>
    <mergeCell ref="D54:D56"/>
    <mergeCell ref="E54:E56"/>
    <mergeCell ref="F54:F56"/>
    <mergeCell ref="G54:G56"/>
    <mergeCell ref="H54:H56"/>
    <mergeCell ref="I54:I56"/>
    <mergeCell ref="J54:J56"/>
    <mergeCell ref="P45:P47"/>
    <mergeCell ref="A48:A50"/>
    <mergeCell ref="B48:B50"/>
    <mergeCell ref="O48:O50"/>
    <mergeCell ref="P48:P50"/>
    <mergeCell ref="A45:A47"/>
    <mergeCell ref="K54:K56"/>
    <mergeCell ref="L54:L56"/>
    <mergeCell ref="M54:M56"/>
    <mergeCell ref="N54:N56"/>
    <mergeCell ref="O54:O56"/>
    <mergeCell ref="P54:P56"/>
    <mergeCell ref="N45:N47"/>
    <mergeCell ref="O45:O47"/>
    <mergeCell ref="P51:P53"/>
    <mergeCell ref="A51:A53"/>
    <mergeCell ref="B51:B53"/>
    <mergeCell ref="D51:D53"/>
    <mergeCell ref="E51:E53"/>
    <mergeCell ref="F51:F53"/>
    <mergeCell ref="G51:G53"/>
    <mergeCell ref="H51:H53"/>
    <mergeCell ref="I51:I53"/>
    <mergeCell ref="J51:J53"/>
    <mergeCell ref="B45:B47"/>
    <mergeCell ref="D45:D47"/>
    <mergeCell ref="E45:E47"/>
    <mergeCell ref="F45:F47"/>
    <mergeCell ref="G45:G47"/>
    <mergeCell ref="H45:H47"/>
    <mergeCell ref="I45:I47"/>
    <mergeCell ref="J45:J47"/>
    <mergeCell ref="D48:D50"/>
    <mergeCell ref="E48:E50"/>
    <mergeCell ref="F48:F50"/>
    <mergeCell ref="G48:G50"/>
    <mergeCell ref="H48:H50"/>
    <mergeCell ref="I48:I50"/>
    <mergeCell ref="J48:J50"/>
    <mergeCell ref="P39:P41"/>
    <mergeCell ref="A42:A44"/>
    <mergeCell ref="B42:B44"/>
    <mergeCell ref="D42:D44"/>
    <mergeCell ref="E42:E44"/>
    <mergeCell ref="F42:F44"/>
    <mergeCell ref="G42:G44"/>
    <mergeCell ref="H42:H44"/>
    <mergeCell ref="I42:I44"/>
    <mergeCell ref="J42:J44"/>
    <mergeCell ref="K42:K44"/>
    <mergeCell ref="L42:L44"/>
    <mergeCell ref="M42:M44"/>
    <mergeCell ref="N42:N44"/>
    <mergeCell ref="O42:O44"/>
    <mergeCell ref="P42:P44"/>
    <mergeCell ref="A39:A41"/>
    <mergeCell ref="B39:B41"/>
    <mergeCell ref="D39:D41"/>
    <mergeCell ref="E39:E41"/>
    <mergeCell ref="F39:F41"/>
    <mergeCell ref="G39:G41"/>
    <mergeCell ref="K39:K41"/>
    <mergeCell ref="N39:N41"/>
    <mergeCell ref="P36:P38"/>
    <mergeCell ref="I36:I38"/>
    <mergeCell ref="J36:J38"/>
    <mergeCell ref="K36:K38"/>
    <mergeCell ref="L36:L38"/>
    <mergeCell ref="M36:M38"/>
    <mergeCell ref="N36:N38"/>
    <mergeCell ref="A36:A38"/>
    <mergeCell ref="B36:B38"/>
    <mergeCell ref="D36:D38"/>
    <mergeCell ref="E36:E38"/>
    <mergeCell ref="F36:F38"/>
    <mergeCell ref="G36:G38"/>
    <mergeCell ref="H36:H38"/>
    <mergeCell ref="O36:O38"/>
    <mergeCell ref="C36:C38"/>
    <mergeCell ref="P33:P35"/>
    <mergeCell ref="I33:I35"/>
    <mergeCell ref="J33:J35"/>
    <mergeCell ref="K33:K35"/>
    <mergeCell ref="L33:L35"/>
    <mergeCell ref="M33:M35"/>
    <mergeCell ref="N33:N35"/>
    <mergeCell ref="A33:A35"/>
    <mergeCell ref="B33:B35"/>
    <mergeCell ref="D33:D35"/>
    <mergeCell ref="E33:E35"/>
    <mergeCell ref="F33:F35"/>
    <mergeCell ref="G33:G35"/>
    <mergeCell ref="H33:H35"/>
    <mergeCell ref="O33:O35"/>
    <mergeCell ref="C33:C35"/>
    <mergeCell ref="P30:P32"/>
    <mergeCell ref="I30:I32"/>
    <mergeCell ref="J30:J32"/>
    <mergeCell ref="K30:K32"/>
    <mergeCell ref="L30:L32"/>
    <mergeCell ref="M30:M32"/>
    <mergeCell ref="N30:N32"/>
    <mergeCell ref="A30:A32"/>
    <mergeCell ref="B30:B32"/>
    <mergeCell ref="D30:D32"/>
    <mergeCell ref="E30:E32"/>
    <mergeCell ref="F30:F32"/>
    <mergeCell ref="G30:G32"/>
    <mergeCell ref="H30:H32"/>
    <mergeCell ref="O30:O32"/>
    <mergeCell ref="C30:C32"/>
    <mergeCell ref="P27:P29"/>
    <mergeCell ref="I27:I29"/>
    <mergeCell ref="J27:J29"/>
    <mergeCell ref="K27:K29"/>
    <mergeCell ref="L27:L29"/>
    <mergeCell ref="M27:M29"/>
    <mergeCell ref="N27:N29"/>
    <mergeCell ref="A27:A29"/>
    <mergeCell ref="B27:B29"/>
    <mergeCell ref="D27:D29"/>
    <mergeCell ref="E27:E29"/>
    <mergeCell ref="F27:F29"/>
    <mergeCell ref="G27:G29"/>
    <mergeCell ref="H27:H29"/>
    <mergeCell ref="O27:O29"/>
    <mergeCell ref="C27:C29"/>
    <mergeCell ref="P24:P26"/>
    <mergeCell ref="I24:I26"/>
    <mergeCell ref="J24:J26"/>
    <mergeCell ref="K24:K26"/>
    <mergeCell ref="L24:L26"/>
    <mergeCell ref="M24:M26"/>
    <mergeCell ref="N24:N26"/>
    <mergeCell ref="A24:A26"/>
    <mergeCell ref="B24:B26"/>
    <mergeCell ref="D24:D26"/>
    <mergeCell ref="E24:E26"/>
    <mergeCell ref="F24:F26"/>
    <mergeCell ref="G24:G26"/>
    <mergeCell ref="H24:H26"/>
    <mergeCell ref="O24:O26"/>
    <mergeCell ref="C24:C26"/>
    <mergeCell ref="P21:P23"/>
    <mergeCell ref="I21:I23"/>
    <mergeCell ref="J21:J23"/>
    <mergeCell ref="K21:K23"/>
    <mergeCell ref="L21:L23"/>
    <mergeCell ref="M21:M23"/>
    <mergeCell ref="N21:N23"/>
    <mergeCell ref="A21:A23"/>
    <mergeCell ref="B21:B23"/>
    <mergeCell ref="D21:D23"/>
    <mergeCell ref="E21:E23"/>
    <mergeCell ref="F21:F23"/>
    <mergeCell ref="G21:G23"/>
    <mergeCell ref="H21:H23"/>
    <mergeCell ref="O21:O23"/>
    <mergeCell ref="C21:C23"/>
    <mergeCell ref="P18:P20"/>
    <mergeCell ref="I18:I20"/>
    <mergeCell ref="J18:J20"/>
    <mergeCell ref="K18:K20"/>
    <mergeCell ref="L18:L20"/>
    <mergeCell ref="M18:M20"/>
    <mergeCell ref="N18:N20"/>
    <mergeCell ref="A18:A20"/>
    <mergeCell ref="B18:B20"/>
    <mergeCell ref="D18:D20"/>
    <mergeCell ref="E18:E20"/>
    <mergeCell ref="F18:F20"/>
    <mergeCell ref="G18:G20"/>
    <mergeCell ref="H18:H20"/>
    <mergeCell ref="O18:O20"/>
    <mergeCell ref="C18:C20"/>
    <mergeCell ref="P15:P17"/>
    <mergeCell ref="I15:I17"/>
    <mergeCell ref="J15:J17"/>
    <mergeCell ref="K15:K17"/>
    <mergeCell ref="L15:L17"/>
    <mergeCell ref="M15:M17"/>
    <mergeCell ref="N15:N17"/>
    <mergeCell ref="A15:A17"/>
    <mergeCell ref="B15:B17"/>
    <mergeCell ref="D15:D17"/>
    <mergeCell ref="E15:E17"/>
    <mergeCell ref="F15:F17"/>
    <mergeCell ref="G15:G17"/>
    <mergeCell ref="H15:H17"/>
    <mergeCell ref="O15:O17"/>
    <mergeCell ref="C15:C17"/>
    <mergeCell ref="P12:P14"/>
    <mergeCell ref="I12:I14"/>
    <mergeCell ref="J12:J14"/>
    <mergeCell ref="K12:K14"/>
    <mergeCell ref="L12:L14"/>
    <mergeCell ref="M12:M14"/>
    <mergeCell ref="N12:N14"/>
    <mergeCell ref="A12:A14"/>
    <mergeCell ref="B12:B14"/>
    <mergeCell ref="D12:D14"/>
    <mergeCell ref="E12:E14"/>
    <mergeCell ref="F12:F14"/>
    <mergeCell ref="G12:G14"/>
    <mergeCell ref="H12:H14"/>
    <mergeCell ref="O12:O14"/>
    <mergeCell ref="C12:C14"/>
    <mergeCell ref="P9:P11"/>
    <mergeCell ref="I9:I11"/>
    <mergeCell ref="J9:J11"/>
    <mergeCell ref="K9:K11"/>
    <mergeCell ref="L9:L11"/>
    <mergeCell ref="M9:M11"/>
    <mergeCell ref="N9:N11"/>
    <mergeCell ref="A9:A11"/>
    <mergeCell ref="B9:B11"/>
    <mergeCell ref="D9:D11"/>
    <mergeCell ref="E9:E11"/>
    <mergeCell ref="F9:F11"/>
    <mergeCell ref="G9:G11"/>
    <mergeCell ref="H9:H11"/>
    <mergeCell ref="O9:O11"/>
    <mergeCell ref="C9:C11"/>
    <mergeCell ref="A1:B4"/>
    <mergeCell ref="D7:D8"/>
    <mergeCell ref="E7:E8"/>
    <mergeCell ref="F7:F8"/>
    <mergeCell ref="G7:G8"/>
    <mergeCell ref="K6:P6"/>
    <mergeCell ref="N7:N8"/>
    <mergeCell ref="O7:O8"/>
    <mergeCell ref="P7:P8"/>
    <mergeCell ref="H7:H8"/>
    <mergeCell ref="I7:I8"/>
    <mergeCell ref="J7:J8"/>
    <mergeCell ref="K7:K8"/>
    <mergeCell ref="L7:L8"/>
    <mergeCell ref="M7:M8"/>
    <mergeCell ref="A6:A8"/>
    <mergeCell ref="B6:B8"/>
    <mergeCell ref="C6:J6"/>
    <mergeCell ref="C7:C8"/>
    <mergeCell ref="Q7:Q8"/>
    <mergeCell ref="Q9:Q11"/>
    <mergeCell ref="Q12:Q14"/>
    <mergeCell ref="Q15:Q17"/>
    <mergeCell ref="Q18:Q20"/>
    <mergeCell ref="Q21:Q23"/>
    <mergeCell ref="Q24:Q26"/>
    <mergeCell ref="Q27:Q29"/>
    <mergeCell ref="Q30:Q32"/>
    <mergeCell ref="Q33:Q35"/>
    <mergeCell ref="Q36:Q38"/>
    <mergeCell ref="Q39:Q41"/>
    <mergeCell ref="Q42:Q44"/>
    <mergeCell ref="Q45:Q47"/>
    <mergeCell ref="Q48:Q50"/>
    <mergeCell ref="Q51:Q53"/>
    <mergeCell ref="Q54:Q56"/>
    <mergeCell ref="Q57:Q59"/>
    <mergeCell ref="Q60:Q62"/>
    <mergeCell ref="Q63:Q65"/>
    <mergeCell ref="Q66:Q68"/>
    <mergeCell ref="R7:R8"/>
    <mergeCell ref="S7:S8"/>
    <mergeCell ref="T7:T8"/>
    <mergeCell ref="V7:V8"/>
    <mergeCell ref="R9:R11"/>
    <mergeCell ref="S9:S11"/>
    <mergeCell ref="T9:T11"/>
    <mergeCell ref="V9:V11"/>
    <mergeCell ref="R12:R14"/>
    <mergeCell ref="S12:S14"/>
    <mergeCell ref="T12:T14"/>
    <mergeCell ref="V12:V14"/>
    <mergeCell ref="R15:R17"/>
    <mergeCell ref="S15:S17"/>
    <mergeCell ref="T15:T17"/>
    <mergeCell ref="V15:V17"/>
    <mergeCell ref="R18:R20"/>
    <mergeCell ref="S18:S20"/>
    <mergeCell ref="T18:T20"/>
    <mergeCell ref="V18:V20"/>
    <mergeCell ref="R21:R23"/>
    <mergeCell ref="S21:S23"/>
    <mergeCell ref="T21:T23"/>
    <mergeCell ref="V21:V23"/>
    <mergeCell ref="R24:R26"/>
    <mergeCell ref="S24:S26"/>
    <mergeCell ref="T24:T26"/>
    <mergeCell ref="V24:V26"/>
    <mergeCell ref="R27:R29"/>
    <mergeCell ref="S27:S29"/>
    <mergeCell ref="T27:T29"/>
    <mergeCell ref="V27:V29"/>
    <mergeCell ref="R39:R41"/>
    <mergeCell ref="S39:S41"/>
    <mergeCell ref="T39:T41"/>
    <mergeCell ref="V39:V41"/>
    <mergeCell ref="R42:R44"/>
    <mergeCell ref="S42:S44"/>
    <mergeCell ref="T42:T44"/>
    <mergeCell ref="V42:V44"/>
    <mergeCell ref="R45:R47"/>
    <mergeCell ref="S45:S47"/>
    <mergeCell ref="T45:T47"/>
    <mergeCell ref="R30:R32"/>
    <mergeCell ref="S30:S32"/>
    <mergeCell ref="T30:T32"/>
    <mergeCell ref="V30:V32"/>
    <mergeCell ref="R33:R35"/>
    <mergeCell ref="S33:S35"/>
    <mergeCell ref="T33:T35"/>
    <mergeCell ref="V33:V35"/>
    <mergeCell ref="R36:R38"/>
    <mergeCell ref="S36:S38"/>
    <mergeCell ref="T36:T38"/>
    <mergeCell ref="V36:V38"/>
    <mergeCell ref="R66:R68"/>
    <mergeCell ref="S66:S68"/>
    <mergeCell ref="T66:T68"/>
    <mergeCell ref="Q6:V6"/>
    <mergeCell ref="R57:R59"/>
    <mergeCell ref="S57:S59"/>
    <mergeCell ref="T57:T59"/>
    <mergeCell ref="R60:R62"/>
    <mergeCell ref="S60:S62"/>
    <mergeCell ref="T60:T62"/>
    <mergeCell ref="R63:R65"/>
    <mergeCell ref="S63:S65"/>
    <mergeCell ref="T63:T65"/>
    <mergeCell ref="R48:R50"/>
    <mergeCell ref="S48:S50"/>
    <mergeCell ref="T48:T50"/>
    <mergeCell ref="R51:R53"/>
    <mergeCell ref="S51:S53"/>
    <mergeCell ref="T51:T53"/>
    <mergeCell ref="V51:V53"/>
    <mergeCell ref="R54:R56"/>
    <mergeCell ref="S54:S56"/>
    <mergeCell ref="T54:T56"/>
    <mergeCell ref="V48:V50"/>
    <mergeCell ref="U57:U59"/>
    <mergeCell ref="U60:U62"/>
    <mergeCell ref="U63:U65"/>
    <mergeCell ref="U66:U68"/>
    <mergeCell ref="V54:V56"/>
    <mergeCell ref="C1:U4"/>
    <mergeCell ref="U7:U8"/>
    <mergeCell ref="U9:U11"/>
    <mergeCell ref="U12:U14"/>
    <mergeCell ref="U15:U17"/>
    <mergeCell ref="U18:U20"/>
    <mergeCell ref="U21:U23"/>
    <mergeCell ref="U24:U26"/>
    <mergeCell ref="U27:U29"/>
    <mergeCell ref="U30:U32"/>
    <mergeCell ref="U33:U35"/>
    <mergeCell ref="U36:U38"/>
    <mergeCell ref="U39:U41"/>
    <mergeCell ref="U42:U44"/>
    <mergeCell ref="U45:U47"/>
    <mergeCell ref="U48:U50"/>
    <mergeCell ref="U51:U53"/>
    <mergeCell ref="U54:U56"/>
    <mergeCell ref="V45:V47"/>
  </mergeCells>
  <conditionalFormatting sqref="K9">
    <cfRule type="cellIs" dxfId="307" priority="245" operator="equal">
      <formula>"Muy Alta"</formula>
    </cfRule>
    <cfRule type="cellIs" dxfId="306" priority="246" operator="equal">
      <formula>"Alta"</formula>
    </cfRule>
    <cfRule type="cellIs" dxfId="305" priority="247" operator="equal">
      <formula>"Media"</formula>
    </cfRule>
    <cfRule type="cellIs" dxfId="304" priority="248" operator="equal">
      <formula>"Baja"</formula>
    </cfRule>
    <cfRule type="cellIs" dxfId="303" priority="249" operator="equal">
      <formula>"Muy Baja"</formula>
    </cfRule>
  </conditionalFormatting>
  <conditionalFormatting sqref="K9:K53">
    <cfRule type="expression" dxfId="302" priority="151">
      <formula>IF($K9="Casi seguro",1,0)</formula>
    </cfRule>
    <cfRule type="expression" dxfId="301" priority="152">
      <formula>IF($K9="Probable",1,0)</formula>
    </cfRule>
    <cfRule type="expression" dxfId="300" priority="153">
      <formula>IF($K9="Posible",1,0)</formula>
    </cfRule>
    <cfRule type="expression" dxfId="299" priority="154">
      <formula>IF($K9="Improbable",1,0)</formula>
    </cfRule>
    <cfRule type="expression" dxfId="298" priority="155">
      <formula>IF($K9="Rara vez",1,0)</formula>
    </cfRule>
  </conditionalFormatting>
  <conditionalFormatting sqref="K12 K15 K18 K21 K24 K27 K30 K33 K36 K39 K42 K45 K48 K51">
    <cfRule type="cellIs" dxfId="297" priority="146" operator="equal">
      <formula>"Muy Alta"</formula>
    </cfRule>
    <cfRule type="cellIs" dxfId="296" priority="147" operator="equal">
      <formula>"Alta"</formula>
    </cfRule>
    <cfRule type="cellIs" dxfId="295" priority="148" operator="equal">
      <formula>"Media"</formula>
    </cfRule>
    <cfRule type="cellIs" dxfId="294" priority="149" operator="equal">
      <formula>"Baja"</formula>
    </cfRule>
    <cfRule type="cellIs" dxfId="293" priority="150" operator="equal">
      <formula>"Muy Baja"</formula>
    </cfRule>
  </conditionalFormatting>
  <conditionalFormatting sqref="K12 K15 K18 K21 K24 K27 K30 K33 K36">
    <cfRule type="cellIs" dxfId="292" priority="217" operator="equal">
      <formula>"Muy Alta"</formula>
    </cfRule>
    <cfRule type="cellIs" dxfId="291" priority="218" operator="equal">
      <formula>"Alta"</formula>
    </cfRule>
    <cfRule type="cellIs" dxfId="290" priority="219" operator="equal">
      <formula>"Media"</formula>
    </cfRule>
    <cfRule type="cellIs" dxfId="289" priority="220" operator="equal">
      <formula>"Baja"</formula>
    </cfRule>
    <cfRule type="cellIs" dxfId="288" priority="221" operator="equal">
      <formula>"Muy Baja"</formula>
    </cfRule>
  </conditionalFormatting>
  <conditionalFormatting sqref="K39 K42 K45 K48 K51">
    <cfRule type="cellIs" dxfId="287" priority="165" operator="equal">
      <formula>"Muy Alta"</formula>
    </cfRule>
    <cfRule type="cellIs" dxfId="286" priority="166" operator="equal">
      <formula>"Alta"</formula>
    </cfRule>
    <cfRule type="cellIs" dxfId="285" priority="167" operator="equal">
      <formula>"Media"</formula>
    </cfRule>
    <cfRule type="cellIs" dxfId="284" priority="168" operator="equal">
      <formula>"Baja"</formula>
    </cfRule>
    <cfRule type="cellIs" dxfId="283" priority="169" operator="equal">
      <formula>"Muy Baja"</formula>
    </cfRule>
  </conditionalFormatting>
  <conditionalFormatting sqref="K54 K57 K60 K63 K66">
    <cfRule type="cellIs" dxfId="282" priority="98" operator="equal">
      <formula>"Muy Alta"</formula>
    </cfRule>
    <cfRule type="cellIs" dxfId="281" priority="99" operator="equal">
      <formula>"Alta"</formula>
    </cfRule>
    <cfRule type="cellIs" dxfId="280" priority="100" operator="equal">
      <formula>"Media"</formula>
    </cfRule>
    <cfRule type="cellIs" dxfId="279" priority="101" operator="equal">
      <formula>"Baja"</formula>
    </cfRule>
    <cfRule type="cellIs" dxfId="278" priority="102" operator="equal">
      <formula>"Muy Baja"</formula>
    </cfRule>
    <cfRule type="cellIs" dxfId="277" priority="113" operator="equal">
      <formula>"Muy Alta"</formula>
    </cfRule>
    <cfRule type="cellIs" dxfId="276" priority="114" operator="equal">
      <formula>"Alta"</formula>
    </cfRule>
    <cfRule type="cellIs" dxfId="275" priority="115" operator="equal">
      <formula>"Media"</formula>
    </cfRule>
    <cfRule type="cellIs" dxfId="274" priority="116" operator="equal">
      <formula>"Baja"</formula>
    </cfRule>
    <cfRule type="cellIs" dxfId="273" priority="117" operator="equal">
      <formula>"Muy Baja"</formula>
    </cfRule>
  </conditionalFormatting>
  <conditionalFormatting sqref="K54:K68">
    <cfRule type="expression" dxfId="272" priority="103">
      <formula>IF($K54="Casi seguro",1,0)</formula>
    </cfRule>
    <cfRule type="expression" dxfId="271" priority="104">
      <formula>IF($K54="Probable",1,0)</formula>
    </cfRule>
    <cfRule type="expression" dxfId="270" priority="105">
      <formula>IF($K54="Posible",1,0)</formula>
    </cfRule>
    <cfRule type="expression" dxfId="269" priority="106">
      <formula>IF($K54="Improbable",1,0)</formula>
    </cfRule>
    <cfRule type="expression" dxfId="268" priority="107">
      <formula>IF($K54="Rara vez",1,0)</formula>
    </cfRule>
  </conditionalFormatting>
  <conditionalFormatting sqref="N9">
    <cfRule type="cellIs" dxfId="267" priority="240" operator="equal">
      <formula>"Catastrófico"</formula>
    </cfRule>
    <cfRule type="cellIs" dxfId="266" priority="241" operator="equal">
      <formula>"Mayor"</formula>
    </cfRule>
    <cfRule type="cellIs" dxfId="265" priority="242" operator="equal">
      <formula>"Moderado"</formula>
    </cfRule>
    <cfRule type="cellIs" dxfId="264" priority="243" operator="equal">
      <formula>"Menor"</formula>
    </cfRule>
    <cfRule type="cellIs" dxfId="263" priority="244" operator="equal">
      <formula>"Leve"</formula>
    </cfRule>
  </conditionalFormatting>
  <conditionalFormatting sqref="N12 N15 N18 N21 N24 N27 N30 N33 N36 N39 N42 N45 N48 N51 N54 N57 N60 N63 N66">
    <cfRule type="cellIs" dxfId="262" priority="1" operator="equal">
      <formula>"Catastrófico"</formula>
    </cfRule>
    <cfRule type="cellIs" dxfId="261" priority="2" operator="equal">
      <formula>"Mayor"</formula>
    </cfRule>
    <cfRule type="cellIs" dxfId="260" priority="3" operator="equal">
      <formula>"Moderado"</formula>
    </cfRule>
    <cfRule type="cellIs" dxfId="259" priority="4" operator="equal">
      <formula>"Menor"</formula>
    </cfRule>
    <cfRule type="cellIs" dxfId="258" priority="5" operator="equal">
      <formula>"Leve"</formula>
    </cfRule>
  </conditionalFormatting>
  <conditionalFormatting sqref="P9">
    <cfRule type="cellIs" dxfId="257" priority="20" operator="equal">
      <formula>"Extremo"</formula>
    </cfRule>
    <cfRule type="cellIs" dxfId="256" priority="21" operator="equal">
      <formula>"Alto"</formula>
    </cfRule>
    <cfRule type="cellIs" dxfId="255" priority="22" operator="equal">
      <formula>"Moderado"</formula>
    </cfRule>
    <cfRule type="cellIs" dxfId="254" priority="23" operator="equal">
      <formula>"Bajo"</formula>
    </cfRule>
  </conditionalFormatting>
  <conditionalFormatting sqref="P12">
    <cfRule type="cellIs" dxfId="253" priority="16" operator="equal">
      <formula>"Extremo"</formula>
    </cfRule>
    <cfRule type="cellIs" dxfId="252" priority="17" operator="equal">
      <formula>"Alto"</formula>
    </cfRule>
    <cfRule type="cellIs" dxfId="251" priority="18" operator="equal">
      <formula>"Moderado"</formula>
    </cfRule>
    <cfRule type="cellIs" dxfId="250" priority="19" operator="equal">
      <formula>"Bajo"</formula>
    </cfRule>
  </conditionalFormatting>
  <conditionalFormatting sqref="P15 P18 P21">
    <cfRule type="cellIs" dxfId="249" priority="12" operator="equal">
      <formula>"Extremo"</formula>
    </cfRule>
    <cfRule type="cellIs" dxfId="248" priority="13" operator="equal">
      <formula>"Alto"</formula>
    </cfRule>
    <cfRule type="cellIs" dxfId="247" priority="14" operator="equal">
      <formula>"Moderado"</formula>
    </cfRule>
    <cfRule type="cellIs" dxfId="246" priority="15" operator="equal">
      <formula>"Bajo"</formula>
    </cfRule>
  </conditionalFormatting>
  <conditionalFormatting sqref="P24 P27 P30 P33 P36 P39 P42 P45 P48 P51 P54 P57 P60 P63 P66">
    <cfRule type="cellIs" dxfId="245" priority="8" operator="equal">
      <formula>"Extremo"</formula>
    </cfRule>
    <cfRule type="cellIs" dxfId="244" priority="9" operator="equal">
      <formula>"Alto"</formula>
    </cfRule>
    <cfRule type="cellIs" dxfId="243" priority="10" operator="equal">
      <formula>"Moderado"</formula>
    </cfRule>
    <cfRule type="cellIs" dxfId="242" priority="11" operator="equal">
      <formula>"Bajo"</formula>
    </cfRule>
  </conditionalFormatting>
  <conditionalFormatting sqref="Q9:V68">
    <cfRule type="expression" dxfId="241" priority="32">
      <formula>IF(OR($H9="Corrupción",$H9="Corrupción - LA/FT/FPADM",$H9="Corrupción en Trámites, OPAs y Consultas de Acceso a la Información Pública",$H9="Corrupción - Conflictos de Interés"),1,0)</formula>
    </cfRule>
  </conditionalFormatting>
  <dataValidations count="1">
    <dataValidation type="list" allowBlank="1" showInputMessage="1" showErrorMessage="1" sqref="J9:J68" xr:uid="{00000000-0002-0000-0100-000000000000}">
      <formula1>IF(OR($H9="Corrupción",$H9="Corrupción en Trámites, OPAs y Consultas de Acceso a la Información Pública",$H9="Lavado de Activos",$H9="Financiación del Terrorismo"),Corrupción,IF($H9="","",Probabilidad))</formula1>
    </dataValidation>
  </dataValidations>
  <pageMargins left="0.70866141732283472" right="0.70866141732283472" top="0.74803149606299213" bottom="0.74803149606299213" header="0.31496062992125984" footer="0.31496062992125984"/>
  <pageSetup scale="17" orientation="portrait" r:id="rId1"/>
  <headerFooter>
    <oddFooter>&amp;C&amp;"Century Gothic,Negrita"&amp;9Nota: &amp;"Century Gothic,Normal"Si este documento se encuentra impreso se considera Copia no Controlada. La versión vigente está publicada en el sitio web del Instituto Distrital de Gestión de Riesgos y Cambio Climático – IDIGER</oddFoot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Listas!$C$2:$C$8</xm:f>
          </x14:formula1>
          <xm:sqref>I9:I68</xm:sqref>
        </x14:dataValidation>
        <x14:dataValidation type="list" allowBlank="1" showInputMessage="1" showErrorMessage="1" xr:uid="{00000000-0002-0000-0100-000002000000}">
          <x14:formula1>
            <xm:f>Listas!$A$2:$A$4</xm:f>
          </x14:formula1>
          <xm:sqref>D9:D68</xm:sqref>
        </x14:dataValidation>
        <x14:dataValidation type="list" allowBlank="1" showInputMessage="1" showErrorMessage="1" xr:uid="{00000000-0002-0000-0100-000003000000}">
          <x14:formula1>
            <xm:f>IF($G9&gt;0,TipoRiesgo,Listas!$R$2)</xm:f>
          </x14:formula1>
          <xm:sqref>H9:H68</xm:sqref>
        </x14:dataValidation>
        <x14:dataValidation type="list" allowBlank="1" showInputMessage="1" showErrorMessage="1" xr:uid="{7CB40092-0AE5-4F60-8EC4-A34137378733}">
          <x14:formula1>
            <xm:f>IF(OR($H9="",$H9="Corrupción",$H9="Corrupción en Trámites, OPAs y Consultas de Acceso a la Información Pública",$H9="Corrupción-LA/FT/FPADM ",$H9="Corrupción - Conflictos de Interés "),Listas!$AE$2,CriteriosImpacto)</xm:f>
          </x14:formula1>
          <xm:sqref>M9:M11 M27:M68</xm:sqref>
        </x14:dataValidation>
        <x14:dataValidation type="list" allowBlank="1" showInputMessage="1" showErrorMessage="1" xr:uid="{6E9B529B-6CB4-4803-9C0F-EC7A76DFDA4E}">
          <x14:formula1>
            <xm:f>IF(OR($H12="",$H12="Corrupción",$H12="Corrupción en Trámites, OPAs y Consultas de Acceso a la Información Pública",$H12="Corrupción-LA/FT/FPADM",$H12="Corrupción - Conflictos de Interés"),Listas!$AE$2,CriteriosImpacto)</xm:f>
          </x14:formula1>
          <xm:sqref>M12:M26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70"/>
  <sheetViews>
    <sheetView showGridLines="0" view="pageBreakPreview" zoomScale="80" zoomScaleNormal="80" zoomScaleSheetLayoutView="80" workbookViewId="0">
      <pane xSplit="2" ySplit="8" topLeftCell="C9" activePane="bottomRight" state="frozen"/>
      <selection pane="topRight" activeCell="C1" sqref="C1"/>
      <selection pane="bottomLeft" activeCell="A9" sqref="A9"/>
      <selection pane="bottomRight" activeCell="A12" sqref="A12:A14"/>
    </sheetView>
  </sheetViews>
  <sheetFormatPr baseColWidth="10" defaultColWidth="0" defaultRowHeight="13.8" zeroHeight="1" x14ac:dyDescent="0.45"/>
  <cols>
    <col min="1" max="1" width="4" style="16" bestFit="1" customWidth="1"/>
    <col min="2" max="3" width="18.89453125" style="16" customWidth="1"/>
    <col min="4" max="4" width="27.41796875" style="16" customWidth="1"/>
    <col min="5" max="5" width="30" style="16" customWidth="1"/>
    <col min="6" max="6" width="13.89453125" style="16" customWidth="1"/>
    <col min="7" max="7" width="20.3125" style="16" customWidth="1"/>
    <col min="8" max="8" width="14.5234375" style="16" customWidth="1"/>
    <col min="9" max="9" width="23.3125" style="16" customWidth="1"/>
    <col min="10" max="10" width="22.7890625" style="16" customWidth="1"/>
    <col min="11" max="11" width="14.68359375" style="16" customWidth="1"/>
    <col min="12" max="12" width="11.3125" style="16" customWidth="1"/>
    <col min="13" max="13" width="17.5234375" style="16" customWidth="1"/>
    <col min="14" max="14" width="17" style="16" customWidth="1"/>
    <col min="15" max="15" width="19.68359375" style="16" customWidth="1"/>
    <col min="16" max="16" width="16.3125" style="16" customWidth="1"/>
    <col min="17" max="17" width="15.3125" style="16" customWidth="1"/>
    <col min="18" max="18" width="11.68359375" style="16" customWidth="1"/>
    <col min="19" max="19" width="10.1015625" style="16" customWidth="1"/>
    <col min="20" max="20" width="13.5234375" style="16" customWidth="1"/>
    <col min="21" max="21" width="15.68359375" style="16" customWidth="1"/>
    <col min="22" max="23" width="10.41796875" style="16" customWidth="1"/>
    <col min="24" max="24" width="11.68359375" style="16" customWidth="1"/>
    <col min="25" max="25" width="13.5234375" style="9" customWidth="1"/>
    <col min="26" max="26" width="11.41796875" style="9" customWidth="1"/>
    <col min="27" max="27" width="6.1015625" style="9" customWidth="1"/>
    <col min="28" max="37" width="11.41796875" style="9" hidden="1" customWidth="1"/>
    <col min="38" max="16384" width="11.41796875" style="9" hidden="1"/>
  </cols>
  <sheetData>
    <row r="1" spans="1:37" ht="19.5" customHeight="1" x14ac:dyDescent="0.45">
      <c r="A1" s="142"/>
      <c r="B1" s="142"/>
      <c r="C1" s="147" t="s">
        <v>138</v>
      </c>
      <c r="D1" s="147"/>
      <c r="E1" s="147"/>
      <c r="F1" s="147"/>
      <c r="G1" s="147"/>
      <c r="H1" s="147"/>
      <c r="I1" s="147"/>
      <c r="J1" s="147"/>
      <c r="K1" s="147"/>
      <c r="L1" s="147"/>
      <c r="M1" s="147"/>
      <c r="N1" s="147"/>
      <c r="O1" s="147"/>
      <c r="P1" s="147"/>
      <c r="Q1" s="147"/>
      <c r="R1" s="147"/>
      <c r="S1" s="147"/>
      <c r="T1" s="147"/>
      <c r="U1" s="147"/>
      <c r="V1" s="147"/>
      <c r="W1" s="147"/>
      <c r="X1" s="143" t="s">
        <v>309</v>
      </c>
      <c r="Y1" s="144"/>
      <c r="Z1" s="145"/>
      <c r="AA1" s="8"/>
      <c r="AB1" s="8"/>
      <c r="AC1" s="8"/>
      <c r="AD1" s="8"/>
      <c r="AE1" s="8"/>
      <c r="AF1" s="8"/>
      <c r="AG1" s="8"/>
      <c r="AH1" s="8"/>
      <c r="AI1" s="8"/>
      <c r="AJ1" s="8"/>
      <c r="AK1" s="8"/>
    </row>
    <row r="2" spans="1:37" ht="19.5" customHeight="1" x14ac:dyDescent="0.45">
      <c r="A2" s="142"/>
      <c r="B2" s="142"/>
      <c r="C2" s="147"/>
      <c r="D2" s="147"/>
      <c r="E2" s="147"/>
      <c r="F2" s="147"/>
      <c r="G2" s="147"/>
      <c r="H2" s="147"/>
      <c r="I2" s="147"/>
      <c r="J2" s="147"/>
      <c r="K2" s="147"/>
      <c r="L2" s="147"/>
      <c r="M2" s="147"/>
      <c r="N2" s="147"/>
      <c r="O2" s="147"/>
      <c r="P2" s="147"/>
      <c r="Q2" s="147"/>
      <c r="R2" s="147"/>
      <c r="S2" s="147"/>
      <c r="T2" s="147"/>
      <c r="U2" s="147"/>
      <c r="V2" s="147"/>
      <c r="W2" s="147"/>
      <c r="X2" s="143" t="s">
        <v>310</v>
      </c>
      <c r="Y2" s="144"/>
      <c r="Z2" s="145"/>
      <c r="AA2" s="8"/>
      <c r="AB2" s="8"/>
      <c r="AC2" s="8"/>
      <c r="AD2" s="8"/>
      <c r="AE2" s="8"/>
      <c r="AF2" s="8"/>
      <c r="AG2" s="8"/>
      <c r="AH2" s="8"/>
      <c r="AI2" s="8"/>
      <c r="AJ2" s="8"/>
      <c r="AK2" s="8"/>
    </row>
    <row r="3" spans="1:37" ht="19.5" customHeight="1" x14ac:dyDescent="0.45">
      <c r="A3" s="142"/>
      <c r="B3" s="142"/>
      <c r="C3" s="147"/>
      <c r="D3" s="147"/>
      <c r="E3" s="147"/>
      <c r="F3" s="147"/>
      <c r="G3" s="147"/>
      <c r="H3" s="147"/>
      <c r="I3" s="147"/>
      <c r="J3" s="147"/>
      <c r="K3" s="147"/>
      <c r="L3" s="147"/>
      <c r="M3" s="147"/>
      <c r="N3" s="147"/>
      <c r="O3" s="147"/>
      <c r="P3" s="147"/>
      <c r="Q3" s="147"/>
      <c r="R3" s="147"/>
      <c r="S3" s="147"/>
      <c r="T3" s="147"/>
      <c r="U3" s="147"/>
      <c r="V3" s="147"/>
      <c r="W3" s="147"/>
      <c r="X3" s="143" t="s">
        <v>354</v>
      </c>
      <c r="Y3" s="144"/>
      <c r="Z3" s="145"/>
      <c r="AA3" s="8"/>
      <c r="AB3" s="8"/>
      <c r="AC3" s="8"/>
      <c r="AD3" s="8"/>
      <c r="AE3" s="8"/>
      <c r="AF3" s="8"/>
      <c r="AG3" s="8"/>
      <c r="AH3" s="8"/>
      <c r="AI3" s="8"/>
      <c r="AJ3" s="8"/>
      <c r="AK3" s="8"/>
    </row>
    <row r="4" spans="1:37" ht="19.5" customHeight="1" x14ac:dyDescent="0.45">
      <c r="A4" s="142"/>
      <c r="B4" s="142"/>
      <c r="C4" s="147"/>
      <c r="D4" s="147"/>
      <c r="E4" s="147"/>
      <c r="F4" s="147"/>
      <c r="G4" s="147"/>
      <c r="H4" s="147"/>
      <c r="I4" s="147"/>
      <c r="J4" s="147"/>
      <c r="K4" s="147"/>
      <c r="L4" s="147"/>
      <c r="M4" s="147"/>
      <c r="N4" s="147"/>
      <c r="O4" s="147"/>
      <c r="P4" s="147"/>
      <c r="Q4" s="147"/>
      <c r="R4" s="147"/>
      <c r="S4" s="147"/>
      <c r="T4" s="147"/>
      <c r="U4" s="147"/>
      <c r="V4" s="147"/>
      <c r="W4" s="147"/>
      <c r="X4" s="143" t="s">
        <v>367</v>
      </c>
      <c r="Y4" s="144"/>
      <c r="Z4" s="145"/>
      <c r="AA4" s="8"/>
      <c r="AB4" s="8"/>
      <c r="AC4" s="8"/>
      <c r="AD4" s="8"/>
      <c r="AE4" s="8"/>
      <c r="AF4" s="8"/>
      <c r="AG4" s="8"/>
      <c r="AH4" s="8"/>
      <c r="AI4" s="8"/>
      <c r="AJ4" s="8"/>
      <c r="AK4" s="8"/>
    </row>
    <row r="5" spans="1:37" x14ac:dyDescent="0.45">
      <c r="A5" s="10"/>
      <c r="B5" s="10"/>
      <c r="C5" s="10"/>
      <c r="D5" s="10"/>
      <c r="E5" s="10"/>
      <c r="F5" s="10"/>
      <c r="G5" s="10"/>
      <c r="H5" s="10"/>
      <c r="I5" s="10"/>
      <c r="J5" s="10"/>
      <c r="K5" s="10"/>
      <c r="L5" s="10"/>
      <c r="M5" s="10"/>
      <c r="N5" s="10"/>
      <c r="O5" s="10"/>
      <c r="P5" s="10"/>
      <c r="Q5" s="10"/>
      <c r="R5" s="10"/>
      <c r="S5" s="10"/>
      <c r="T5" s="10"/>
      <c r="U5" s="10"/>
      <c r="V5" s="10"/>
      <c r="W5" s="10"/>
      <c r="X5" s="10"/>
      <c r="Y5" s="8"/>
      <c r="Z5" s="8"/>
      <c r="AA5" s="8"/>
      <c r="AB5" s="8"/>
      <c r="AC5" s="8"/>
      <c r="AD5" s="8"/>
      <c r="AE5" s="8"/>
      <c r="AF5" s="8"/>
      <c r="AG5" s="8"/>
      <c r="AH5" s="8"/>
      <c r="AI5" s="8"/>
      <c r="AJ5" s="8"/>
      <c r="AK5" s="8"/>
    </row>
    <row r="6" spans="1:37" ht="25.2" customHeight="1" x14ac:dyDescent="0.45">
      <c r="A6" s="139" t="s">
        <v>88</v>
      </c>
      <c r="B6" s="139"/>
      <c r="C6" s="139"/>
      <c r="D6" s="139"/>
      <c r="E6" s="139"/>
      <c r="F6" s="139" t="s">
        <v>100</v>
      </c>
      <c r="G6" s="139"/>
      <c r="H6" s="139"/>
      <c r="I6" s="139"/>
      <c r="J6" s="139"/>
      <c r="K6" s="139"/>
      <c r="L6" s="139"/>
      <c r="M6" s="139"/>
      <c r="N6" s="139"/>
      <c r="O6" s="139"/>
      <c r="P6" s="139"/>
      <c r="Q6" s="139"/>
      <c r="R6" s="139"/>
      <c r="S6" s="139"/>
      <c r="T6" s="139"/>
      <c r="U6" s="139"/>
      <c r="V6" s="139"/>
      <c r="W6" s="139"/>
      <c r="X6" s="139"/>
      <c r="Y6" s="146" t="s">
        <v>120</v>
      </c>
      <c r="Z6" s="146" t="s">
        <v>5</v>
      </c>
      <c r="AA6" s="8"/>
      <c r="AB6" s="8"/>
      <c r="AC6" s="8"/>
      <c r="AD6" s="8"/>
      <c r="AE6" s="8"/>
      <c r="AF6" s="8"/>
      <c r="AG6" s="8"/>
      <c r="AH6" s="8"/>
      <c r="AI6" s="8"/>
      <c r="AJ6" s="8"/>
      <c r="AK6" s="8"/>
    </row>
    <row r="7" spans="1:37" ht="18" customHeight="1" x14ac:dyDescent="0.45">
      <c r="A7" s="141" t="s">
        <v>74</v>
      </c>
      <c r="B7" s="140" t="s">
        <v>28</v>
      </c>
      <c r="C7" s="140" t="s">
        <v>249</v>
      </c>
      <c r="D7" s="140" t="s">
        <v>1</v>
      </c>
      <c r="E7" s="140" t="s">
        <v>73</v>
      </c>
      <c r="F7" s="138" t="s">
        <v>106</v>
      </c>
      <c r="G7" s="138" t="s">
        <v>101</v>
      </c>
      <c r="H7" s="138" t="s">
        <v>102</v>
      </c>
      <c r="I7" s="138" t="s">
        <v>103</v>
      </c>
      <c r="J7" s="138" t="s">
        <v>104</v>
      </c>
      <c r="K7" s="138" t="s">
        <v>117</v>
      </c>
      <c r="L7" s="138" t="s">
        <v>105</v>
      </c>
      <c r="M7" s="138" t="s">
        <v>107</v>
      </c>
      <c r="N7" s="138" t="s">
        <v>108</v>
      </c>
      <c r="O7" s="138" t="s">
        <v>118</v>
      </c>
      <c r="P7" s="138" t="s">
        <v>109</v>
      </c>
      <c r="Q7" s="138" t="s">
        <v>110</v>
      </c>
      <c r="R7" s="138" t="s">
        <v>111</v>
      </c>
      <c r="S7" s="138" t="s">
        <v>112</v>
      </c>
      <c r="T7" s="138" t="s">
        <v>113</v>
      </c>
      <c r="U7" s="138" t="s">
        <v>119</v>
      </c>
      <c r="V7" s="138" t="s">
        <v>114</v>
      </c>
      <c r="W7" s="138" t="s">
        <v>115</v>
      </c>
      <c r="X7" s="138" t="s">
        <v>116</v>
      </c>
      <c r="Y7" s="146"/>
      <c r="Z7" s="146"/>
      <c r="AA7" s="8"/>
      <c r="AB7" s="8"/>
      <c r="AC7" s="8"/>
      <c r="AD7" s="8"/>
      <c r="AE7" s="8"/>
      <c r="AF7" s="8"/>
      <c r="AG7" s="8"/>
      <c r="AH7" s="8"/>
      <c r="AI7" s="8"/>
      <c r="AJ7" s="8"/>
      <c r="AK7" s="8"/>
    </row>
    <row r="8" spans="1:37" ht="35.25" customHeight="1" x14ac:dyDescent="0.45">
      <c r="A8" s="141"/>
      <c r="B8" s="140"/>
      <c r="C8" s="140"/>
      <c r="D8" s="140"/>
      <c r="E8" s="140"/>
      <c r="F8" s="138"/>
      <c r="G8" s="138"/>
      <c r="H8" s="138"/>
      <c r="I8" s="138"/>
      <c r="J8" s="138"/>
      <c r="K8" s="138"/>
      <c r="L8" s="138"/>
      <c r="M8" s="138"/>
      <c r="N8" s="138"/>
      <c r="O8" s="138"/>
      <c r="P8" s="138"/>
      <c r="Q8" s="138"/>
      <c r="R8" s="138"/>
      <c r="S8" s="138"/>
      <c r="T8" s="138"/>
      <c r="U8" s="138"/>
      <c r="V8" s="138"/>
      <c r="W8" s="138"/>
      <c r="X8" s="138"/>
      <c r="Y8" s="146"/>
      <c r="Z8" s="146"/>
      <c r="AA8" s="12"/>
      <c r="AB8" s="12"/>
      <c r="AC8" s="12"/>
      <c r="AD8" s="12"/>
      <c r="AE8" s="12"/>
      <c r="AF8" s="12"/>
      <c r="AG8" s="12"/>
      <c r="AH8" s="12"/>
      <c r="AI8" s="12"/>
      <c r="AJ8" s="12"/>
      <c r="AK8" s="12"/>
    </row>
    <row r="9" spans="1:37" ht="16.5" customHeight="1" x14ac:dyDescent="0.45">
      <c r="A9" s="137">
        <v>1</v>
      </c>
      <c r="B9" s="104" t="str">
        <f>IF(OR('2. Identificación del Riesgo'!H9:H11="Gestión - Seguridad de la Información (Pérdida de Confidencialidad)",'2. Identificación del Riesgo'!H9:H11="Gestión - Seguridad de la Información (Pérdida de la Integridad)",'2. Identificación del Riesgo'!H9:H11="Gestión - Seguridad de la Información (Pérdida de la Disponibilidad)",'2. Identificación del Riesgo'!H9:H11="Gestión - Fiscal",'2. Identificación del Riesgo'!H9:H11="Gestión - Fuga de Capital Intelectual",'2. Identificación del Riesgo'!H9:H11="Gestión",'2. Identificación del Riesgo'!H9:H11="Gestión - Incumplimiento Normativo",'2. Identificación del Riesgo'!H9:H11="Gestión - Estratégico"),"No aplica",
IF('2. Identificación del Riesgo'!H9:H11="","",
IF('2. Identificación del Riesgo'!H9:H11&lt;&gt;"Gestión",'2. Identificación del Riesgo'!B9:B11)))</f>
        <v>No aplica</v>
      </c>
      <c r="C9" s="134" t="str">
        <f>IF(OR('2. Identificación del Riesgo'!H9:H11="Gestión - Seguridad de la Información (Pérdida de Confidencialidad)",'2. Identificación del Riesgo'!H9:H11="Gestión - Seguridad de la Información (Pérdida de la Integridad)",'2. Identificación del Riesgo'!H9:H11="Gestión - Seguridad de la Información (Pérdida de la Disponibilidad)",'2. Identificación del Riesgo'!H9:H11="Gestión - Fiscal",'2. Identificación del Riesgo'!H9:H11="Gestión - Fuga de Capital Intelectual",'2. Identificación del Riesgo'!H9:H11="Gestión",'2. Identificación del Riesgo'!H9:H11="Gestión - Incumplimiento Normativo",'2. Identificación del Riesgo'!H9:H11="Gestión - Estratégico"),"No aplica",
IF('2. Identificación del Riesgo'!H9:H11="","",
IF('2. Identificación del Riesgo'!H9:H11&lt;&gt;"Gestión",'2. Identificación del Riesgo'!C9:C11)))</f>
        <v>No aplica</v>
      </c>
      <c r="D9" s="134" t="str">
        <f>IF(OR('2. Identificación del Riesgo'!H9:H11="Gestión - Seguridad de la Información (Pérdida de Confidencialidad)",'2. Identificación del Riesgo'!H9:H11="Gestión - Seguridad de la Información (Pérdida de la Integridad)",'2. Identificación del Riesgo'!H9:H11="Gestión - Seguridad de la Información (Pérdida de la Disponibilidad)",'2. Identificación del Riesgo'!H9:H11="Gestión - Fiscal",'2. Identificación del Riesgo'!H9:H11="Gestión - Fuga de Capital Intelectual",'2. Identificación del Riesgo'!H9:H11="Gestión",'2. Identificación del Riesgo'!H9:H11="Gestión - Incumplimiento Normativo",'2. Identificación del Riesgo'!H9:H11="Gestión - Estratégico"),"No aplica",
IF('2. Identificación del Riesgo'!H9:H11="","",
IF('2. Identificación del Riesgo'!H9:H11&lt;&gt;"Gestión",'2. Identificación del Riesgo'!G9:G11)))</f>
        <v>No aplica</v>
      </c>
      <c r="E9" s="134" t="str">
        <f>IF(OR('2. Identificación del Riesgo'!H9:H11="Gestión - Seguridad de la Información (Pérdida de Confidencialidad)",'2. Identificación del Riesgo'!H9:H11="Gestión - Seguridad de la Información (Pérdida de la Integridad)",'2. Identificación del Riesgo'!H9:H11="Gestión - Seguridad de la Información (Pérdida de la Disponibilidad)",'2. Identificación del Riesgo'!H9:H11="Gestión - Fiscal",'2. Identificación del Riesgo'!H9:H11="Gestión - Fuga de Capital Intelectual",'2. Identificación del Riesgo'!H9:H11="Gestión",'2. Identificación del Riesgo'!H9:H11="Gestión - Incumplimiento Normativo",'2. Identificación del Riesgo'!H9:H11="Gestión - Estratégico"),"No aplica",
IF('2. Identificación del Riesgo'!H9:H11="","",
IF('2. Identificación del Riesgo'!H9:H11&lt;&gt;"Gestión",'2. Identificación del Riesgo'!H9:H11)))</f>
        <v>No aplica</v>
      </c>
      <c r="F9" s="128"/>
      <c r="G9" s="128"/>
      <c r="H9" s="128"/>
      <c r="I9" s="128"/>
      <c r="J9" s="128"/>
      <c r="K9" s="128"/>
      <c r="L9" s="128"/>
      <c r="M9" s="128"/>
      <c r="N9" s="128"/>
      <c r="O9" s="128"/>
      <c r="P9" s="128"/>
      <c r="Q9" s="128"/>
      <c r="R9" s="128"/>
      <c r="S9" s="128"/>
      <c r="T9" s="128"/>
      <c r="U9" s="128"/>
      <c r="V9" s="128"/>
      <c r="W9" s="128"/>
      <c r="X9" s="128"/>
      <c r="Y9" s="127" t="str">
        <f>IF(OR(E9="",E9="No Aplica"),"",COUNTIF(F9:X11,"SI"))</f>
        <v/>
      </c>
      <c r="Z9" s="123" t="str">
        <f>IF(AND(Y9=0,OR(U9="",U9="NO"),OR(E9="Corrupción",E9="Corrupción en Trámites, OPAs y Consultas de Acceso a la Información Pública",E9="Corrupción - Conflictos de Interés")),"Moderado",
IF(AND(Y9=0,OR(U9="",U9="NO"),OR(E9="Corrupción - LA/FT/FPADM",E9="Financiación del Terrorismo",E9="Financiación del Terrorismo")),"Mayor",
IF(AND(U9="SI"),"Catastrófico",
IF(AND(Y9&gt;0,Y9&lt;=11,OR(E9="Corrupción - LA/FT/FPADM",E9="Financiación del Terrorismo",E9="Financiación de la Proliferación de Armas de Destrucción Masiva")),"Mayor",
IF(AND(Y9&gt;11,Y9&lt;=19,OR(E9="Corrupción - LA/FT/FPADM",E9="Financiación del Terrorismo",E9="Financiación de la Proliferación de Armas de Destrucción Masiva")),"Catastrófico",
IF(AND(Y9&gt;0,Y9&lt;=5,OR(E9="Corrupción",E9="Corrupción en Trámites, OPAs y Consultas de Acceso a la Información Pública",E9="Corrupción - Conflictos de Interés")),"Moderado",
IF(AND(Y9&gt;5,Y9&lt;=11,OR(E9="Corrupción",E9="Corrupción en Trámites, OPAs y Consultas de Acceso a la Información Pública",E9="Corrupción - Conflictos de Interés")),"Mayor",
IF(AND(Y9&gt;11,Y9&lt;=19,OR(E9="Corrupción",E9="Corrupción en Trámites, OPAs y Consultas de Acceso a la Información Pública",E9="Corrupción - Conflictos de Interés")),"Catastrófico",""))))))))</f>
        <v/>
      </c>
      <c r="AA9" s="13"/>
      <c r="AB9" s="13"/>
      <c r="AC9" s="13"/>
      <c r="AD9" s="13"/>
      <c r="AE9" s="13"/>
      <c r="AF9" s="13"/>
      <c r="AG9" s="13"/>
      <c r="AH9" s="13"/>
      <c r="AI9" s="13"/>
      <c r="AJ9" s="13"/>
      <c r="AK9" s="13"/>
    </row>
    <row r="10" spans="1:37" x14ac:dyDescent="0.45">
      <c r="A10" s="137"/>
      <c r="B10" s="104"/>
      <c r="C10" s="135"/>
      <c r="D10" s="135"/>
      <c r="E10" s="135"/>
      <c r="F10" s="129"/>
      <c r="G10" s="129"/>
      <c r="H10" s="129"/>
      <c r="I10" s="129"/>
      <c r="J10" s="129"/>
      <c r="K10" s="129"/>
      <c r="L10" s="129"/>
      <c r="M10" s="129"/>
      <c r="N10" s="129"/>
      <c r="O10" s="129"/>
      <c r="P10" s="129"/>
      <c r="Q10" s="129"/>
      <c r="R10" s="129"/>
      <c r="S10" s="129"/>
      <c r="T10" s="129"/>
      <c r="U10" s="129"/>
      <c r="V10" s="129"/>
      <c r="W10" s="129"/>
      <c r="X10" s="129"/>
      <c r="Y10" s="127"/>
      <c r="Z10" s="123"/>
      <c r="AA10" s="8"/>
      <c r="AB10" s="8"/>
      <c r="AC10" s="8"/>
      <c r="AD10" s="8"/>
      <c r="AE10" s="8"/>
      <c r="AF10" s="8"/>
      <c r="AG10" s="8"/>
      <c r="AH10" s="8"/>
      <c r="AI10" s="8"/>
      <c r="AJ10" s="8"/>
      <c r="AK10" s="8"/>
    </row>
    <row r="11" spans="1:37" x14ac:dyDescent="0.45">
      <c r="A11" s="137"/>
      <c r="B11" s="104"/>
      <c r="C11" s="136"/>
      <c r="D11" s="136"/>
      <c r="E11" s="136"/>
      <c r="F11" s="130"/>
      <c r="G11" s="130"/>
      <c r="H11" s="130"/>
      <c r="I11" s="130"/>
      <c r="J11" s="130"/>
      <c r="K11" s="130"/>
      <c r="L11" s="130"/>
      <c r="M11" s="130"/>
      <c r="N11" s="130"/>
      <c r="O11" s="130"/>
      <c r="P11" s="130"/>
      <c r="Q11" s="130"/>
      <c r="R11" s="130"/>
      <c r="S11" s="130"/>
      <c r="T11" s="130"/>
      <c r="U11" s="130"/>
      <c r="V11" s="130"/>
      <c r="W11" s="130"/>
      <c r="X11" s="130"/>
      <c r="Y11" s="127"/>
      <c r="Z11" s="123"/>
      <c r="AA11" s="8"/>
      <c r="AB11" s="8"/>
      <c r="AC11" s="8"/>
      <c r="AD11" s="8"/>
      <c r="AE11" s="8"/>
      <c r="AF11" s="8"/>
      <c r="AG11" s="8"/>
      <c r="AH11" s="8"/>
      <c r="AI11" s="8"/>
      <c r="AJ11" s="8"/>
      <c r="AK11" s="8"/>
    </row>
    <row r="12" spans="1:37" ht="16.5" customHeight="1" x14ac:dyDescent="0.45">
      <c r="A12" s="137">
        <v>2</v>
      </c>
      <c r="B12" s="104" t="str">
        <f>IF(OR('2. Identificación del Riesgo'!H12:H14="Gestión - Seguridad de la Información (Pérdida de Confidencialidad)",'2. Identificación del Riesgo'!H12:H14="Gestión - Seguridad de la Información (Pérdida de la Integridad)",'2. Identificación del Riesgo'!H12:H14="Gestión - Seguridad de la Información (Pérdida de la Disponibilidad)",'2. Identificación del Riesgo'!H12:H14="Gestión - Fiscal",'2. Identificación del Riesgo'!H12:H14="Gestión - Fuga de Capital Intelectual",'2. Identificación del Riesgo'!H12:H14="Gestión",'2. Identificación del Riesgo'!H12:H14="Gestión - Incumplimiento Normativo",'2. Identificación del Riesgo'!H12:H14="Gestión - Estratégico"),"No aplica",
IF('2. Identificación del Riesgo'!H12:H14="","",
IF('2. Identificación del Riesgo'!H12:H14&lt;&gt;"Gestión",'2. Identificación del Riesgo'!B12:B14)))</f>
        <v>No aplica</v>
      </c>
      <c r="C12" s="134" t="str">
        <f>IF(OR('2. Identificación del Riesgo'!H12:H14="Gestión - Seguridad de la Información (Pérdida de Confidencialidad)",'2. Identificación del Riesgo'!H12:H14="Gestión - Seguridad de la Información (Pérdida de la Integridad)",'2. Identificación del Riesgo'!H12:H14="Gestión - Seguridad de la Información (Pérdida de la Disponibilidad)",'2. Identificación del Riesgo'!H12:H14="Gestión - Fiscal",'2. Identificación del Riesgo'!H12:H14="Gestión - Fuga de Capital Intelectual",'2. Identificación del Riesgo'!H12:H14="Gestión",'2. Identificación del Riesgo'!H12:H14="Gestión - Incumplimiento Normativo",'2. Identificación del Riesgo'!H12:H14="Gestión - Estratégico"),"No aplica",
IF('2. Identificación del Riesgo'!H12:H14="","",
IF('2. Identificación del Riesgo'!H12:H14&lt;&gt;"Gestión",'2. Identificación del Riesgo'!C12:C14)))</f>
        <v>No aplica</v>
      </c>
      <c r="D12" s="134" t="str">
        <f>IF(OR('2. Identificación del Riesgo'!H12:H14="Gestión - Seguridad de la Información (Pérdida de Confidencialidad)",'2. Identificación del Riesgo'!H12:H14="Gestión - Seguridad de la Información (Pérdida de la Integridad)",'2. Identificación del Riesgo'!H12:H14="Gestión - Seguridad de la Información (Pérdida de la Disponibilidad)",'2. Identificación del Riesgo'!H12:H14="Gestión - Fiscal",'2. Identificación del Riesgo'!H12:H14="Gestión - Fuga de Capital Intelectual",'2. Identificación del Riesgo'!H12:H14="Gestión",'2. Identificación del Riesgo'!H12:H14="Gestión - Incumplimiento Normativo",'2. Identificación del Riesgo'!H12:H14="Gestión - Estratégico"),"No aplica",
IF('2. Identificación del Riesgo'!H12:H14="","",
IF('2. Identificación del Riesgo'!H12:H14&lt;&gt;"Gestión",'2. Identificación del Riesgo'!G12:G14)))</f>
        <v>No aplica</v>
      </c>
      <c r="E12" s="134" t="str">
        <f>IF(OR('2. Identificación del Riesgo'!H12:H14="Gestión - Seguridad de la Información (Pérdida de Confidencialidad)",'2. Identificación del Riesgo'!H12:H14="Gestión - Seguridad de la Información (Pérdida de la Integridad)",'2. Identificación del Riesgo'!H12:H14="Gestión - Seguridad de la Información (Pérdida de la Disponibilidad)",'2. Identificación del Riesgo'!H12:H14="Gestión - Fiscal",'2. Identificación del Riesgo'!H12:H14="Gestión - Fuga de Capital Intelectual",'2. Identificación del Riesgo'!H12:H14="Gestión",'2. Identificación del Riesgo'!H12:H14="Gestión - Incumplimiento Normativo",'2. Identificación del Riesgo'!H12:H14="Gestión - Estratégico"),"No aplica",
IF('2. Identificación del Riesgo'!H12:H14="","",
IF('2. Identificación del Riesgo'!H12:H14&lt;&gt;"Gestión",'2. Identificación del Riesgo'!H12:H14)))</f>
        <v>No aplica</v>
      </c>
      <c r="F12" s="128"/>
      <c r="G12" s="128"/>
      <c r="H12" s="128"/>
      <c r="I12" s="128"/>
      <c r="J12" s="128"/>
      <c r="K12" s="128"/>
      <c r="L12" s="128"/>
      <c r="M12" s="128"/>
      <c r="N12" s="128"/>
      <c r="O12" s="128"/>
      <c r="P12" s="128"/>
      <c r="Q12" s="128"/>
      <c r="R12" s="128"/>
      <c r="S12" s="128"/>
      <c r="T12" s="128"/>
      <c r="U12" s="128"/>
      <c r="V12" s="128"/>
      <c r="W12" s="128"/>
      <c r="X12" s="128"/>
      <c r="Y12" s="127" t="str">
        <f>IF(OR(E12="",E12="No Aplica"),"",COUNTIF(F12:X14,"SI"))</f>
        <v/>
      </c>
      <c r="Z12" s="123" t="str">
        <f>IF(AND(Y12=0,OR(U12="",U12="NO"),OR(E12="Corrupción",E12="Corrupción en Trámites, OPAs y Consultas de Acceso a la Información Pública",E12="Corrupción - Conflictos de Interés")),"Moderado",
IF(AND(Y12=0,OR(U12="",U12="NO"),OR(E12="Corrupción - LA/FT/FPADM",E12="Financiación del Terrorismo",E12="Financiación del Terrorismo")),"Mayor",
IF(AND(U12="SI"),"Catastrófico",
IF(AND(Y12&gt;0,Y12&lt;=11,OR(E12="Corrupción - LA/FT/FPADM",E12="Financiación del Terrorismo",E12="Financiación de la Proliferación de Armas de Destrucción Masiva")),"Mayor",
IF(AND(Y12&gt;11,Y12&lt;=19,OR(E12="Corrupción - LA/FT/FPADM",E12="Financiación del Terrorismo",E12="Financiación de la Proliferación de Armas de Destrucción Masiva")),"Catastrófico",
IF(AND(Y12&gt;0,Y12&lt;=5,OR(E12="Corrupción",E12="Corrupción en Trámites, OPAs y Consultas de Acceso a la Información Pública",E12="Corrupción - Conflictos de Interés")),"Moderado",
IF(AND(Y12&gt;5,Y12&lt;=11,OR(E12="Corrupción",E12="Corrupción en Trámites, OPAs y Consultas de Acceso a la Información Pública",E12="Corrupción - Conflictos de Interés")),"Mayor",
IF(AND(Y12&gt;11,Y12&lt;=19,OR(E12="Corrupción",E12="Corrupción en Trámites, OPAs y Consultas de Acceso a la Información Pública",E12="Corrupción - Conflictos de Interés")),"Catastrófico",""))))))))</f>
        <v/>
      </c>
      <c r="AA12" s="8"/>
      <c r="AB12" s="8"/>
      <c r="AC12" s="8"/>
      <c r="AD12" s="8"/>
      <c r="AE12" s="8"/>
      <c r="AF12" s="8"/>
      <c r="AG12" s="8"/>
      <c r="AH12" s="8"/>
      <c r="AI12" s="8"/>
      <c r="AJ12" s="8"/>
      <c r="AK12" s="8"/>
    </row>
    <row r="13" spans="1:37" x14ac:dyDescent="0.45">
      <c r="A13" s="137"/>
      <c r="B13" s="104"/>
      <c r="C13" s="135"/>
      <c r="D13" s="135"/>
      <c r="E13" s="135"/>
      <c r="F13" s="129"/>
      <c r="G13" s="129"/>
      <c r="H13" s="129"/>
      <c r="I13" s="129"/>
      <c r="J13" s="129"/>
      <c r="K13" s="129"/>
      <c r="L13" s="129"/>
      <c r="M13" s="129"/>
      <c r="N13" s="129"/>
      <c r="O13" s="129"/>
      <c r="P13" s="129"/>
      <c r="Q13" s="129"/>
      <c r="R13" s="129"/>
      <c r="S13" s="129"/>
      <c r="T13" s="129"/>
      <c r="U13" s="129"/>
      <c r="V13" s="129"/>
      <c r="W13" s="129"/>
      <c r="X13" s="129"/>
      <c r="Y13" s="127"/>
      <c r="Z13" s="123"/>
      <c r="AA13" s="8"/>
      <c r="AB13" s="8"/>
      <c r="AC13" s="8"/>
      <c r="AD13" s="8"/>
      <c r="AE13" s="8"/>
      <c r="AF13" s="8"/>
      <c r="AG13" s="8"/>
      <c r="AH13" s="8"/>
      <c r="AI13" s="8"/>
      <c r="AJ13" s="8"/>
      <c r="AK13" s="8"/>
    </row>
    <row r="14" spans="1:37" x14ac:dyDescent="0.45">
      <c r="A14" s="137"/>
      <c r="B14" s="104"/>
      <c r="C14" s="136"/>
      <c r="D14" s="136"/>
      <c r="E14" s="136"/>
      <c r="F14" s="130"/>
      <c r="G14" s="130"/>
      <c r="H14" s="130"/>
      <c r="I14" s="130"/>
      <c r="J14" s="130"/>
      <c r="K14" s="130"/>
      <c r="L14" s="130"/>
      <c r="M14" s="130"/>
      <c r="N14" s="130"/>
      <c r="O14" s="130"/>
      <c r="P14" s="130"/>
      <c r="Q14" s="130"/>
      <c r="R14" s="130"/>
      <c r="S14" s="130"/>
      <c r="T14" s="130"/>
      <c r="U14" s="130"/>
      <c r="V14" s="130"/>
      <c r="W14" s="130"/>
      <c r="X14" s="130"/>
      <c r="Y14" s="127"/>
      <c r="Z14" s="123"/>
      <c r="AA14" s="8"/>
      <c r="AB14" s="8"/>
      <c r="AC14" s="8"/>
      <c r="AD14" s="8"/>
      <c r="AE14" s="8"/>
      <c r="AF14" s="8"/>
      <c r="AG14" s="8"/>
      <c r="AH14" s="8"/>
      <c r="AI14" s="8"/>
      <c r="AJ14" s="8"/>
      <c r="AK14" s="8"/>
    </row>
    <row r="15" spans="1:37" ht="16.5" customHeight="1" x14ac:dyDescent="0.45">
      <c r="A15" s="137">
        <v>3</v>
      </c>
      <c r="B15" s="104" t="str">
        <f>IF(OR('2. Identificación del Riesgo'!H15:H17="Gestión - Seguridad de la Información (Pérdida de Confidencialidad)",'2. Identificación del Riesgo'!H15:H17="Gestión - Seguridad de la Información (Pérdida de la Integridad)",'2. Identificación del Riesgo'!H15:H17="Gestión - Seguridad de la Información (Pérdida de la Disponibilidad)",'2. Identificación del Riesgo'!H15:H17="Gestión - Fiscal",'2. Identificación del Riesgo'!H15:H17="Gestión - Fuga de Capital Intelectual",'2. Identificación del Riesgo'!H15:H17="Gestión",'2. Identificación del Riesgo'!H15:H17="Gestión - Incumplimiento Normativo",'2. Identificación del Riesgo'!H15:H17="Gestión - Estratégico"),"No aplica",
IF('2. Identificación del Riesgo'!H15:H17="","",
IF('2. Identificación del Riesgo'!H15:H17&lt;&gt;"Gestión",'2. Identificación del Riesgo'!B15:B17)))</f>
        <v/>
      </c>
      <c r="C15" s="134" t="str">
        <f>IF(OR('2. Identificación del Riesgo'!H15:H17="Gestión - Seguridad de la Información (Pérdida de Confidencialidad)",'2. Identificación del Riesgo'!H15:H17="Gestión - Seguridad de la Información (Pérdida de la Integridad)",'2. Identificación del Riesgo'!H15:H17="Gestión - Seguridad de la Información (Pérdida de la Disponibilidad)",'2. Identificación del Riesgo'!H15:H17="Gestión - Fiscal",'2. Identificación del Riesgo'!H15:H17="Gestión - Fuga de Capital Intelectual",'2. Identificación del Riesgo'!H15:H17="Gestión",'2. Identificación del Riesgo'!H15:H17="Gestión - Incumplimiento Normativo",'2. Identificación del Riesgo'!H15:H17="Gestión - Estratégico"),"No aplica",
IF('2. Identificación del Riesgo'!H15:H17="","",
IF('2. Identificación del Riesgo'!H15:H17&lt;&gt;"Gestión",'2. Identificación del Riesgo'!C15:C17)))</f>
        <v/>
      </c>
      <c r="D15" s="134" t="str">
        <f>IF(OR('2. Identificación del Riesgo'!H15:H17="Gestión - Seguridad de la Información (Pérdida de Confidencialidad)",'2. Identificación del Riesgo'!H15:H17="Gestión - Seguridad de la Información (Pérdida de la Integridad)",'2. Identificación del Riesgo'!H15:H17="Gestión - Seguridad de la Información (Pérdida de la Disponibilidad)",'2. Identificación del Riesgo'!H15:H17="Gestión - Fiscal",'2. Identificación del Riesgo'!H15:H17="Gestión - Fuga de Capital Intelectual",'2. Identificación del Riesgo'!H15:H17="Gestión",'2. Identificación del Riesgo'!H15:H17="Gestión - Incumplimiento Normativo",'2. Identificación del Riesgo'!H15:H17="Gestión - Estratégico"),"No aplica",
IF('2. Identificación del Riesgo'!H15:H17="","",
IF('2. Identificación del Riesgo'!H15:H17&lt;&gt;"Gestión",'2. Identificación del Riesgo'!G15:G17)))</f>
        <v/>
      </c>
      <c r="E15" s="134" t="str">
        <f>IF(OR('2. Identificación del Riesgo'!H15:H17="Gestión - Seguridad de la Información (Pérdida de Confidencialidad)",'2. Identificación del Riesgo'!H15:H17="Gestión - Seguridad de la Información (Pérdida de la Integridad)",'2. Identificación del Riesgo'!H15:H17="Gestión - Seguridad de la Información (Pérdida de la Disponibilidad)",'2. Identificación del Riesgo'!H15:H17="Gestión - Fiscal",'2. Identificación del Riesgo'!H15:H17="Gestión - Fuga de Capital Intelectual",'2. Identificación del Riesgo'!H15:H17="Gestión",'2. Identificación del Riesgo'!H15:H17="Gestión - Incumplimiento Normativo",'2. Identificación del Riesgo'!H15:H17="Gestión - Estratégico"),"No aplica",
IF('2. Identificación del Riesgo'!H15:H17="","",
IF('2. Identificación del Riesgo'!H15:H17&lt;&gt;"Gestión",'2. Identificación del Riesgo'!H15:H17)))</f>
        <v/>
      </c>
      <c r="F15" s="128"/>
      <c r="G15" s="128"/>
      <c r="H15" s="128"/>
      <c r="I15" s="128"/>
      <c r="J15" s="128"/>
      <c r="K15" s="128"/>
      <c r="L15" s="128"/>
      <c r="M15" s="128"/>
      <c r="N15" s="128"/>
      <c r="O15" s="128"/>
      <c r="P15" s="128"/>
      <c r="Q15" s="128"/>
      <c r="R15" s="128"/>
      <c r="S15" s="128"/>
      <c r="T15" s="128"/>
      <c r="U15" s="128"/>
      <c r="V15" s="128"/>
      <c r="W15" s="128"/>
      <c r="X15" s="128"/>
      <c r="Y15" s="127" t="str">
        <f t="shared" ref="Y15" si="0">IF(OR(E15="",E15="No Aplica"),"",COUNTIF(F15:X17,"SI"))</f>
        <v/>
      </c>
      <c r="Z15" s="123" t="str">
        <f>IF(AND(Y15=0,OR(U15="",U15="NO"),OR(E15="Corrupción",E15="Corrupción en Trámites, OPAs y Consultas de Acceso a la Información Pública",E15="Corrupción - Conflictos de Interés")),"Moderado",
IF(AND(Y15=0,OR(U15="",U15="NO"),OR(E15="Corrupción - LA/FT/FPADM",E15="Financiación del Terrorismo",E15="Financiación del Terrorismo")),"Mayor",
IF(AND(U15="SI"),"Catastrófico",
IF(AND(Y15&gt;0,Y15&lt;=11,OR(E15="Corrupción - LA/FT/FPADM",E15="Financiación del Terrorismo",E15="Financiación de la Proliferación de Armas de Destrucción Masiva")),"Mayor",
IF(AND(Y15&gt;11,Y15&lt;=19,OR(E15="Corrupción - LA/FT/FPADM",E15="Financiación del Terrorismo",E15="Financiación de la Proliferación de Armas de Destrucción Masiva")),"Catastrófico",
IF(AND(Y15&gt;0,Y15&lt;=5,OR(E15="Corrupción",E15="Corrupción en Trámites, OPAs y Consultas de Acceso a la Información Pública",E15="Corrupción - Conflictos de Interés")),"Moderado",
IF(AND(Y15&gt;5,Y15&lt;=11,OR(E15="Corrupción",E15="Corrupción en Trámites, OPAs y Consultas de Acceso a la Información Pública",E15="Corrupción - Conflictos de Interés")),"Mayor",
IF(AND(Y15&gt;11,Y15&lt;=19,OR(E15="Corrupción",E15="Corrupción en Trámites, OPAs y Consultas de Acceso a la Información Pública",E15="Corrupción - Conflictos de Interés")),"Catastrófico",""))))))))</f>
        <v/>
      </c>
      <c r="AA15" s="8"/>
      <c r="AB15" s="8"/>
      <c r="AC15" s="8"/>
      <c r="AD15" s="8"/>
      <c r="AE15" s="8"/>
      <c r="AF15" s="8"/>
      <c r="AG15" s="8"/>
      <c r="AH15" s="8"/>
      <c r="AI15" s="8"/>
      <c r="AJ15" s="8"/>
      <c r="AK15" s="8"/>
    </row>
    <row r="16" spans="1:37" x14ac:dyDescent="0.45">
      <c r="A16" s="137"/>
      <c r="B16" s="104"/>
      <c r="C16" s="135"/>
      <c r="D16" s="135"/>
      <c r="E16" s="135"/>
      <c r="F16" s="129"/>
      <c r="G16" s="129"/>
      <c r="H16" s="129"/>
      <c r="I16" s="129"/>
      <c r="J16" s="129"/>
      <c r="K16" s="129"/>
      <c r="L16" s="129"/>
      <c r="M16" s="129"/>
      <c r="N16" s="129"/>
      <c r="O16" s="129"/>
      <c r="P16" s="129"/>
      <c r="Q16" s="129"/>
      <c r="R16" s="129"/>
      <c r="S16" s="129"/>
      <c r="T16" s="129"/>
      <c r="U16" s="129"/>
      <c r="V16" s="129"/>
      <c r="W16" s="129"/>
      <c r="X16" s="129"/>
      <c r="Y16" s="127"/>
      <c r="Z16" s="123"/>
      <c r="AA16" s="8"/>
      <c r="AB16" s="8"/>
      <c r="AC16" s="8"/>
      <c r="AD16" s="8"/>
      <c r="AE16" s="8"/>
      <c r="AF16" s="8"/>
      <c r="AG16" s="8"/>
      <c r="AH16" s="8"/>
      <c r="AI16" s="8"/>
      <c r="AJ16" s="8"/>
      <c r="AK16" s="8"/>
    </row>
    <row r="17" spans="1:37" x14ac:dyDescent="0.45">
      <c r="A17" s="137"/>
      <c r="B17" s="104"/>
      <c r="C17" s="136"/>
      <c r="D17" s="136"/>
      <c r="E17" s="136"/>
      <c r="F17" s="130"/>
      <c r="G17" s="130"/>
      <c r="H17" s="130"/>
      <c r="I17" s="130"/>
      <c r="J17" s="130"/>
      <c r="K17" s="130"/>
      <c r="L17" s="130"/>
      <c r="M17" s="130"/>
      <c r="N17" s="130"/>
      <c r="O17" s="130"/>
      <c r="P17" s="130"/>
      <c r="Q17" s="130"/>
      <c r="R17" s="130"/>
      <c r="S17" s="130"/>
      <c r="T17" s="130"/>
      <c r="U17" s="130"/>
      <c r="V17" s="130"/>
      <c r="W17" s="130"/>
      <c r="X17" s="130"/>
      <c r="Y17" s="127"/>
      <c r="Z17" s="123"/>
      <c r="AA17" s="8"/>
      <c r="AB17" s="8"/>
      <c r="AC17" s="8"/>
      <c r="AD17" s="8"/>
      <c r="AE17" s="8"/>
      <c r="AF17" s="8"/>
      <c r="AG17" s="8"/>
      <c r="AH17" s="8"/>
      <c r="AI17" s="8"/>
      <c r="AJ17" s="8"/>
      <c r="AK17" s="8"/>
    </row>
    <row r="18" spans="1:37" ht="16.5" customHeight="1" x14ac:dyDescent="0.45">
      <c r="A18" s="137">
        <v>4</v>
      </c>
      <c r="B18" s="104" t="str">
        <f>IF(OR('2. Identificación del Riesgo'!H18:H20="Gestión - Seguridad de la Información (Pérdida de Confidencialidad)",'2. Identificación del Riesgo'!H18:H20="Gestión - Seguridad de la Información (Pérdida de la Integridad)",'2. Identificación del Riesgo'!H18:H20="Gestión - Seguridad de la Información (Pérdida de la Disponibilidad)",'2. Identificación del Riesgo'!H18:H20="Gestión - Fiscal",'2. Identificación del Riesgo'!H18:H20="Gestión - Fuga de Capital Intelectual",'2. Identificación del Riesgo'!H18:H20="Gestión",'2. Identificación del Riesgo'!H18:H20="Gestión - Incumplimiento Normativo",'2. Identificación del Riesgo'!H18:H20="Gestión - Estratégico"),"No aplica",
IF('2. Identificación del Riesgo'!H18:H20="","",
IF('2. Identificación del Riesgo'!H18:H20&lt;&gt;"Gestión",'2. Identificación del Riesgo'!B18:B20)))</f>
        <v/>
      </c>
      <c r="C18" s="134" t="str">
        <f>IF(OR('2. Identificación del Riesgo'!H18:H20="Gestión - Seguridad de la Información (Pérdida de Confidencialidad)",'2. Identificación del Riesgo'!H18:H20="Gestión - Seguridad de la Información (Pérdida de la Integridad)",'2. Identificación del Riesgo'!H18:H20="Gestión - Seguridad de la Información (Pérdida de la Disponibilidad)",'2. Identificación del Riesgo'!H18:H20="Gestión - Fiscal",'2. Identificación del Riesgo'!H18:H20="Gestión - Fuga de Capital Intelectual",'2. Identificación del Riesgo'!H18:H20="Gestión",'2. Identificación del Riesgo'!H18:H20="Gestión - Incumplimiento Normativo",'2. Identificación del Riesgo'!H18:H20="Gestión - Estratégico"),"No aplica",
IF('2. Identificación del Riesgo'!H18:H20="","",
IF('2. Identificación del Riesgo'!H18:H20&lt;&gt;"Gestión",'2. Identificación del Riesgo'!C18:C20)))</f>
        <v/>
      </c>
      <c r="D18" s="134" t="str">
        <f>IF(OR('2. Identificación del Riesgo'!H18:H20="Gestión - Seguridad de la Información (Pérdida de Confidencialidad)",'2. Identificación del Riesgo'!H18:H20="Gestión - Seguridad de la Información (Pérdida de la Integridad)",'2. Identificación del Riesgo'!H18:H20="Gestión - Seguridad de la Información (Pérdida de la Disponibilidad)",'2. Identificación del Riesgo'!H18:H20="Gestión - Fiscal",'2. Identificación del Riesgo'!H18:H20="Gestión - Fuga de Capital Intelectual",'2. Identificación del Riesgo'!H18:H20="Gestión",'2. Identificación del Riesgo'!H18:H20="Gestión - Incumplimiento Normativo",'2. Identificación del Riesgo'!H18:H20="Gestión - Estratégico"),"No aplica",
IF('2. Identificación del Riesgo'!H18:H20="","",
IF('2. Identificación del Riesgo'!H18:H20&lt;&gt;"Gestión",'2. Identificación del Riesgo'!G18:G20)))</f>
        <v/>
      </c>
      <c r="E18" s="134" t="str">
        <f>IF(OR('2. Identificación del Riesgo'!H18:H20="Gestión - Seguridad de la Información (Pérdida de Confidencialidad)",'2. Identificación del Riesgo'!H18:H20="Gestión - Seguridad de la Información (Pérdida de la Integridad)",'2. Identificación del Riesgo'!H18:H20="Gestión - Seguridad de la Información (Pérdida de la Disponibilidad)",'2. Identificación del Riesgo'!H18:H20="Gestión - Fiscal",'2. Identificación del Riesgo'!H18:H20="Gestión - Fuga de Capital Intelectual",'2. Identificación del Riesgo'!H18:H20="Gestión",'2. Identificación del Riesgo'!H18:H20="Gestión - Incumplimiento Normativo",'2. Identificación del Riesgo'!H18:H20="Gestión - Estratégico"),"No aplica",
IF('2. Identificación del Riesgo'!H18:H20="","",
IF('2. Identificación del Riesgo'!H18:H20&lt;&gt;"Gestión",'2. Identificación del Riesgo'!H18:H20)))</f>
        <v/>
      </c>
      <c r="F18" s="128"/>
      <c r="G18" s="128"/>
      <c r="H18" s="128"/>
      <c r="I18" s="128"/>
      <c r="J18" s="128"/>
      <c r="K18" s="128"/>
      <c r="L18" s="128"/>
      <c r="M18" s="128"/>
      <c r="N18" s="128"/>
      <c r="O18" s="128"/>
      <c r="P18" s="128"/>
      <c r="Q18" s="128"/>
      <c r="R18" s="128"/>
      <c r="S18" s="128"/>
      <c r="T18" s="128"/>
      <c r="U18" s="128"/>
      <c r="V18" s="128"/>
      <c r="W18" s="128"/>
      <c r="X18" s="128"/>
      <c r="Y18" s="127" t="str">
        <f t="shared" ref="Y18" si="1">IF(OR(E18="",E18="No Aplica"),"",COUNTIF(F18:X20,"SI"))</f>
        <v/>
      </c>
      <c r="Z18" s="123" t="str">
        <f>IF(AND(Y18=0,OR(U18="",U18="NO"),OR(E18="Corrupción",E18="Corrupción en Trámites, OPAs y Consultas de Acceso a la Información Pública",E18="Corrupción - Conflictos de Interés")),"Moderado",
IF(AND(Y18=0,OR(U18="",U18="NO"),OR(E18="Corrupción - LA/FT/FPADM",E18="Financiación del Terrorismo",E18="Financiación del Terrorismo")),"Mayor",
IF(AND(U18="SI"),"Catastrófico",
IF(AND(Y18&gt;0,Y18&lt;=11,OR(E18="Corrupción - LA/FT/FPADM",E18="Financiación del Terrorismo",E18="Financiación de la Proliferación de Armas de Destrucción Masiva")),"Mayor",
IF(AND(Y18&gt;11,Y18&lt;=19,OR(E18="Corrupción - LA/FT/FPADM",E18="Financiación del Terrorismo",E18="Financiación de la Proliferación de Armas de Destrucción Masiva")),"Catastrófico",
IF(AND(Y18&gt;0,Y18&lt;=5,OR(E18="Corrupción",E18="Corrupción en Trámites, OPAs y Consultas de Acceso a la Información Pública",E18="Corrupción - Conflictos de Interés")),"Moderado",
IF(AND(Y18&gt;5,Y18&lt;=11,OR(E18="Corrupción",E18="Corrupción en Trámites, OPAs y Consultas de Acceso a la Información Pública",E18="Corrupción - Conflictos de Interés")),"Mayor",
IF(AND(Y18&gt;11,Y18&lt;=19,OR(E18="Corrupción",E18="Corrupción en Trámites, OPAs y Consultas de Acceso a la Información Pública",E18="Corrupción - Conflictos de Interés")),"Catastrófico",""))))))))</f>
        <v/>
      </c>
      <c r="AA18" s="8"/>
      <c r="AB18" s="8"/>
      <c r="AC18" s="8"/>
      <c r="AD18" s="8"/>
      <c r="AE18" s="8"/>
      <c r="AF18" s="8"/>
      <c r="AG18" s="8"/>
      <c r="AH18" s="8"/>
      <c r="AI18" s="8"/>
      <c r="AJ18" s="8"/>
      <c r="AK18" s="8"/>
    </row>
    <row r="19" spans="1:37" x14ac:dyDescent="0.45">
      <c r="A19" s="137"/>
      <c r="B19" s="104"/>
      <c r="C19" s="135"/>
      <c r="D19" s="135"/>
      <c r="E19" s="135"/>
      <c r="F19" s="129"/>
      <c r="G19" s="129"/>
      <c r="H19" s="129"/>
      <c r="I19" s="129"/>
      <c r="J19" s="129"/>
      <c r="K19" s="129"/>
      <c r="L19" s="129"/>
      <c r="M19" s="129"/>
      <c r="N19" s="129"/>
      <c r="O19" s="129"/>
      <c r="P19" s="129"/>
      <c r="Q19" s="129"/>
      <c r="R19" s="129"/>
      <c r="S19" s="129"/>
      <c r="T19" s="129"/>
      <c r="U19" s="129"/>
      <c r="V19" s="129"/>
      <c r="W19" s="129"/>
      <c r="X19" s="129"/>
      <c r="Y19" s="127"/>
      <c r="Z19" s="123"/>
      <c r="AA19" s="8"/>
      <c r="AB19" s="8"/>
      <c r="AC19" s="8"/>
      <c r="AD19" s="8"/>
      <c r="AE19" s="8"/>
      <c r="AF19" s="8"/>
      <c r="AG19" s="8"/>
      <c r="AH19" s="8"/>
      <c r="AI19" s="8"/>
      <c r="AJ19" s="8"/>
      <c r="AK19" s="8"/>
    </row>
    <row r="20" spans="1:37" x14ac:dyDescent="0.45">
      <c r="A20" s="137"/>
      <c r="B20" s="104"/>
      <c r="C20" s="136"/>
      <c r="D20" s="136"/>
      <c r="E20" s="136"/>
      <c r="F20" s="130"/>
      <c r="G20" s="130"/>
      <c r="H20" s="130"/>
      <c r="I20" s="130"/>
      <c r="J20" s="130"/>
      <c r="K20" s="130"/>
      <c r="L20" s="130"/>
      <c r="M20" s="130"/>
      <c r="N20" s="130"/>
      <c r="O20" s="130"/>
      <c r="P20" s="130"/>
      <c r="Q20" s="130"/>
      <c r="R20" s="130"/>
      <c r="S20" s="130"/>
      <c r="T20" s="130"/>
      <c r="U20" s="130"/>
      <c r="V20" s="130"/>
      <c r="W20" s="130"/>
      <c r="X20" s="130"/>
      <c r="Y20" s="127"/>
      <c r="Z20" s="123"/>
      <c r="AA20" s="8"/>
      <c r="AB20" s="8"/>
      <c r="AC20" s="8"/>
      <c r="AD20" s="8"/>
      <c r="AE20" s="8"/>
      <c r="AF20" s="8"/>
      <c r="AG20" s="8"/>
      <c r="AH20" s="8"/>
      <c r="AI20" s="8"/>
      <c r="AJ20" s="8"/>
      <c r="AK20" s="8"/>
    </row>
    <row r="21" spans="1:37" ht="16.5" customHeight="1" x14ac:dyDescent="0.45">
      <c r="A21" s="137">
        <v>5</v>
      </c>
      <c r="B21" s="104" t="str">
        <f>IF(OR('2. Identificación del Riesgo'!H21:H23="Gestión - Seguridad de la Información (Pérdida de Confidencialidad)",'2. Identificación del Riesgo'!H21:H23="Gestión - Seguridad de la Información (Pérdida de la Integridad)",'2. Identificación del Riesgo'!H21:H23="Gestión - Seguridad de la Información (Pérdida de la Disponibilidad)",'2. Identificación del Riesgo'!H21:H23="Gestión - Fiscal",'2. Identificación del Riesgo'!H21:H23="Gestión - Fuga de Capital Intelectual",'2. Identificación del Riesgo'!H21:H23="Gestión",'2. Identificación del Riesgo'!H21:H23="Gestión - Incumplimiento Normativo",'2. Identificación del Riesgo'!H21:H23="Gestión - Estratégico"),"No aplica",
IF('2. Identificación del Riesgo'!H21:H23="","",
IF('2. Identificación del Riesgo'!H21:H23&lt;&gt;"Gestión",'2. Identificación del Riesgo'!B21:B23)))</f>
        <v/>
      </c>
      <c r="C21" s="134" t="str">
        <f>IF(OR('2. Identificación del Riesgo'!H21:H23="Gestión - Seguridad de la Información (Pérdida de Confidencialidad)",'2. Identificación del Riesgo'!H21:H23="Gestión - Seguridad de la Información (Pérdida de la Integridad)",'2. Identificación del Riesgo'!H21:H23="Gestión - Seguridad de la Información (Pérdida de la Disponibilidad)",'2. Identificación del Riesgo'!H21:H23="Gestión - Fiscal",'2. Identificación del Riesgo'!H21:H23="Gestión - Fuga de Capital Intelectual",'2. Identificación del Riesgo'!H21:H23="Gestión",'2. Identificación del Riesgo'!H21:H23="Gestión - Incumplimiento Normativo",'2. Identificación del Riesgo'!H21:H23="Gestión - Estratégico"),"No aplica",
IF('2. Identificación del Riesgo'!H21:H23="","",
IF('2. Identificación del Riesgo'!H21:H23&lt;&gt;"Gestión",'2. Identificación del Riesgo'!C21:C23)))</f>
        <v/>
      </c>
      <c r="D21" s="134" t="str">
        <f>IF(OR('2. Identificación del Riesgo'!H21:H23="Gestión - Seguridad de la Información (Pérdida de Confidencialidad)",'2. Identificación del Riesgo'!H21:H23="Gestión - Seguridad de la Información (Pérdida de la Integridad)",'2. Identificación del Riesgo'!H21:H23="Gestión - Seguridad de la Información (Pérdida de la Disponibilidad)",'2. Identificación del Riesgo'!H21:H23="Gestión - Fiscal",'2. Identificación del Riesgo'!H21:H23="Gestión - Fuga de Capital Intelectual",'2. Identificación del Riesgo'!H21:H23="Gestión",'2. Identificación del Riesgo'!H21:H23="Gestión - Incumplimiento Normativo",'2. Identificación del Riesgo'!H21:H23="Gestión - Estratégico"),"No aplica",
IF('2. Identificación del Riesgo'!H21:H23="","",
IF('2. Identificación del Riesgo'!H21:H23&lt;&gt;"Gestión",'2. Identificación del Riesgo'!G21:G23)))</f>
        <v/>
      </c>
      <c r="E21" s="134" t="str">
        <f>IF(OR('2. Identificación del Riesgo'!H21:H23="Gestión - Seguridad de la Información (Pérdida de Confidencialidad)",'2. Identificación del Riesgo'!H21:H23="Gestión - Seguridad de la Información (Pérdida de la Integridad)",'2. Identificación del Riesgo'!H21:H23="Gestión - Seguridad de la Información (Pérdida de la Disponibilidad)",'2. Identificación del Riesgo'!H21:H23="Gestión - Fiscal",'2. Identificación del Riesgo'!H21:H23="Gestión - Fuga de Capital Intelectual",'2. Identificación del Riesgo'!H21:H23="Gestión",'2. Identificación del Riesgo'!H21:H23="Gestión - Incumplimiento Normativo",'2. Identificación del Riesgo'!H21:H23="Gestión - Estratégico"),"No aplica",
IF('2. Identificación del Riesgo'!H21:H23="","",
IF('2. Identificación del Riesgo'!H21:H23&lt;&gt;"Gestión",'2. Identificación del Riesgo'!H21:H23)))</f>
        <v/>
      </c>
      <c r="F21" s="128"/>
      <c r="G21" s="128"/>
      <c r="H21" s="128"/>
      <c r="I21" s="128"/>
      <c r="J21" s="128"/>
      <c r="K21" s="128"/>
      <c r="L21" s="128"/>
      <c r="M21" s="128"/>
      <c r="N21" s="128"/>
      <c r="O21" s="128"/>
      <c r="P21" s="128"/>
      <c r="Q21" s="128"/>
      <c r="R21" s="128"/>
      <c r="S21" s="128"/>
      <c r="T21" s="128"/>
      <c r="U21" s="128"/>
      <c r="V21" s="128"/>
      <c r="W21" s="128"/>
      <c r="X21" s="128"/>
      <c r="Y21" s="127" t="str">
        <f t="shared" ref="Y21" si="2">IF(OR(E21="",E21="No Aplica"),"",COUNTIF(F21:X23,"SI"))</f>
        <v/>
      </c>
      <c r="Z21" s="123" t="str">
        <f>IF(AND(Y21=0,OR(U21="",U21="NO"),OR(E21="Corrupción",E21="Corrupción en Trámites, OPAs y Consultas de Acceso a la Información Pública",E21="Corrupción - Conflictos de Interés")),"Moderado",
IF(AND(Y21=0,OR(U21="",U21="NO"),OR(E21="Corrupción - LA/FT/FPADM",E21="Financiación del Terrorismo",E21="Financiación del Terrorismo")),"Mayor",
IF(AND(U21="SI"),"Catastrófico",
IF(AND(Y21&gt;0,Y21&lt;=11,OR(E21="Corrupción - LA/FT/FPADM",E21="Financiación del Terrorismo",E21="Financiación de la Proliferación de Armas de Destrucción Masiva")),"Mayor",
IF(AND(Y21&gt;11,Y21&lt;=19,OR(E21="Corrupción - LA/FT/FPADM",E21="Financiación del Terrorismo",E21="Financiación de la Proliferación de Armas de Destrucción Masiva")),"Catastrófico",
IF(AND(Y21&gt;0,Y21&lt;=5,OR(E21="Corrupción",E21="Corrupción en Trámites, OPAs y Consultas de Acceso a la Información Pública",E21="Corrupción - Conflictos de Interés")),"Moderado",
IF(AND(Y21&gt;5,Y21&lt;=11,OR(E21="Corrupción",E21="Corrupción en Trámites, OPAs y Consultas de Acceso a la Información Pública",E21="Corrupción - Conflictos de Interés")),"Mayor",
IF(AND(Y21&gt;11,Y21&lt;=19,OR(E21="Corrupción",E21="Corrupción en Trámites, OPAs y Consultas de Acceso a la Información Pública",E21="Corrupción - Conflictos de Interés")),"Catastrófico",""))))))))</f>
        <v/>
      </c>
      <c r="AA21" s="8"/>
      <c r="AB21" s="8"/>
      <c r="AC21" s="8"/>
      <c r="AD21" s="8"/>
      <c r="AE21" s="8"/>
      <c r="AF21" s="8"/>
      <c r="AG21" s="8"/>
      <c r="AH21" s="8"/>
      <c r="AI21" s="8"/>
      <c r="AJ21" s="8"/>
      <c r="AK21" s="8"/>
    </row>
    <row r="22" spans="1:37" x14ac:dyDescent="0.45">
      <c r="A22" s="137"/>
      <c r="B22" s="104"/>
      <c r="C22" s="135"/>
      <c r="D22" s="135"/>
      <c r="E22" s="135"/>
      <c r="F22" s="129"/>
      <c r="G22" s="129"/>
      <c r="H22" s="129"/>
      <c r="I22" s="129"/>
      <c r="J22" s="129"/>
      <c r="K22" s="129"/>
      <c r="L22" s="129"/>
      <c r="M22" s="129"/>
      <c r="N22" s="129"/>
      <c r="O22" s="129"/>
      <c r="P22" s="129"/>
      <c r="Q22" s="129"/>
      <c r="R22" s="129"/>
      <c r="S22" s="129"/>
      <c r="T22" s="129"/>
      <c r="U22" s="129"/>
      <c r="V22" s="129"/>
      <c r="W22" s="129"/>
      <c r="X22" s="129"/>
      <c r="Y22" s="127"/>
      <c r="Z22" s="123"/>
      <c r="AA22" s="8"/>
      <c r="AB22" s="8"/>
      <c r="AC22" s="8"/>
      <c r="AD22" s="8"/>
      <c r="AE22" s="8"/>
      <c r="AF22" s="8"/>
      <c r="AG22" s="8"/>
      <c r="AH22" s="8"/>
      <c r="AI22" s="8"/>
      <c r="AJ22" s="8"/>
      <c r="AK22" s="8"/>
    </row>
    <row r="23" spans="1:37" x14ac:dyDescent="0.45">
      <c r="A23" s="137"/>
      <c r="B23" s="104"/>
      <c r="C23" s="136"/>
      <c r="D23" s="136"/>
      <c r="E23" s="136"/>
      <c r="F23" s="130"/>
      <c r="G23" s="130"/>
      <c r="H23" s="130"/>
      <c r="I23" s="130"/>
      <c r="J23" s="130"/>
      <c r="K23" s="130"/>
      <c r="L23" s="130"/>
      <c r="M23" s="130"/>
      <c r="N23" s="130"/>
      <c r="O23" s="130"/>
      <c r="P23" s="130"/>
      <c r="Q23" s="130"/>
      <c r="R23" s="130"/>
      <c r="S23" s="130"/>
      <c r="T23" s="130"/>
      <c r="U23" s="130"/>
      <c r="V23" s="130"/>
      <c r="W23" s="130"/>
      <c r="X23" s="130"/>
      <c r="Y23" s="127"/>
      <c r="Z23" s="123"/>
      <c r="AA23" s="8"/>
      <c r="AB23" s="8"/>
      <c r="AC23" s="8"/>
      <c r="AD23" s="8"/>
      <c r="AE23" s="8"/>
      <c r="AF23" s="8"/>
      <c r="AG23" s="8"/>
      <c r="AH23" s="8"/>
      <c r="AI23" s="8"/>
      <c r="AJ23" s="8"/>
      <c r="AK23" s="8"/>
    </row>
    <row r="24" spans="1:37" ht="16.5" customHeight="1" x14ac:dyDescent="0.45">
      <c r="A24" s="137">
        <v>6</v>
      </c>
      <c r="B24" s="104" t="str">
        <f>IF(OR('2. Identificación del Riesgo'!H24:H26="Gestión - Seguridad de la Información (Pérdida de Confidencialidad)",'2. Identificación del Riesgo'!H24:H26="Gestión - Seguridad de la Información (Pérdida de la Integridad)",'2. Identificación del Riesgo'!H24:H26="Gestión - Seguridad de la Información (Pérdida de la Disponibilidad)",'2. Identificación del Riesgo'!H24:H26="Gestión - Fiscal",'2. Identificación del Riesgo'!H24:H26="Gestión - Fuga de Capital Intelectual",'2. Identificación del Riesgo'!H24:H26="Gestión",'2. Identificación del Riesgo'!H24:H26="Gestión - Incumplimiento Normativo",'2. Identificación del Riesgo'!H24:H26="Gestión - Estratégico"),"No aplica",
IF('2. Identificación del Riesgo'!H24:H26="","",
IF('2. Identificación del Riesgo'!H24:H26&lt;&gt;"Gestión",'2. Identificación del Riesgo'!B24:B26)))</f>
        <v/>
      </c>
      <c r="C24" s="134" t="str">
        <f>IF(OR('2. Identificación del Riesgo'!H24:H26="Gestión - Seguridad de la Información (Pérdida de Confidencialidad)",'2. Identificación del Riesgo'!H24:H26="Gestión - Seguridad de la Información (Pérdida de la Integridad)",'2. Identificación del Riesgo'!H24:H26="Gestión - Seguridad de la Información (Pérdida de la Disponibilidad)",'2. Identificación del Riesgo'!H24:H26="Gestión - Fiscal",'2. Identificación del Riesgo'!H24:H26="Gestión - Fuga de Capital Intelectual",'2. Identificación del Riesgo'!H24:H26="Gestión",'2. Identificación del Riesgo'!H24:H26="Gestión - Incumplimiento Normativo",'2. Identificación del Riesgo'!H24:H26="Gestión - Estratégico"),"No aplica",
IF('2. Identificación del Riesgo'!H24:H26="","",
IF('2. Identificación del Riesgo'!H24:H26&lt;&gt;"Gestión",'2. Identificación del Riesgo'!C24:C26)))</f>
        <v/>
      </c>
      <c r="D24" s="134" t="str">
        <f>IF(OR('2. Identificación del Riesgo'!H24:H26="Gestión - Seguridad de la Información (Pérdida de Confidencialidad)",'2. Identificación del Riesgo'!H24:H26="Gestión - Seguridad de la Información (Pérdida de la Integridad)",'2. Identificación del Riesgo'!H24:H26="Gestión - Seguridad de la Información (Pérdida de la Disponibilidad)",'2. Identificación del Riesgo'!H24:H26="Gestión - Fiscal",'2. Identificación del Riesgo'!H24:H26="Gestión - Fuga de Capital Intelectual",'2. Identificación del Riesgo'!H24:H26="Gestión",'2. Identificación del Riesgo'!H24:H26="Gestión - Incumplimiento Normativo",'2. Identificación del Riesgo'!H24:H26="Gestión - Estratégico"),"No aplica",
IF('2. Identificación del Riesgo'!H24:H26="","",
IF('2. Identificación del Riesgo'!H24:H26&lt;&gt;"Gestión",'2. Identificación del Riesgo'!G24:G26)))</f>
        <v/>
      </c>
      <c r="E24" s="134" t="str">
        <f>IF(OR('2. Identificación del Riesgo'!H24:H26="Gestión - Seguridad de la Información (Pérdida de Confidencialidad)",'2. Identificación del Riesgo'!H24:H26="Gestión - Seguridad de la Información (Pérdida de la Integridad)",'2. Identificación del Riesgo'!H24:H26="Gestión - Seguridad de la Información (Pérdida de la Disponibilidad)",'2. Identificación del Riesgo'!H24:H26="Gestión - Fiscal",'2. Identificación del Riesgo'!H24:H26="Gestión - Fuga de Capital Intelectual",'2. Identificación del Riesgo'!H24:H26="Gestión",'2. Identificación del Riesgo'!H24:H26="Gestión - Incumplimiento Normativo",'2. Identificación del Riesgo'!H24:H26="Gestión - Estratégico"),"No aplica",
IF('2. Identificación del Riesgo'!H24:H26="","",
IF('2. Identificación del Riesgo'!H24:H26&lt;&gt;"Gestión",'2. Identificación del Riesgo'!H24:H26)))</f>
        <v/>
      </c>
      <c r="F24" s="128"/>
      <c r="G24" s="128"/>
      <c r="H24" s="128"/>
      <c r="I24" s="128"/>
      <c r="J24" s="128"/>
      <c r="K24" s="128"/>
      <c r="L24" s="128"/>
      <c r="M24" s="128"/>
      <c r="N24" s="128"/>
      <c r="O24" s="128"/>
      <c r="P24" s="128"/>
      <c r="Q24" s="128"/>
      <c r="R24" s="128"/>
      <c r="S24" s="128"/>
      <c r="T24" s="128"/>
      <c r="U24" s="128"/>
      <c r="V24" s="128"/>
      <c r="W24" s="128"/>
      <c r="X24" s="128"/>
      <c r="Y24" s="127" t="str">
        <f t="shared" ref="Y24" si="3">IF(OR(E24="",E24="No Aplica"),"",COUNTIF(F24:X26,"SI"))</f>
        <v/>
      </c>
      <c r="Z24" s="123" t="str">
        <f>IF(AND(Y24=0,OR(U24="",U24="NO"),OR(E24="Corrupción",E24="Corrupción en Trámites, OPAs y Consultas de Acceso a la Información Pública",E24="Corrupción - Conflictos de Interés")),"Moderado",
IF(AND(Y24=0,OR(U24="",U24="NO"),OR(E24="Corrupción - LA/FT/FPADM",E24="Financiación del Terrorismo",E24="Financiación del Terrorismo")),"Mayor",
IF(AND(U24="SI"),"Catastrófico",
IF(AND(Y24&gt;0,Y24&lt;=11,OR(E24="Corrupción - LA/FT/FPADM",E24="Financiación del Terrorismo",E24="Financiación de la Proliferación de Armas de Destrucción Masiva")),"Mayor",
IF(AND(Y24&gt;11,Y24&lt;=19,OR(E24="Corrupción - LA/FT/FPADM",E24="Financiación del Terrorismo",E24="Financiación de la Proliferación de Armas de Destrucción Masiva")),"Catastrófico",
IF(AND(Y24&gt;0,Y24&lt;=5,OR(E24="Corrupción",E24="Corrupción en Trámites, OPAs y Consultas de Acceso a la Información Pública",E24="Corrupción - Conflictos de Interés")),"Moderado",
IF(AND(Y24&gt;5,Y24&lt;=11,OR(E24="Corrupción",E24="Corrupción en Trámites, OPAs y Consultas de Acceso a la Información Pública",E24="Corrupción - Conflictos de Interés")),"Mayor",
IF(AND(Y24&gt;11,Y24&lt;=19,OR(E24="Corrupción",E24="Corrupción en Trámites, OPAs y Consultas de Acceso a la Información Pública",E24="Corrupción - Conflictos de Interés")),"Catastrófico",""))))))))</f>
        <v/>
      </c>
      <c r="AA24" s="8"/>
      <c r="AB24" s="8"/>
      <c r="AC24" s="8"/>
      <c r="AD24" s="8"/>
      <c r="AE24" s="8"/>
      <c r="AF24" s="8"/>
      <c r="AG24" s="8"/>
      <c r="AH24" s="8"/>
      <c r="AI24" s="8"/>
      <c r="AJ24" s="8"/>
      <c r="AK24" s="8"/>
    </row>
    <row r="25" spans="1:37" x14ac:dyDescent="0.45">
      <c r="A25" s="137"/>
      <c r="B25" s="104"/>
      <c r="C25" s="135"/>
      <c r="D25" s="135"/>
      <c r="E25" s="135"/>
      <c r="F25" s="129"/>
      <c r="G25" s="129"/>
      <c r="H25" s="129"/>
      <c r="I25" s="129"/>
      <c r="J25" s="129"/>
      <c r="K25" s="129"/>
      <c r="L25" s="129"/>
      <c r="M25" s="129"/>
      <c r="N25" s="129"/>
      <c r="O25" s="129"/>
      <c r="P25" s="129"/>
      <c r="Q25" s="129"/>
      <c r="R25" s="129"/>
      <c r="S25" s="129"/>
      <c r="T25" s="129"/>
      <c r="U25" s="129"/>
      <c r="V25" s="129"/>
      <c r="W25" s="129"/>
      <c r="X25" s="129"/>
      <c r="Y25" s="127"/>
      <c r="Z25" s="123"/>
      <c r="AA25" s="8"/>
      <c r="AB25" s="8"/>
      <c r="AC25" s="8"/>
      <c r="AD25" s="8"/>
      <c r="AE25" s="8"/>
      <c r="AF25" s="8"/>
      <c r="AG25" s="8"/>
      <c r="AH25" s="8"/>
      <c r="AI25" s="8"/>
      <c r="AJ25" s="8"/>
      <c r="AK25" s="8"/>
    </row>
    <row r="26" spans="1:37" x14ac:dyDescent="0.45">
      <c r="A26" s="137"/>
      <c r="B26" s="104"/>
      <c r="C26" s="136"/>
      <c r="D26" s="136"/>
      <c r="E26" s="136"/>
      <c r="F26" s="130"/>
      <c r="G26" s="130"/>
      <c r="H26" s="130"/>
      <c r="I26" s="130"/>
      <c r="J26" s="130"/>
      <c r="K26" s="130"/>
      <c r="L26" s="130"/>
      <c r="M26" s="130"/>
      <c r="N26" s="130"/>
      <c r="O26" s="130"/>
      <c r="P26" s="130"/>
      <c r="Q26" s="130"/>
      <c r="R26" s="130"/>
      <c r="S26" s="130"/>
      <c r="T26" s="130"/>
      <c r="U26" s="130"/>
      <c r="V26" s="130"/>
      <c r="W26" s="130"/>
      <c r="X26" s="130"/>
      <c r="Y26" s="127"/>
      <c r="Z26" s="123"/>
      <c r="AA26" s="8"/>
      <c r="AB26" s="8"/>
      <c r="AC26" s="8"/>
      <c r="AD26" s="8"/>
      <c r="AE26" s="8"/>
      <c r="AF26" s="8"/>
      <c r="AG26" s="8"/>
      <c r="AH26" s="8"/>
      <c r="AI26" s="8"/>
      <c r="AJ26" s="8"/>
      <c r="AK26" s="8"/>
    </row>
    <row r="27" spans="1:37" ht="16.5" customHeight="1" x14ac:dyDescent="0.45">
      <c r="A27" s="137">
        <v>7</v>
      </c>
      <c r="B27" s="104" t="str">
        <f>IF(OR('2. Identificación del Riesgo'!H27:H29="Gestión - Seguridad de la Información (Pérdida de Confidencialidad)",'2. Identificación del Riesgo'!H27:H29="Gestión - Seguridad de la Información (Pérdida de la Integridad)",'2. Identificación del Riesgo'!H27:H29="Gestión - Seguridad de la Información (Pérdida de la Disponibilidad)",'2. Identificación del Riesgo'!H27:H29="Gestión - Fiscal",'2. Identificación del Riesgo'!H27:H29="Gestión - Fuga de Capital Intelectual",'2. Identificación del Riesgo'!H27:H29="Gestión",'2. Identificación del Riesgo'!H27:H29="Gestión - Incumplimiento Normativo",'2. Identificación del Riesgo'!H27:H29="Gestión - Estratégico"),"No aplica",
IF('2. Identificación del Riesgo'!H27:H29="","",
IF('2. Identificación del Riesgo'!H27:H29&lt;&gt;"Gestión",'2. Identificación del Riesgo'!B27:B29)))</f>
        <v/>
      </c>
      <c r="C27" s="134" t="str">
        <f>IF(OR('2. Identificación del Riesgo'!H27:H29="Gestión - Seguridad de la Información (Pérdida de Confidencialidad)",'2. Identificación del Riesgo'!H27:H29="Gestión - Seguridad de la Información (Pérdida de la Integridad)",'2. Identificación del Riesgo'!H27:H29="Gestión - Seguridad de la Información (Pérdida de la Disponibilidad)",'2. Identificación del Riesgo'!H27:H29="Gestión - Fiscal",'2. Identificación del Riesgo'!H27:H29="Gestión - Fuga de Capital Intelectual",'2. Identificación del Riesgo'!H27:H29="Gestión",'2. Identificación del Riesgo'!H27:H29="Gestión - Incumplimiento Normativo",'2. Identificación del Riesgo'!H27:H29="Gestión - Estratégico"),"No aplica",
IF('2. Identificación del Riesgo'!H27:H29="","",
IF('2. Identificación del Riesgo'!H27:H29&lt;&gt;"Gestión",'2. Identificación del Riesgo'!C27:C29)))</f>
        <v/>
      </c>
      <c r="D27" s="134" t="str">
        <f>IF(OR('2. Identificación del Riesgo'!H27:H29="Gestión - Seguridad de la Información (Pérdida de Confidencialidad)",'2. Identificación del Riesgo'!H27:H29="Gestión - Seguridad de la Información (Pérdida de la Integridad)",'2. Identificación del Riesgo'!H27:H29="Gestión - Seguridad de la Información (Pérdida de la Disponibilidad)",'2. Identificación del Riesgo'!H27:H29="Gestión - Fiscal",'2. Identificación del Riesgo'!H27:H29="Gestión - Fuga de Capital Intelectual",'2. Identificación del Riesgo'!H27:H29="Gestión",'2. Identificación del Riesgo'!H27:H29="Gestión - Incumplimiento Normativo",'2. Identificación del Riesgo'!H27:H29="Gestión - Estratégico"),"No aplica",
IF('2. Identificación del Riesgo'!H27:H29="","",
IF('2. Identificación del Riesgo'!H27:H29&lt;&gt;"Gestión",'2. Identificación del Riesgo'!G27:G29)))</f>
        <v/>
      </c>
      <c r="E27" s="134" t="str">
        <f>IF(OR('2. Identificación del Riesgo'!H27:H29="Gestión - Seguridad de la Información (Pérdida de Confidencialidad)",'2. Identificación del Riesgo'!H27:H29="Gestión - Seguridad de la Información (Pérdida de la Integridad)",'2. Identificación del Riesgo'!H27:H29="Gestión - Seguridad de la Información (Pérdida de la Disponibilidad)",'2. Identificación del Riesgo'!H27:H29="Gestión - Fiscal",'2. Identificación del Riesgo'!H27:H29="Gestión - Fuga de Capital Intelectual",'2. Identificación del Riesgo'!H27:H29="Gestión",'2. Identificación del Riesgo'!H27:H29="Gestión - Incumplimiento Normativo",'2. Identificación del Riesgo'!H27:H29="Gestión - Estratégico"),"No aplica",
IF('2. Identificación del Riesgo'!H27:H29="","",
IF('2. Identificación del Riesgo'!H27:H29&lt;&gt;"Gestión",'2. Identificación del Riesgo'!H27:H29)))</f>
        <v/>
      </c>
      <c r="F27" s="128"/>
      <c r="G27" s="128"/>
      <c r="H27" s="128"/>
      <c r="I27" s="128"/>
      <c r="J27" s="128"/>
      <c r="K27" s="128"/>
      <c r="L27" s="128"/>
      <c r="M27" s="128"/>
      <c r="N27" s="128"/>
      <c r="O27" s="128"/>
      <c r="P27" s="128"/>
      <c r="Q27" s="128"/>
      <c r="R27" s="128"/>
      <c r="S27" s="128"/>
      <c r="T27" s="128"/>
      <c r="U27" s="128"/>
      <c r="V27" s="128"/>
      <c r="W27" s="128"/>
      <c r="X27" s="128"/>
      <c r="Y27" s="127" t="str">
        <f t="shared" ref="Y27" si="4">IF(OR(E27="",E27="No Aplica"),"",COUNTIF(F27:X29,"SI"))</f>
        <v/>
      </c>
      <c r="Z27" s="123" t="str">
        <f>IF(AND(Y27=0,OR(U27="",U27="NO"),OR(E27="Corrupción",E27="Corrupción en Trámites, OPAs y Consultas de Acceso a la Información Pública",E27="Corrupción - Conflictos de Interés")),"Moderado",
IF(AND(Y27=0,OR(U27="",U27="NO"),OR(E27="Corrupción - LA/FT/FPADM",E27="Financiación del Terrorismo",E27="Financiación del Terrorismo")),"Mayor",
IF(AND(U27="SI"),"Catastrófico",
IF(AND(Y27&gt;0,Y27&lt;=11,OR(E27="Corrupción - LA/FT/FPADM",E27="Financiación del Terrorismo",E27="Financiación de la Proliferación de Armas de Destrucción Masiva")),"Mayor",
IF(AND(Y27&gt;11,Y27&lt;=19,OR(E27="Corrupción - LA/FT/FPADM",E27="Financiación del Terrorismo",E27="Financiación de la Proliferación de Armas de Destrucción Masiva")),"Catastrófico",
IF(AND(Y27&gt;0,Y27&lt;=5,OR(E27="Corrupción",E27="Corrupción en Trámites, OPAs y Consultas de Acceso a la Información Pública",E27="Corrupción - Conflictos de Interés")),"Moderado",
IF(AND(Y27&gt;5,Y27&lt;=11,OR(E27="Corrupción",E27="Corrupción en Trámites, OPAs y Consultas de Acceso a la Información Pública",E27="Corrupción - Conflictos de Interés")),"Mayor",
IF(AND(Y27&gt;11,Y27&lt;=19,OR(E27="Corrupción",E27="Corrupción en Trámites, OPAs y Consultas de Acceso a la Información Pública",E27="Corrupción - Conflictos de Interés")),"Catastrófico",""))))))))</f>
        <v/>
      </c>
      <c r="AA27" s="8"/>
      <c r="AB27" s="8"/>
      <c r="AC27" s="8"/>
      <c r="AD27" s="8"/>
      <c r="AE27" s="8"/>
      <c r="AF27" s="8"/>
      <c r="AG27" s="8"/>
      <c r="AH27" s="8"/>
      <c r="AI27" s="8"/>
      <c r="AJ27" s="8"/>
      <c r="AK27" s="8"/>
    </row>
    <row r="28" spans="1:37" x14ac:dyDescent="0.45">
      <c r="A28" s="137"/>
      <c r="B28" s="104"/>
      <c r="C28" s="135"/>
      <c r="D28" s="135"/>
      <c r="E28" s="135"/>
      <c r="F28" s="129"/>
      <c r="G28" s="129"/>
      <c r="H28" s="129"/>
      <c r="I28" s="129"/>
      <c r="J28" s="129"/>
      <c r="K28" s="129"/>
      <c r="L28" s="129"/>
      <c r="M28" s="129"/>
      <c r="N28" s="129"/>
      <c r="O28" s="129"/>
      <c r="P28" s="129"/>
      <c r="Q28" s="129"/>
      <c r="R28" s="129"/>
      <c r="S28" s="129"/>
      <c r="T28" s="129"/>
      <c r="U28" s="129"/>
      <c r="V28" s="129"/>
      <c r="W28" s="129"/>
      <c r="X28" s="129"/>
      <c r="Y28" s="127"/>
      <c r="Z28" s="123"/>
      <c r="AA28" s="8"/>
      <c r="AB28" s="8"/>
      <c r="AC28" s="8"/>
      <c r="AD28" s="8"/>
      <c r="AE28" s="8"/>
      <c r="AF28" s="8"/>
      <c r="AG28" s="8"/>
      <c r="AH28" s="8"/>
      <c r="AI28" s="8"/>
      <c r="AJ28" s="8"/>
      <c r="AK28" s="8"/>
    </row>
    <row r="29" spans="1:37" x14ac:dyDescent="0.45">
      <c r="A29" s="137"/>
      <c r="B29" s="104"/>
      <c r="C29" s="136"/>
      <c r="D29" s="136"/>
      <c r="E29" s="136"/>
      <c r="F29" s="130"/>
      <c r="G29" s="130"/>
      <c r="H29" s="130"/>
      <c r="I29" s="130"/>
      <c r="J29" s="130"/>
      <c r="K29" s="130"/>
      <c r="L29" s="130"/>
      <c r="M29" s="130"/>
      <c r="N29" s="130"/>
      <c r="O29" s="130"/>
      <c r="P29" s="130"/>
      <c r="Q29" s="130"/>
      <c r="R29" s="130"/>
      <c r="S29" s="130"/>
      <c r="T29" s="130"/>
      <c r="U29" s="130"/>
      <c r="V29" s="130"/>
      <c r="W29" s="130"/>
      <c r="X29" s="130"/>
      <c r="Y29" s="127"/>
      <c r="Z29" s="123"/>
      <c r="AA29" s="8"/>
      <c r="AB29" s="8"/>
      <c r="AC29" s="8"/>
      <c r="AD29" s="8"/>
      <c r="AE29" s="8"/>
      <c r="AF29" s="8"/>
      <c r="AG29" s="8"/>
      <c r="AH29" s="8"/>
      <c r="AI29" s="8"/>
      <c r="AJ29" s="8"/>
      <c r="AK29" s="8"/>
    </row>
    <row r="30" spans="1:37" ht="16.5" customHeight="1" x14ac:dyDescent="0.45">
      <c r="A30" s="137">
        <v>8</v>
      </c>
      <c r="B30" s="104" t="str">
        <f>IF(OR('2. Identificación del Riesgo'!H30:H32="Gestión - Seguridad de la Información (Pérdida de Confidencialidad)",'2. Identificación del Riesgo'!H30:H32="Gestión - Seguridad de la Información (Pérdida de la Integridad)",'2. Identificación del Riesgo'!H30:H32="Gestión - Seguridad de la Información (Pérdida de la Disponibilidad)",'2. Identificación del Riesgo'!H30:H32="Gestión - Fiscal",'2. Identificación del Riesgo'!H30:H32="Gestión - Fuga de Capital Intelectual",'2. Identificación del Riesgo'!H30:H32="Gestión",'2. Identificación del Riesgo'!H30:H32="Gestión - Incumplimiento Normativo",'2. Identificación del Riesgo'!H30:H32="Gestión - Estratégico"),"No aplica",
IF('2. Identificación del Riesgo'!H30:H32="","",
IF('2. Identificación del Riesgo'!H30:H32&lt;&gt;"Gestión",'2. Identificación del Riesgo'!B30:B32)))</f>
        <v/>
      </c>
      <c r="C30" s="134" t="str">
        <f>IF(OR('2. Identificación del Riesgo'!H30:H32="Gestión - Seguridad de la Información (Pérdida de Confidencialidad)",'2. Identificación del Riesgo'!H30:H32="Gestión - Seguridad de la Información (Pérdida de la Integridad)",'2. Identificación del Riesgo'!H30:H32="Gestión - Seguridad de la Información (Pérdida de la Disponibilidad)",'2. Identificación del Riesgo'!H30:H32="Gestión - Fiscal",'2. Identificación del Riesgo'!H30:H32="Gestión - Fuga de Capital Intelectual",'2. Identificación del Riesgo'!H30:H32="Gestión",'2. Identificación del Riesgo'!H30:H32="Gestión - Incumplimiento Normativo",'2. Identificación del Riesgo'!H30:H32="Gestión - Estratégico"),"No aplica",
IF('2. Identificación del Riesgo'!H30:H32="","",
IF('2. Identificación del Riesgo'!H30:H32&lt;&gt;"Gestión",'2. Identificación del Riesgo'!C30:C32)))</f>
        <v/>
      </c>
      <c r="D30" s="134" t="str">
        <f>IF(OR('2. Identificación del Riesgo'!H30:H32="Gestión - Seguridad de la Información (Pérdida de Confidencialidad)",'2. Identificación del Riesgo'!H30:H32="Gestión - Seguridad de la Información (Pérdida de la Integridad)",'2. Identificación del Riesgo'!H30:H32="Gestión - Seguridad de la Información (Pérdida de la Disponibilidad)",'2. Identificación del Riesgo'!H30:H32="Gestión - Fiscal",'2. Identificación del Riesgo'!H30:H32="Gestión - Fuga de Capital Intelectual",'2. Identificación del Riesgo'!H30:H32="Gestión",'2. Identificación del Riesgo'!H30:H32="Gestión - Incumplimiento Normativo",'2. Identificación del Riesgo'!H30:H32="Gestión - Estratégico"),"No aplica",
IF('2. Identificación del Riesgo'!H30:H32="","",
IF('2. Identificación del Riesgo'!H30:H32&lt;&gt;"Gestión",'2. Identificación del Riesgo'!G30:G32)))</f>
        <v/>
      </c>
      <c r="E30" s="134" t="str">
        <f>IF(OR('2. Identificación del Riesgo'!H30:H32="Gestión - Seguridad de la Información (Pérdida de Confidencialidad)",'2. Identificación del Riesgo'!H30:H32="Gestión - Seguridad de la Información (Pérdida de la Integridad)",'2. Identificación del Riesgo'!H30:H32="Gestión - Seguridad de la Información (Pérdida de la Disponibilidad)",'2. Identificación del Riesgo'!H30:H32="Gestión - Fiscal",'2. Identificación del Riesgo'!H30:H32="Gestión - Fuga de Capital Intelectual",'2. Identificación del Riesgo'!H30:H32="Gestión",'2. Identificación del Riesgo'!H30:H32="Gestión - Incumplimiento Normativo",'2. Identificación del Riesgo'!H30:H32="Gestión - Estratégico"),"No aplica",
IF('2. Identificación del Riesgo'!H30:H32="","",
IF('2. Identificación del Riesgo'!H30:H32&lt;&gt;"Gestión",'2. Identificación del Riesgo'!H30:H32)))</f>
        <v/>
      </c>
      <c r="F30" s="128"/>
      <c r="G30" s="128"/>
      <c r="H30" s="128"/>
      <c r="I30" s="128"/>
      <c r="J30" s="128"/>
      <c r="K30" s="128"/>
      <c r="L30" s="128"/>
      <c r="M30" s="128"/>
      <c r="N30" s="128"/>
      <c r="O30" s="128"/>
      <c r="P30" s="128"/>
      <c r="Q30" s="128"/>
      <c r="R30" s="128"/>
      <c r="S30" s="128"/>
      <c r="T30" s="128"/>
      <c r="U30" s="128"/>
      <c r="V30" s="128"/>
      <c r="W30" s="128"/>
      <c r="X30" s="128"/>
      <c r="Y30" s="127" t="str">
        <f t="shared" ref="Y30" si="5">IF(OR(E30="",E30="No Aplica"),"",COUNTIF(F30:X32,"SI"))</f>
        <v/>
      </c>
      <c r="Z30" s="123" t="str">
        <f>IF(AND(Y30=0,OR(U30="",U30="NO"),OR(E30="Corrupción",E30="Corrupción en Trámites, OPAs y Consultas de Acceso a la Información Pública",E30="Corrupción - Conflictos de Interés")),"Moderado",
IF(AND(Y30=0,OR(U30="",U30="NO"),OR(E30="Corrupción - LA/FT/FPADM",E30="Financiación del Terrorismo",E30="Financiación del Terrorismo")),"Mayor",
IF(AND(U30="SI"),"Catastrófico",
IF(AND(Y30&gt;0,Y30&lt;=11,OR(E30="Corrupción - LA/FT/FPADM",E30="Financiación del Terrorismo",E30="Financiación de la Proliferación de Armas de Destrucción Masiva")),"Mayor",
IF(AND(Y30&gt;11,Y30&lt;=19,OR(E30="Corrupción - LA/FT/FPADM",E30="Financiación del Terrorismo",E30="Financiación de la Proliferación de Armas de Destrucción Masiva")),"Catastrófico",
IF(AND(Y30&gt;0,Y30&lt;=5,OR(E30="Corrupción",E30="Corrupción en Trámites, OPAs y Consultas de Acceso a la Información Pública",E30="Corrupción - Conflictos de Interés")),"Moderado",
IF(AND(Y30&gt;5,Y30&lt;=11,OR(E30="Corrupción",E30="Corrupción en Trámites, OPAs y Consultas de Acceso a la Información Pública",E30="Corrupción - Conflictos de Interés")),"Mayor",
IF(AND(Y30&gt;11,Y30&lt;=19,OR(E30="Corrupción",E30="Corrupción en Trámites, OPAs y Consultas de Acceso a la Información Pública",E30="Corrupción - Conflictos de Interés")),"Catastrófico",""))))))))</f>
        <v/>
      </c>
      <c r="AA30" s="8"/>
      <c r="AB30" s="8"/>
      <c r="AC30" s="8"/>
      <c r="AD30" s="8"/>
      <c r="AE30" s="8"/>
      <c r="AF30" s="8"/>
      <c r="AG30" s="8"/>
      <c r="AH30" s="8"/>
      <c r="AI30" s="8"/>
      <c r="AJ30" s="8"/>
      <c r="AK30" s="8"/>
    </row>
    <row r="31" spans="1:37" x14ac:dyDescent="0.45">
      <c r="A31" s="137"/>
      <c r="B31" s="104"/>
      <c r="C31" s="135"/>
      <c r="D31" s="135"/>
      <c r="E31" s="135"/>
      <c r="F31" s="129"/>
      <c r="G31" s="129"/>
      <c r="H31" s="129"/>
      <c r="I31" s="129"/>
      <c r="J31" s="129"/>
      <c r="K31" s="129"/>
      <c r="L31" s="129"/>
      <c r="M31" s="129"/>
      <c r="N31" s="129"/>
      <c r="O31" s="129"/>
      <c r="P31" s="129"/>
      <c r="Q31" s="129"/>
      <c r="R31" s="129"/>
      <c r="S31" s="129"/>
      <c r="T31" s="129"/>
      <c r="U31" s="129"/>
      <c r="V31" s="129"/>
      <c r="W31" s="129"/>
      <c r="X31" s="129"/>
      <c r="Y31" s="127"/>
      <c r="Z31" s="123"/>
      <c r="AA31" s="8"/>
      <c r="AB31" s="8"/>
      <c r="AC31" s="8"/>
      <c r="AD31" s="8"/>
      <c r="AE31" s="8"/>
      <c r="AF31" s="8"/>
      <c r="AG31" s="8"/>
      <c r="AH31" s="8"/>
      <c r="AI31" s="8"/>
      <c r="AJ31" s="8"/>
      <c r="AK31" s="8"/>
    </row>
    <row r="32" spans="1:37" x14ac:dyDescent="0.45">
      <c r="A32" s="137"/>
      <c r="B32" s="104"/>
      <c r="C32" s="136"/>
      <c r="D32" s="136"/>
      <c r="E32" s="136"/>
      <c r="F32" s="130"/>
      <c r="G32" s="130"/>
      <c r="H32" s="130"/>
      <c r="I32" s="130"/>
      <c r="J32" s="130"/>
      <c r="K32" s="130"/>
      <c r="L32" s="130"/>
      <c r="M32" s="130"/>
      <c r="N32" s="130"/>
      <c r="O32" s="130"/>
      <c r="P32" s="130"/>
      <c r="Q32" s="130"/>
      <c r="R32" s="130"/>
      <c r="S32" s="130"/>
      <c r="T32" s="130"/>
      <c r="U32" s="130"/>
      <c r="V32" s="130"/>
      <c r="W32" s="130"/>
      <c r="X32" s="130"/>
      <c r="Y32" s="127"/>
      <c r="Z32" s="123"/>
      <c r="AA32" s="8"/>
      <c r="AB32" s="8"/>
      <c r="AC32" s="8"/>
      <c r="AD32" s="8"/>
      <c r="AE32" s="8"/>
      <c r="AF32" s="8"/>
      <c r="AG32" s="8"/>
      <c r="AH32" s="8"/>
      <c r="AI32" s="8"/>
      <c r="AJ32" s="8"/>
      <c r="AK32" s="8"/>
    </row>
    <row r="33" spans="1:37" ht="16.5" customHeight="1" x14ac:dyDescent="0.45">
      <c r="A33" s="137">
        <v>9</v>
      </c>
      <c r="B33" s="104" t="str">
        <f>IF(OR('2. Identificación del Riesgo'!H33:H35="Gestión - Seguridad de la Información (Pérdida de Confidencialidad)",'2. Identificación del Riesgo'!H33:H35="Gestión - Seguridad de la Información (Pérdida de la Integridad)",'2. Identificación del Riesgo'!H33:H35="Gestión - Seguridad de la Información (Pérdida de la Disponibilidad)",'2. Identificación del Riesgo'!H33:H35="Gestión - Fiscal",'2. Identificación del Riesgo'!H33:H35="Gestión - Fuga de Capital Intelectual",'2. Identificación del Riesgo'!H33:H35="Gestión",'2. Identificación del Riesgo'!H33:H35="Gestión - Incumplimiento Normativo",'2. Identificación del Riesgo'!H33:H35="Gestión - Estratégico"),"No aplica",
IF('2. Identificación del Riesgo'!H33:H35="","",
IF('2. Identificación del Riesgo'!H33:H35&lt;&gt;"Gestión",'2. Identificación del Riesgo'!B33:B35)))</f>
        <v/>
      </c>
      <c r="C33" s="134" t="str">
        <f>IF(OR('2. Identificación del Riesgo'!H33:H35="Gestión - Seguridad de la Información (Pérdida de Confidencialidad)",'2. Identificación del Riesgo'!H33:H35="Gestión - Seguridad de la Información (Pérdida de la Integridad)",'2. Identificación del Riesgo'!H33:H35="Gestión - Seguridad de la Información (Pérdida de la Disponibilidad)",'2. Identificación del Riesgo'!H33:H35="Gestión - Fiscal",'2. Identificación del Riesgo'!H33:H35="Gestión - Fuga de Capital Intelectual",'2. Identificación del Riesgo'!H33:H35="Gestión",'2. Identificación del Riesgo'!H33:H35="Gestión - Incumplimiento Normativo",'2. Identificación del Riesgo'!H33:H35="Gestión - Estratégico"),"No aplica",
IF('2. Identificación del Riesgo'!H33:H35="","",
IF('2. Identificación del Riesgo'!H33:H35&lt;&gt;"Gestión",'2. Identificación del Riesgo'!C33:C35)))</f>
        <v/>
      </c>
      <c r="D33" s="134" t="str">
        <f>IF(OR('2. Identificación del Riesgo'!H33:H35="Gestión - Seguridad de la Información (Pérdida de Confidencialidad)",'2. Identificación del Riesgo'!H33:H35="Gestión - Seguridad de la Información (Pérdida de la Integridad)",'2. Identificación del Riesgo'!H33:H35="Gestión - Seguridad de la Información (Pérdida de la Disponibilidad)",'2. Identificación del Riesgo'!H33:H35="Gestión - Fiscal",'2. Identificación del Riesgo'!H33:H35="Gestión - Fuga de Capital Intelectual",'2. Identificación del Riesgo'!H33:H35="Gestión",'2. Identificación del Riesgo'!H33:H35="Gestión - Incumplimiento Normativo",'2. Identificación del Riesgo'!H33:H35="Gestión - Estratégico"),"No aplica",
IF('2. Identificación del Riesgo'!H33:H35="","",
IF('2. Identificación del Riesgo'!H33:H35&lt;&gt;"Gestión",'2. Identificación del Riesgo'!G33:G35)))</f>
        <v/>
      </c>
      <c r="E33" s="134" t="str">
        <f>IF(OR('2. Identificación del Riesgo'!H33:H35="Gestión - Seguridad de la Información (Pérdida de Confidencialidad)",'2. Identificación del Riesgo'!H33:H35="Gestión - Seguridad de la Información (Pérdida de la Integridad)",'2. Identificación del Riesgo'!H33:H35="Gestión - Seguridad de la Información (Pérdida de la Disponibilidad)",'2. Identificación del Riesgo'!H33:H35="Gestión - Fiscal",'2. Identificación del Riesgo'!H33:H35="Gestión - Fuga de Capital Intelectual",'2. Identificación del Riesgo'!H33:H35="Gestión",'2. Identificación del Riesgo'!H33:H35="Gestión - Incumplimiento Normativo",'2. Identificación del Riesgo'!H33:H35="Gestión - Estratégico"),"No aplica",
IF('2. Identificación del Riesgo'!H33:H35="","",
IF('2. Identificación del Riesgo'!H33:H35&lt;&gt;"Gestión",'2. Identificación del Riesgo'!H33:H35)))</f>
        <v/>
      </c>
      <c r="F33" s="128"/>
      <c r="G33" s="128"/>
      <c r="H33" s="128"/>
      <c r="I33" s="128"/>
      <c r="J33" s="128"/>
      <c r="K33" s="128"/>
      <c r="L33" s="128"/>
      <c r="M33" s="128"/>
      <c r="N33" s="128"/>
      <c r="O33" s="128"/>
      <c r="P33" s="128"/>
      <c r="Q33" s="128"/>
      <c r="R33" s="128"/>
      <c r="S33" s="128"/>
      <c r="T33" s="128"/>
      <c r="U33" s="128"/>
      <c r="V33" s="128"/>
      <c r="W33" s="128"/>
      <c r="X33" s="128"/>
      <c r="Y33" s="127" t="str">
        <f t="shared" ref="Y33" si="6">IF(OR(E33="",E33="No Aplica"),"",COUNTIF(F33:X35,"SI"))</f>
        <v/>
      </c>
      <c r="Z33" s="123" t="str">
        <f>IF(AND(Y33=0,OR(U33="",U33="NO"),OR(E33="Corrupción",E33="Corrupción en Trámites, OPAs y Consultas de Acceso a la Información Pública",E33="Corrupción - Conflictos de Interés")),"Moderado",
IF(AND(Y33=0,OR(U33="",U33="NO"),OR(E33="Corrupción - LA/FT/FPADM",E33="Financiación del Terrorismo",E33="Financiación del Terrorismo")),"Mayor",
IF(AND(U33="SI"),"Catastrófico",
IF(AND(Y33&gt;0,Y33&lt;=11,OR(E33="Corrupción - LA/FT/FPADM",E33="Financiación del Terrorismo",E33="Financiación de la Proliferación de Armas de Destrucción Masiva")),"Mayor",
IF(AND(Y33&gt;11,Y33&lt;=19,OR(E33="Corrupción - LA/FT/FPADM",E33="Financiación del Terrorismo",E33="Financiación de la Proliferación de Armas de Destrucción Masiva")),"Catastrófico",
IF(AND(Y33&gt;0,Y33&lt;=5,OR(E33="Corrupción",E33="Corrupción en Trámites, OPAs y Consultas de Acceso a la Información Pública",E33="Corrupción - Conflictos de Interés")),"Moderado",
IF(AND(Y33&gt;5,Y33&lt;=11,OR(E33="Corrupción",E33="Corrupción en Trámites, OPAs y Consultas de Acceso a la Información Pública",E33="Corrupción - Conflictos de Interés")),"Mayor",
IF(AND(Y33&gt;11,Y33&lt;=19,OR(E33="Corrupción",E33="Corrupción en Trámites, OPAs y Consultas de Acceso a la Información Pública",E33="Corrupción - Conflictos de Interés")),"Catastrófico",""))))))))</f>
        <v/>
      </c>
      <c r="AA33" s="8"/>
      <c r="AB33" s="8"/>
      <c r="AC33" s="8"/>
      <c r="AD33" s="8"/>
      <c r="AE33" s="8"/>
      <c r="AF33" s="8"/>
      <c r="AG33" s="8"/>
      <c r="AH33" s="8"/>
      <c r="AI33" s="8"/>
      <c r="AJ33" s="8"/>
      <c r="AK33" s="8"/>
    </row>
    <row r="34" spans="1:37" x14ac:dyDescent="0.45">
      <c r="A34" s="137"/>
      <c r="B34" s="104"/>
      <c r="C34" s="135"/>
      <c r="D34" s="135"/>
      <c r="E34" s="135"/>
      <c r="F34" s="129"/>
      <c r="G34" s="129"/>
      <c r="H34" s="129"/>
      <c r="I34" s="129"/>
      <c r="J34" s="129"/>
      <c r="K34" s="129"/>
      <c r="L34" s="129"/>
      <c r="M34" s="129"/>
      <c r="N34" s="129"/>
      <c r="O34" s="129"/>
      <c r="P34" s="129"/>
      <c r="Q34" s="129"/>
      <c r="R34" s="129"/>
      <c r="S34" s="129"/>
      <c r="T34" s="129"/>
      <c r="U34" s="129"/>
      <c r="V34" s="129"/>
      <c r="W34" s="129"/>
      <c r="X34" s="129"/>
      <c r="Y34" s="127"/>
      <c r="Z34" s="123"/>
      <c r="AA34" s="8"/>
      <c r="AB34" s="8"/>
      <c r="AC34" s="8"/>
      <c r="AD34" s="8"/>
      <c r="AE34" s="8"/>
      <c r="AF34" s="8"/>
      <c r="AG34" s="8"/>
      <c r="AH34" s="8"/>
      <c r="AI34" s="8"/>
      <c r="AJ34" s="8"/>
      <c r="AK34" s="8"/>
    </row>
    <row r="35" spans="1:37" x14ac:dyDescent="0.45">
      <c r="A35" s="137"/>
      <c r="B35" s="104"/>
      <c r="C35" s="136"/>
      <c r="D35" s="136"/>
      <c r="E35" s="136"/>
      <c r="F35" s="130"/>
      <c r="G35" s="130"/>
      <c r="H35" s="130"/>
      <c r="I35" s="130"/>
      <c r="J35" s="130"/>
      <c r="K35" s="130"/>
      <c r="L35" s="130"/>
      <c r="M35" s="130"/>
      <c r="N35" s="130"/>
      <c r="O35" s="130"/>
      <c r="P35" s="130"/>
      <c r="Q35" s="130"/>
      <c r="R35" s="130"/>
      <c r="S35" s="130"/>
      <c r="T35" s="130"/>
      <c r="U35" s="130"/>
      <c r="V35" s="130"/>
      <c r="W35" s="130"/>
      <c r="X35" s="130"/>
      <c r="Y35" s="127"/>
      <c r="Z35" s="123"/>
      <c r="AA35" s="8"/>
      <c r="AB35" s="8"/>
      <c r="AC35" s="8"/>
      <c r="AD35" s="8"/>
      <c r="AE35" s="8"/>
      <c r="AF35" s="8"/>
      <c r="AG35" s="8"/>
      <c r="AH35" s="8"/>
      <c r="AI35" s="8"/>
      <c r="AJ35" s="8"/>
      <c r="AK35" s="8"/>
    </row>
    <row r="36" spans="1:37" ht="16.5" customHeight="1" x14ac:dyDescent="0.45">
      <c r="A36" s="137">
        <v>10</v>
      </c>
      <c r="B36" s="104" t="str">
        <f>IF(OR('2. Identificación del Riesgo'!H36:H38="Gestión - Seguridad de la Información (Pérdida de Confidencialidad)",'2. Identificación del Riesgo'!H36:H38="Gestión - Seguridad de la Información (Pérdida de la Integridad)",'2. Identificación del Riesgo'!H36:H38="Gestión - Seguridad de la Información (Pérdida de la Disponibilidad)",'2. Identificación del Riesgo'!H36:H38="Gestión - Fiscal",'2. Identificación del Riesgo'!H36:H38="Gestión - Fuga de Capital Intelectual",'2. Identificación del Riesgo'!H36:H38="Gestión",'2. Identificación del Riesgo'!H36:H38="Gestión - Incumplimiento Normativo",'2. Identificación del Riesgo'!H36:H38="Gestión - Estratégico"),"No aplica",
IF('2. Identificación del Riesgo'!H36:H38="","",
IF('2. Identificación del Riesgo'!H36:H38&lt;&gt;"Gestión",'2. Identificación del Riesgo'!B36:B38)))</f>
        <v/>
      </c>
      <c r="C36" s="134" t="str">
        <f>IF(OR('2. Identificación del Riesgo'!H36:H38="Gestión - Seguridad de la Información (Pérdida de Confidencialidad)",'2. Identificación del Riesgo'!H36:H38="Gestión - Seguridad de la Información (Pérdida de la Integridad)",'2. Identificación del Riesgo'!H36:H38="Gestión - Seguridad de la Información (Pérdida de la Disponibilidad)",'2. Identificación del Riesgo'!H36:H38="Gestión - Fiscal",'2. Identificación del Riesgo'!H36:H38="Gestión - Fuga de Capital Intelectual",'2. Identificación del Riesgo'!H36:H38="Gestión",'2. Identificación del Riesgo'!H36:H38="Gestión - Incumplimiento Normativo",'2. Identificación del Riesgo'!H36:H38="Gestión - Estratégico"),"No aplica",
IF('2. Identificación del Riesgo'!H36:H38="","",
IF('2. Identificación del Riesgo'!H36:H38&lt;&gt;"Gestión",'2. Identificación del Riesgo'!C36:C38)))</f>
        <v/>
      </c>
      <c r="D36" s="134" t="str">
        <f>IF(OR('2. Identificación del Riesgo'!H36:H38="Gestión - Seguridad de la Información (Pérdida de Confidencialidad)",'2. Identificación del Riesgo'!H36:H38="Gestión - Seguridad de la Información (Pérdida de la Integridad)",'2. Identificación del Riesgo'!H36:H38="Gestión - Seguridad de la Información (Pérdida de la Disponibilidad)",'2. Identificación del Riesgo'!H36:H38="Gestión - Fiscal",'2. Identificación del Riesgo'!H36:H38="Gestión - Fuga de Capital Intelectual",'2. Identificación del Riesgo'!H36:H38="Gestión",'2. Identificación del Riesgo'!H36:H38="Gestión - Incumplimiento Normativo",'2. Identificación del Riesgo'!H36:H38="Gestión - Estratégico"),"No aplica",
IF('2. Identificación del Riesgo'!H36:H38="","",
IF('2. Identificación del Riesgo'!H36:H38&lt;&gt;"Gestión",'2. Identificación del Riesgo'!G36:G38)))</f>
        <v/>
      </c>
      <c r="E36" s="134" t="str">
        <f>IF(OR('2. Identificación del Riesgo'!H36:H38="Gestión - Seguridad de la Información (Pérdida de Confidencialidad)",'2. Identificación del Riesgo'!H36:H38="Gestión - Seguridad de la Información (Pérdida de la Integridad)",'2. Identificación del Riesgo'!H36:H38="Gestión - Seguridad de la Información (Pérdida de la Disponibilidad)",'2. Identificación del Riesgo'!H36:H38="Gestión - Fiscal",'2. Identificación del Riesgo'!H36:H38="Gestión - Fuga de Capital Intelectual",'2. Identificación del Riesgo'!H36:H38="Gestión",'2. Identificación del Riesgo'!H36:H38="Gestión - Incumplimiento Normativo",'2. Identificación del Riesgo'!H36:H38="Gestión - Estratégico"),"No aplica",
IF('2. Identificación del Riesgo'!H36:H38="","",
IF('2. Identificación del Riesgo'!H36:H38&lt;&gt;"Gestión",'2. Identificación del Riesgo'!H36:H38)))</f>
        <v/>
      </c>
      <c r="F36" s="128"/>
      <c r="G36" s="128"/>
      <c r="H36" s="128"/>
      <c r="I36" s="128"/>
      <c r="J36" s="128"/>
      <c r="K36" s="128"/>
      <c r="L36" s="128"/>
      <c r="M36" s="128"/>
      <c r="N36" s="128"/>
      <c r="O36" s="128"/>
      <c r="P36" s="128"/>
      <c r="Q36" s="128"/>
      <c r="R36" s="128"/>
      <c r="S36" s="128"/>
      <c r="T36" s="128"/>
      <c r="U36" s="128"/>
      <c r="V36" s="128"/>
      <c r="W36" s="128"/>
      <c r="X36" s="128"/>
      <c r="Y36" s="127" t="str">
        <f t="shared" ref="Y36" si="7">IF(OR(E36="",E36="No Aplica"),"",COUNTIF(F36:X38,"SI"))</f>
        <v/>
      </c>
      <c r="Z36" s="123" t="str">
        <f>IF(AND(Y36=0,OR(U36="",U36="NO"),OR(E36="Corrupción",E36="Corrupción en Trámites, OPAs y Consultas de Acceso a la Información Pública",E36="Corrupción - Conflictos de Interés")),"Moderado",
IF(AND(Y36=0,OR(U36="",U36="NO"),OR(E36="Corrupción - LA/FT/FPADM",E36="Financiación del Terrorismo",E36="Financiación del Terrorismo")),"Mayor",
IF(AND(U36="SI"),"Catastrófico",
IF(AND(Y36&gt;0,Y36&lt;=11,OR(E36="Corrupción - LA/FT/FPADM",E36="Financiación del Terrorismo",E36="Financiación de la Proliferación de Armas de Destrucción Masiva")),"Mayor",
IF(AND(Y36&gt;11,Y36&lt;=19,OR(E36="Corrupción - LA/FT/FPADM",E36="Financiación del Terrorismo",E36="Financiación de la Proliferación de Armas de Destrucción Masiva")),"Catastrófico",
IF(AND(Y36&gt;0,Y36&lt;=5,OR(E36="Corrupción",E36="Corrupción en Trámites, OPAs y Consultas de Acceso a la Información Pública",E36="Corrupción - Conflictos de Interés")),"Moderado",
IF(AND(Y36&gt;5,Y36&lt;=11,OR(E36="Corrupción",E36="Corrupción en Trámites, OPAs y Consultas de Acceso a la Información Pública",E36="Corrupción - Conflictos de Interés")),"Mayor",
IF(AND(Y36&gt;11,Y36&lt;=19,OR(E36="Corrupción",E36="Corrupción en Trámites, OPAs y Consultas de Acceso a la Información Pública",E36="Corrupción - Conflictos de Interés")),"Catastrófico",""))))))))</f>
        <v/>
      </c>
      <c r="AA36" s="8"/>
      <c r="AB36" s="8"/>
      <c r="AC36" s="8"/>
      <c r="AD36" s="8"/>
      <c r="AE36" s="8"/>
      <c r="AF36" s="8"/>
      <c r="AG36" s="8"/>
      <c r="AH36" s="8"/>
      <c r="AI36" s="8"/>
      <c r="AJ36" s="8"/>
      <c r="AK36" s="8"/>
    </row>
    <row r="37" spans="1:37" x14ac:dyDescent="0.45">
      <c r="A37" s="137"/>
      <c r="B37" s="104"/>
      <c r="C37" s="135"/>
      <c r="D37" s="135"/>
      <c r="E37" s="135"/>
      <c r="F37" s="129"/>
      <c r="G37" s="129"/>
      <c r="H37" s="129"/>
      <c r="I37" s="129"/>
      <c r="J37" s="129"/>
      <c r="K37" s="129"/>
      <c r="L37" s="129"/>
      <c r="M37" s="129"/>
      <c r="N37" s="129"/>
      <c r="O37" s="129"/>
      <c r="P37" s="129"/>
      <c r="Q37" s="129"/>
      <c r="R37" s="129"/>
      <c r="S37" s="129"/>
      <c r="T37" s="129"/>
      <c r="U37" s="129"/>
      <c r="V37" s="129"/>
      <c r="W37" s="129"/>
      <c r="X37" s="129"/>
      <c r="Y37" s="127"/>
      <c r="Z37" s="123"/>
    </row>
    <row r="38" spans="1:37" x14ac:dyDescent="0.45">
      <c r="A38" s="137"/>
      <c r="B38" s="104"/>
      <c r="C38" s="136"/>
      <c r="D38" s="136"/>
      <c r="E38" s="136"/>
      <c r="F38" s="130"/>
      <c r="G38" s="130"/>
      <c r="H38" s="130"/>
      <c r="I38" s="130"/>
      <c r="J38" s="130"/>
      <c r="K38" s="130"/>
      <c r="L38" s="130"/>
      <c r="M38" s="130"/>
      <c r="N38" s="130"/>
      <c r="O38" s="130"/>
      <c r="P38" s="130"/>
      <c r="Q38" s="130"/>
      <c r="R38" s="130"/>
      <c r="S38" s="130"/>
      <c r="T38" s="130"/>
      <c r="U38" s="130"/>
      <c r="V38" s="130"/>
      <c r="W38" s="130"/>
      <c r="X38" s="130"/>
      <c r="Y38" s="127"/>
      <c r="Z38" s="123"/>
    </row>
    <row r="39" spans="1:37" ht="16.5" customHeight="1" x14ac:dyDescent="0.45">
      <c r="A39" s="137">
        <v>11</v>
      </c>
      <c r="B39" s="104" t="str">
        <f>IF(OR('2. Identificación del Riesgo'!H39:H41="Gestión - Seguridad de la Información (Pérdida de Confidencialidad)",'2. Identificación del Riesgo'!H39:H41="Gestión - Seguridad de la Información (Pérdida de la Integridad)",'2. Identificación del Riesgo'!H39:H41="Gestión - Seguridad de la Información (Pérdida de la Disponibilidad)",'2. Identificación del Riesgo'!H39:H41="Gestión - Fiscal",'2. Identificación del Riesgo'!H39:H41="Gestión - Fuga de Capital Intelectual",'2. Identificación del Riesgo'!H39:H41="Gestión",'2. Identificación del Riesgo'!H39:H41="Gestión - Incumplimiento Normativo",'2. Identificación del Riesgo'!H39:H41="Gestión - Estratégico"),"No aplica",
IF('2. Identificación del Riesgo'!H39:H41="","",
IF('2. Identificación del Riesgo'!H39:H41&lt;&gt;"Gestión",'2. Identificación del Riesgo'!B39:B41)))</f>
        <v/>
      </c>
      <c r="C39" s="134" t="str">
        <f>IF(OR('2. Identificación del Riesgo'!H39:H41="Gestión - Seguridad de la Información (Pérdida de Confidencialidad)",'2. Identificación del Riesgo'!H39:H41="Gestión - Seguridad de la Información (Pérdida de la Integridad)",'2. Identificación del Riesgo'!H39:H41="Gestión - Seguridad de la Información (Pérdida de la Disponibilidad)",'2. Identificación del Riesgo'!H39:H41="Gestión - Fiscal",'2. Identificación del Riesgo'!H39:H41="Gestión - Fuga de Capital Intelectual",'2. Identificación del Riesgo'!H39:H41="Gestión",'2. Identificación del Riesgo'!H39:H41="Gestión - Incumplimiento Normativo",'2. Identificación del Riesgo'!H39:H41="Gestión - Estratégico"),"No aplica",
IF('2. Identificación del Riesgo'!H39:H41="","",
IF('2. Identificación del Riesgo'!H39:H41&lt;&gt;"Gestión",'2. Identificación del Riesgo'!C39:C41)))</f>
        <v/>
      </c>
      <c r="D39" s="134" t="str">
        <f>IF(OR('2. Identificación del Riesgo'!H39:H41="Gestión - Seguridad de la Información (Pérdida de Confidencialidad)",'2. Identificación del Riesgo'!H39:H41="Gestión - Seguridad de la Información (Pérdida de la Integridad)",'2. Identificación del Riesgo'!H39:H41="Gestión - Seguridad de la Información (Pérdida de la Disponibilidad)",'2. Identificación del Riesgo'!H39:H41="Gestión - Fiscal",'2. Identificación del Riesgo'!H39:H41="Gestión - Fuga de Capital Intelectual",'2. Identificación del Riesgo'!H39:H41="Gestión",'2. Identificación del Riesgo'!H39:H41="Gestión - Incumplimiento Normativo",'2. Identificación del Riesgo'!H39:H41="Gestión - Estratégico"),"No aplica",
IF('2. Identificación del Riesgo'!H39:H41="","",
IF('2. Identificación del Riesgo'!H39:H41&lt;&gt;"Gestión",'2. Identificación del Riesgo'!G39:G41)))</f>
        <v/>
      </c>
      <c r="E39" s="134" t="str">
        <f>IF(OR('2. Identificación del Riesgo'!H39:H41="Gestión - Seguridad de la Información (Pérdida de Confidencialidad)",'2. Identificación del Riesgo'!H39:H41="Gestión - Seguridad de la Información (Pérdida de la Integridad)",'2. Identificación del Riesgo'!H39:H41="Gestión - Seguridad de la Información (Pérdida de la Disponibilidad)",'2. Identificación del Riesgo'!H39:H41="Gestión - Fiscal",'2. Identificación del Riesgo'!H39:H41="Gestión - Fuga de Capital Intelectual",'2. Identificación del Riesgo'!H39:H41="Gestión",'2. Identificación del Riesgo'!H39:H41="Gestión - Incumplimiento Normativo",'2. Identificación del Riesgo'!H39:H41="Gestión - Estratégico"),"No aplica",
IF('2. Identificación del Riesgo'!H39:H41="","",
IF('2. Identificación del Riesgo'!H39:H41&lt;&gt;"Gestión",'2. Identificación del Riesgo'!H39:H41)))</f>
        <v/>
      </c>
      <c r="F39" s="128"/>
      <c r="G39" s="128"/>
      <c r="H39" s="128"/>
      <c r="I39" s="128"/>
      <c r="J39" s="128"/>
      <c r="K39" s="128"/>
      <c r="L39" s="128"/>
      <c r="M39" s="128"/>
      <c r="N39" s="128"/>
      <c r="O39" s="128"/>
      <c r="P39" s="128"/>
      <c r="Q39" s="128"/>
      <c r="R39" s="128"/>
      <c r="S39" s="128"/>
      <c r="T39" s="128"/>
      <c r="U39" s="128"/>
      <c r="V39" s="128"/>
      <c r="W39" s="128"/>
      <c r="X39" s="128"/>
      <c r="Y39" s="127" t="str">
        <f t="shared" ref="Y39" si="8">IF(OR(E39="",E39="No Aplica"),"",COUNTIF(F39:X41,"SI"))</f>
        <v/>
      </c>
      <c r="Z39" s="123" t="str">
        <f>IF(AND(Y39=0,OR(U39="",U39="NO"),OR(E39="Corrupción",E39="Corrupción en Trámites, OPAs y Consultas de Acceso a la Información Pública",E39="Corrupción - Conflictos de Interés")),"Moderado",
IF(AND(Y39=0,OR(U39="",U39="NO"),OR(E39="Corrupción - LA/FT/FPADM",E39="Financiación del Terrorismo",E39="Financiación del Terrorismo")),"Mayor",
IF(AND(U39="SI"),"Catastrófico",
IF(AND(Y39&gt;0,Y39&lt;=11,OR(E39="Corrupción - LA/FT/FPADM",E39="Financiación del Terrorismo",E39="Financiación de la Proliferación de Armas de Destrucción Masiva")),"Mayor",
IF(AND(Y39&gt;11,Y39&lt;=19,OR(E39="Corrupción - LA/FT/FPADM",E39="Financiación del Terrorismo",E39="Financiación de la Proliferación de Armas de Destrucción Masiva")),"Catastrófico",
IF(AND(Y39&gt;0,Y39&lt;=5,OR(E39="Corrupción",E39="Corrupción en Trámites, OPAs y Consultas de Acceso a la Información Pública",E39="Corrupción - Conflictos de Interés")),"Moderado",
IF(AND(Y39&gt;5,Y39&lt;=11,OR(E39="Corrupción",E39="Corrupción en Trámites, OPAs y Consultas de Acceso a la Información Pública",E39="Corrupción - Conflictos de Interés")),"Mayor",
IF(AND(Y39&gt;11,Y39&lt;=19,OR(E39="Corrupción",E39="Corrupción en Trámites, OPAs y Consultas de Acceso a la Información Pública",E39="Corrupción - Conflictos de Interés")),"Catastrófico",""))))))))</f>
        <v/>
      </c>
      <c r="AA39" s="8"/>
      <c r="AB39" s="8"/>
      <c r="AC39" s="8"/>
      <c r="AD39" s="8"/>
      <c r="AE39" s="8"/>
      <c r="AF39" s="8"/>
      <c r="AG39" s="8"/>
      <c r="AH39" s="8"/>
      <c r="AI39" s="8"/>
      <c r="AJ39" s="8"/>
      <c r="AK39" s="8"/>
    </row>
    <row r="40" spans="1:37" x14ac:dyDescent="0.45">
      <c r="A40" s="137"/>
      <c r="B40" s="104"/>
      <c r="C40" s="135"/>
      <c r="D40" s="135"/>
      <c r="E40" s="135"/>
      <c r="F40" s="129"/>
      <c r="G40" s="129"/>
      <c r="H40" s="129"/>
      <c r="I40" s="129"/>
      <c r="J40" s="129"/>
      <c r="K40" s="129"/>
      <c r="L40" s="129"/>
      <c r="M40" s="129"/>
      <c r="N40" s="129"/>
      <c r="O40" s="129"/>
      <c r="P40" s="129"/>
      <c r="Q40" s="129"/>
      <c r="R40" s="129"/>
      <c r="S40" s="129"/>
      <c r="T40" s="129"/>
      <c r="U40" s="129"/>
      <c r="V40" s="129"/>
      <c r="W40" s="129"/>
      <c r="X40" s="129"/>
      <c r="Y40" s="127"/>
      <c r="Z40" s="123"/>
    </row>
    <row r="41" spans="1:37" x14ac:dyDescent="0.45">
      <c r="A41" s="137"/>
      <c r="B41" s="104"/>
      <c r="C41" s="136"/>
      <c r="D41" s="136"/>
      <c r="E41" s="136"/>
      <c r="F41" s="130"/>
      <c r="G41" s="130"/>
      <c r="H41" s="130"/>
      <c r="I41" s="130"/>
      <c r="J41" s="130"/>
      <c r="K41" s="130"/>
      <c r="L41" s="130"/>
      <c r="M41" s="130"/>
      <c r="N41" s="130"/>
      <c r="O41" s="130"/>
      <c r="P41" s="130"/>
      <c r="Q41" s="130"/>
      <c r="R41" s="130"/>
      <c r="S41" s="130"/>
      <c r="T41" s="130"/>
      <c r="U41" s="130"/>
      <c r="V41" s="130"/>
      <c r="W41" s="130"/>
      <c r="X41" s="130"/>
      <c r="Y41" s="127"/>
      <c r="Z41" s="123"/>
    </row>
    <row r="42" spans="1:37" ht="16.5" customHeight="1" x14ac:dyDescent="0.45">
      <c r="A42" s="137">
        <v>12</v>
      </c>
      <c r="B42" s="104" t="str">
        <f>IF(OR('2. Identificación del Riesgo'!H42:H44="Gestión - Seguridad de la Información (Pérdida de Confidencialidad)",'2. Identificación del Riesgo'!H42:H44="Gestión - Seguridad de la Información (Pérdida de la Integridad)",'2. Identificación del Riesgo'!H42:H44="Gestión - Seguridad de la Información (Pérdida de la Disponibilidad)",'2. Identificación del Riesgo'!H42:H44="Gestión - Fiscal",'2. Identificación del Riesgo'!H42:H44="Gestión - Fuga de Capital Intelectual",'2. Identificación del Riesgo'!H42:H44="Gestión",'2. Identificación del Riesgo'!H42:H44="Gestión - Incumplimiento Normativo",'2. Identificación del Riesgo'!H42:H44="Gestión - Estratégico"),"No aplica",
IF('2. Identificación del Riesgo'!H42:H44="","",
IF('2. Identificación del Riesgo'!H42:H44&lt;&gt;"Gestión",'2. Identificación del Riesgo'!B42:B44)))</f>
        <v/>
      </c>
      <c r="C42" s="134" t="str">
        <f>IF(OR('2. Identificación del Riesgo'!H42:H44="Gestión - Seguridad de la Información (Pérdida de Confidencialidad)",'2. Identificación del Riesgo'!H42:H44="Gestión - Seguridad de la Información (Pérdida de la Integridad)",'2. Identificación del Riesgo'!H42:H44="Gestión - Seguridad de la Información (Pérdida de la Disponibilidad)",'2. Identificación del Riesgo'!H42:H44="Gestión - Fiscal",'2. Identificación del Riesgo'!H42:H44="Gestión - Fuga de Capital Intelectual",'2. Identificación del Riesgo'!H42:H44="Gestión",'2. Identificación del Riesgo'!H42:H44="Gestión - Incumplimiento Normativo",'2. Identificación del Riesgo'!H42:H44="Gestión - Estratégico"),"No aplica",
IF('2. Identificación del Riesgo'!H42:H44="","",
IF('2. Identificación del Riesgo'!H42:H44&lt;&gt;"Gestión",'2. Identificación del Riesgo'!C42:C44)))</f>
        <v/>
      </c>
      <c r="D42" s="134" t="str">
        <f>IF(OR('2. Identificación del Riesgo'!H42:H44="Gestión - Seguridad de la Información (Pérdida de Confidencialidad)",'2. Identificación del Riesgo'!H42:H44="Gestión - Seguridad de la Información (Pérdida de la Integridad)",'2. Identificación del Riesgo'!H42:H44="Gestión - Seguridad de la Información (Pérdida de la Disponibilidad)",'2. Identificación del Riesgo'!H42:H44="Gestión - Fiscal",'2. Identificación del Riesgo'!H42:H44="Gestión - Fuga de Capital Intelectual",'2. Identificación del Riesgo'!H42:H44="Gestión",'2. Identificación del Riesgo'!H42:H44="Gestión - Incumplimiento Normativo",'2. Identificación del Riesgo'!H42:H44="Gestión - Estratégico"),"No aplica",
IF('2. Identificación del Riesgo'!H42:H44="","",
IF('2. Identificación del Riesgo'!H42:H44&lt;&gt;"Gestión",'2. Identificación del Riesgo'!G42:G44)))</f>
        <v/>
      </c>
      <c r="E42" s="134" t="str">
        <f>IF(OR('2. Identificación del Riesgo'!H42:H44="Gestión - Seguridad de la Información (Pérdida de Confidencialidad)",'2. Identificación del Riesgo'!H42:H44="Gestión - Seguridad de la Información (Pérdida de la Integridad)",'2. Identificación del Riesgo'!H42:H44="Gestión - Seguridad de la Información (Pérdida de la Disponibilidad)",'2. Identificación del Riesgo'!H42:H44="Gestión - Fiscal",'2. Identificación del Riesgo'!H42:H44="Gestión - Fuga de Capital Intelectual",'2. Identificación del Riesgo'!H42:H44="Gestión",'2. Identificación del Riesgo'!H42:H44="Gestión - Incumplimiento Normativo",'2. Identificación del Riesgo'!H42:H44="Gestión - Estratégico"),"No aplica",
IF('2. Identificación del Riesgo'!H42:H44="","",
IF('2. Identificación del Riesgo'!H42:H44&lt;&gt;"Gestión",'2. Identificación del Riesgo'!H42:H44)))</f>
        <v/>
      </c>
      <c r="F42" s="128"/>
      <c r="G42" s="128"/>
      <c r="H42" s="128"/>
      <c r="I42" s="128"/>
      <c r="J42" s="128"/>
      <c r="K42" s="128"/>
      <c r="L42" s="128"/>
      <c r="M42" s="128"/>
      <c r="N42" s="128"/>
      <c r="O42" s="128"/>
      <c r="P42" s="128"/>
      <c r="Q42" s="128"/>
      <c r="R42" s="128"/>
      <c r="S42" s="128"/>
      <c r="T42" s="128"/>
      <c r="U42" s="128"/>
      <c r="V42" s="128"/>
      <c r="W42" s="128"/>
      <c r="X42" s="128"/>
      <c r="Y42" s="127" t="str">
        <f t="shared" ref="Y42" si="9">IF(OR(E42="",E42="No Aplica"),"",COUNTIF(F42:X44,"SI"))</f>
        <v/>
      </c>
      <c r="Z42" s="123" t="str">
        <f>IF(AND(Y42=0,OR(U42="",U42="NO"),OR(E42="Corrupción",E42="Corrupción en Trámites, OPAs y Consultas de Acceso a la Información Pública",E42="Corrupción - Conflictos de Interés")),"Moderado",
IF(AND(Y42=0,OR(U42="",U42="NO"),OR(E42="Corrupción - LA/FT/FPADM",E42="Financiación del Terrorismo",E42="Financiación del Terrorismo")),"Mayor",
IF(AND(U42="SI"),"Catastrófico",
IF(AND(Y42&gt;0,Y42&lt;=11,OR(E42="Corrupción - LA/FT/FPADM",E42="Financiación del Terrorismo",E42="Financiación de la Proliferación de Armas de Destrucción Masiva")),"Mayor",
IF(AND(Y42&gt;11,Y42&lt;=19,OR(E42="Corrupción - LA/FT/FPADM",E42="Financiación del Terrorismo",E42="Financiación de la Proliferación de Armas de Destrucción Masiva")),"Catastrófico",
IF(AND(Y42&gt;0,Y42&lt;=5,OR(E42="Corrupción",E42="Corrupción en Trámites, OPAs y Consultas de Acceso a la Información Pública",E42="Corrupción - Conflictos de Interés")),"Moderado",
IF(AND(Y42&gt;5,Y42&lt;=11,OR(E42="Corrupción",E42="Corrupción en Trámites, OPAs y Consultas de Acceso a la Información Pública",E42="Corrupción - Conflictos de Interés")),"Mayor",
IF(AND(Y42&gt;11,Y42&lt;=19,OR(E42="Corrupción",E42="Corrupción en Trámites, OPAs y Consultas de Acceso a la Información Pública",E42="Corrupción - Conflictos de Interés")),"Catastrófico",""))))))))</f>
        <v/>
      </c>
      <c r="AA42" s="8"/>
      <c r="AB42" s="8"/>
      <c r="AC42" s="8"/>
      <c r="AD42" s="8"/>
      <c r="AE42" s="8"/>
      <c r="AF42" s="8"/>
      <c r="AG42" s="8"/>
      <c r="AH42" s="8"/>
      <c r="AI42" s="8"/>
      <c r="AJ42" s="8"/>
      <c r="AK42" s="8"/>
    </row>
    <row r="43" spans="1:37" x14ac:dyDescent="0.45">
      <c r="A43" s="137"/>
      <c r="B43" s="104"/>
      <c r="C43" s="135"/>
      <c r="D43" s="135"/>
      <c r="E43" s="135"/>
      <c r="F43" s="129"/>
      <c r="G43" s="129"/>
      <c r="H43" s="129"/>
      <c r="I43" s="129"/>
      <c r="J43" s="129"/>
      <c r="K43" s="129"/>
      <c r="L43" s="129"/>
      <c r="M43" s="129"/>
      <c r="N43" s="129"/>
      <c r="O43" s="129"/>
      <c r="P43" s="129"/>
      <c r="Q43" s="129"/>
      <c r="R43" s="129"/>
      <c r="S43" s="129"/>
      <c r="T43" s="129"/>
      <c r="U43" s="129"/>
      <c r="V43" s="129"/>
      <c r="W43" s="129"/>
      <c r="X43" s="129"/>
      <c r="Y43" s="127"/>
      <c r="Z43" s="123"/>
    </row>
    <row r="44" spans="1:37" x14ac:dyDescent="0.45">
      <c r="A44" s="137"/>
      <c r="B44" s="104"/>
      <c r="C44" s="136"/>
      <c r="D44" s="136"/>
      <c r="E44" s="136"/>
      <c r="F44" s="130"/>
      <c r="G44" s="130"/>
      <c r="H44" s="130"/>
      <c r="I44" s="130"/>
      <c r="J44" s="130"/>
      <c r="K44" s="130"/>
      <c r="L44" s="130"/>
      <c r="M44" s="130"/>
      <c r="N44" s="130"/>
      <c r="O44" s="130"/>
      <c r="P44" s="130"/>
      <c r="Q44" s="130"/>
      <c r="R44" s="130"/>
      <c r="S44" s="130"/>
      <c r="T44" s="130"/>
      <c r="U44" s="130"/>
      <c r="V44" s="130"/>
      <c r="W44" s="130"/>
      <c r="X44" s="130"/>
      <c r="Y44" s="127"/>
      <c r="Z44" s="123"/>
    </row>
    <row r="45" spans="1:37" ht="16.5" customHeight="1" x14ac:dyDescent="0.45">
      <c r="A45" s="137">
        <v>13</v>
      </c>
      <c r="B45" s="104" t="str">
        <f>IF(OR('2. Identificación del Riesgo'!H45:H47="Gestión - Seguridad de la Información (Pérdida de Confidencialidad)",'2. Identificación del Riesgo'!H45:H47="Gestión - Seguridad de la Información (Pérdida de la Integridad)",'2. Identificación del Riesgo'!H45:H47="Gestión - Seguridad de la Información (Pérdida de la Disponibilidad)",'2. Identificación del Riesgo'!H45:H47="Gestión - Fiscal",'2. Identificación del Riesgo'!H45:H47="Gestión - Fuga de Capital Intelectual",'2. Identificación del Riesgo'!H45:H47="Gestión",'2. Identificación del Riesgo'!H45:H47="Gestión - Incumplimiento Normativo",'2. Identificación del Riesgo'!H45:H47="Gestión - Estratégico"),"No aplica",
IF('2. Identificación del Riesgo'!H45:H47="","",
IF('2. Identificación del Riesgo'!H45:H47&lt;&gt;"Gestión",'2. Identificación del Riesgo'!B45:B47)))</f>
        <v/>
      </c>
      <c r="C45" s="134" t="str">
        <f>IF(OR('2. Identificación del Riesgo'!H45:H47="Gestión - Seguridad de la Información (Pérdida de Confidencialidad)",'2. Identificación del Riesgo'!H45:H47="Gestión - Seguridad de la Información (Pérdida de la Integridad)",'2. Identificación del Riesgo'!H45:H47="Gestión - Seguridad de la Información (Pérdida de la Disponibilidad)",'2. Identificación del Riesgo'!H45:H47="Gestión - Fiscal",'2. Identificación del Riesgo'!H45:H47="Gestión - Fuga de Capital Intelectual",'2. Identificación del Riesgo'!H45:H47="Gestión",'2. Identificación del Riesgo'!H45:H47="Gestión - Incumplimiento Normativo",'2. Identificación del Riesgo'!H45:H47="Gestión - Estratégico"),"No aplica",
IF('2. Identificación del Riesgo'!H45:H47="","",
IF('2. Identificación del Riesgo'!H45:H47&lt;&gt;"Gestión",'2. Identificación del Riesgo'!C45:C47)))</f>
        <v/>
      </c>
      <c r="D45" s="134" t="str">
        <f>IF(OR('2. Identificación del Riesgo'!H45:H47="Gestión - Seguridad de la Información (Pérdida de Confidencialidad)",'2. Identificación del Riesgo'!H45:H47="Gestión - Seguridad de la Información (Pérdida de la Integridad)",'2. Identificación del Riesgo'!H45:H47="Gestión - Seguridad de la Información (Pérdida de la Disponibilidad)",'2. Identificación del Riesgo'!H45:H47="Gestión - Fiscal",'2. Identificación del Riesgo'!H45:H47="Gestión - Fuga de Capital Intelectual",'2. Identificación del Riesgo'!H45:H47="Gestión",'2. Identificación del Riesgo'!H45:H47="Gestión - Incumplimiento Normativo",'2. Identificación del Riesgo'!H45:H47="Gestión - Estratégico"),"No aplica",
IF('2. Identificación del Riesgo'!H45:H47="","",
IF('2. Identificación del Riesgo'!H45:H47&lt;&gt;"Gestión",'2. Identificación del Riesgo'!G45:G47)))</f>
        <v/>
      </c>
      <c r="E45" s="134" t="str">
        <f>IF(OR('2. Identificación del Riesgo'!H45:H47="Gestión - Seguridad de la Información (Pérdida de Confidencialidad)",'2. Identificación del Riesgo'!H45:H47="Gestión - Seguridad de la Información (Pérdida de la Integridad)",'2. Identificación del Riesgo'!H45:H47="Gestión - Seguridad de la Información (Pérdida de la Disponibilidad)",'2. Identificación del Riesgo'!H45:H47="Gestión - Fiscal",'2. Identificación del Riesgo'!H45:H47="Gestión - Fuga de Capital Intelectual",'2. Identificación del Riesgo'!H45:H47="Gestión",'2. Identificación del Riesgo'!H45:H47="Gestión - Incumplimiento Normativo",'2. Identificación del Riesgo'!H45:H47="Gestión - Estratégico"),"No aplica",
IF('2. Identificación del Riesgo'!H45:H47="","",
IF('2. Identificación del Riesgo'!H45:H47&lt;&gt;"Gestión",'2. Identificación del Riesgo'!H45:H47)))</f>
        <v/>
      </c>
      <c r="F45" s="128"/>
      <c r="G45" s="128"/>
      <c r="H45" s="128"/>
      <c r="I45" s="128"/>
      <c r="J45" s="128"/>
      <c r="K45" s="128"/>
      <c r="L45" s="128"/>
      <c r="M45" s="128"/>
      <c r="N45" s="128"/>
      <c r="O45" s="128"/>
      <c r="P45" s="128"/>
      <c r="Q45" s="128"/>
      <c r="R45" s="128"/>
      <c r="S45" s="128"/>
      <c r="T45" s="128"/>
      <c r="U45" s="128"/>
      <c r="V45" s="128"/>
      <c r="W45" s="128"/>
      <c r="X45" s="128"/>
      <c r="Y45" s="127" t="str">
        <f t="shared" ref="Y45" si="10">IF(OR(E45="",E45="No Aplica"),"",COUNTIF(F45:X47,"SI"))</f>
        <v/>
      </c>
      <c r="Z45" s="123" t="str">
        <f>IF(AND(Y45=0,OR(U45="",U45="NO"),OR(E45="Corrupción",E45="Corrupción en Trámites, OPAs y Consultas de Acceso a la Información Pública",E45="Corrupción - Conflictos de Interés")),"Moderado",
IF(AND(Y45=0,OR(U45="",U45="NO"),OR(E45="Corrupción - LA/FT/FPADM",E45="Financiación del Terrorismo",E45="Financiación del Terrorismo")),"Mayor",
IF(AND(U45="SI"),"Catastrófico",
IF(AND(Y45&gt;0,Y45&lt;=11,OR(E45="Corrupción - LA/FT/FPADM",E45="Financiación del Terrorismo",E45="Financiación de la Proliferación de Armas de Destrucción Masiva")),"Mayor",
IF(AND(Y45&gt;11,Y45&lt;=19,OR(E45="Corrupción - LA/FT/FPADM",E45="Financiación del Terrorismo",E45="Financiación de la Proliferación de Armas de Destrucción Masiva")),"Catastrófico",
IF(AND(Y45&gt;0,Y45&lt;=5,OR(E45="Corrupción",E45="Corrupción en Trámites, OPAs y Consultas de Acceso a la Información Pública",E45="Corrupción - Conflictos de Interés")),"Moderado",
IF(AND(Y45&gt;5,Y45&lt;=11,OR(E45="Corrupción",E45="Corrupción en Trámites, OPAs y Consultas de Acceso a la Información Pública",E45="Corrupción - Conflictos de Interés")),"Mayor",
IF(AND(Y45&gt;11,Y45&lt;=19,OR(E45="Corrupción",E45="Corrupción en Trámites, OPAs y Consultas de Acceso a la Información Pública",E45="Corrupción - Conflictos de Interés")),"Catastrófico",""))))))))</f>
        <v/>
      </c>
      <c r="AA45" s="8"/>
      <c r="AB45" s="8"/>
      <c r="AC45" s="8"/>
      <c r="AD45" s="8"/>
      <c r="AE45" s="8"/>
      <c r="AF45" s="8"/>
      <c r="AG45" s="8"/>
      <c r="AH45" s="8"/>
      <c r="AI45" s="8"/>
      <c r="AJ45" s="8"/>
      <c r="AK45" s="8"/>
    </row>
    <row r="46" spans="1:37" x14ac:dyDescent="0.45">
      <c r="A46" s="137"/>
      <c r="B46" s="104"/>
      <c r="C46" s="135"/>
      <c r="D46" s="135"/>
      <c r="E46" s="135"/>
      <c r="F46" s="129"/>
      <c r="G46" s="129"/>
      <c r="H46" s="129"/>
      <c r="I46" s="129"/>
      <c r="J46" s="129"/>
      <c r="K46" s="129"/>
      <c r="L46" s="129"/>
      <c r="M46" s="129"/>
      <c r="N46" s="129"/>
      <c r="O46" s="129"/>
      <c r="P46" s="129"/>
      <c r="Q46" s="129"/>
      <c r="R46" s="129"/>
      <c r="S46" s="129"/>
      <c r="T46" s="129"/>
      <c r="U46" s="129"/>
      <c r="V46" s="129"/>
      <c r="W46" s="129"/>
      <c r="X46" s="129"/>
      <c r="Y46" s="127"/>
      <c r="Z46" s="123"/>
    </row>
    <row r="47" spans="1:37" x14ac:dyDescent="0.45">
      <c r="A47" s="137"/>
      <c r="B47" s="104"/>
      <c r="C47" s="136"/>
      <c r="D47" s="136"/>
      <c r="E47" s="136"/>
      <c r="F47" s="130"/>
      <c r="G47" s="130"/>
      <c r="H47" s="130"/>
      <c r="I47" s="130"/>
      <c r="J47" s="130"/>
      <c r="K47" s="130"/>
      <c r="L47" s="130"/>
      <c r="M47" s="130"/>
      <c r="N47" s="130"/>
      <c r="O47" s="130"/>
      <c r="P47" s="130"/>
      <c r="Q47" s="130"/>
      <c r="R47" s="130"/>
      <c r="S47" s="130"/>
      <c r="T47" s="130"/>
      <c r="U47" s="130"/>
      <c r="V47" s="130"/>
      <c r="W47" s="130"/>
      <c r="X47" s="130"/>
      <c r="Y47" s="127"/>
      <c r="Z47" s="123"/>
    </row>
    <row r="48" spans="1:37" ht="16.5" customHeight="1" x14ac:dyDescent="0.45">
      <c r="A48" s="137">
        <v>14</v>
      </c>
      <c r="B48" s="104" t="str">
        <f>IF(OR('2. Identificación del Riesgo'!H48:H50="Gestión - Seguridad de la Información (Pérdida de Confidencialidad)",'2. Identificación del Riesgo'!H48:H50="Gestión - Seguridad de la Información (Pérdida de la Integridad)",'2. Identificación del Riesgo'!H48:H50="Gestión - Seguridad de la Información (Pérdida de la Disponibilidad)",'2. Identificación del Riesgo'!H48:H50="Gestión - Fiscal",'2. Identificación del Riesgo'!H48:H50="Gestión - Fuga de Capital Intelectual",'2. Identificación del Riesgo'!H48:H50="Gestión",'2. Identificación del Riesgo'!H48:H50="Gestión - Incumplimiento Normativo",'2. Identificación del Riesgo'!H48:H50="Gestión - Estratégico"),"No aplica",
IF('2. Identificación del Riesgo'!H48:H50="","",
IF('2. Identificación del Riesgo'!H48:H50&lt;&gt;"Gestión",'2. Identificación del Riesgo'!B48:B50)))</f>
        <v/>
      </c>
      <c r="C48" s="134" t="str">
        <f>IF(OR('2. Identificación del Riesgo'!H48:H50="Gestión - Seguridad de la Información (Pérdida de Confidencialidad)",'2. Identificación del Riesgo'!H48:H50="Gestión - Seguridad de la Información (Pérdida de la Integridad)",'2. Identificación del Riesgo'!H48:H50="Gestión - Seguridad de la Información (Pérdida de la Disponibilidad)",'2. Identificación del Riesgo'!H48:H50="Gestión - Fiscal",'2. Identificación del Riesgo'!H48:H50="Gestión - Fuga de Capital Intelectual",'2. Identificación del Riesgo'!H48:H50="Gestión",'2. Identificación del Riesgo'!H48:H50="Gestión - Incumplimiento Normativo",'2. Identificación del Riesgo'!H48:H50="Gestión - Estratégico"),"No aplica",
IF('2. Identificación del Riesgo'!H48:H50="","",
IF('2. Identificación del Riesgo'!H48:H50&lt;&gt;"Gestión",'2. Identificación del Riesgo'!C48:C50)))</f>
        <v/>
      </c>
      <c r="D48" s="134" t="str">
        <f>IF(OR('2. Identificación del Riesgo'!H48:H50="Gestión - Seguridad de la Información (Pérdida de Confidencialidad)",'2. Identificación del Riesgo'!H48:H50="Gestión - Seguridad de la Información (Pérdida de la Integridad)",'2. Identificación del Riesgo'!H48:H50="Gestión - Seguridad de la Información (Pérdida de la Disponibilidad)",'2. Identificación del Riesgo'!H48:H50="Gestión - Fiscal",'2. Identificación del Riesgo'!H48:H50="Gestión - Fuga de Capital Intelectual",'2. Identificación del Riesgo'!H48:H50="Gestión",'2. Identificación del Riesgo'!H48:H50="Gestión - Incumplimiento Normativo",'2. Identificación del Riesgo'!H48:H50="Gestión - Estratégico"),"No aplica",
IF('2. Identificación del Riesgo'!H48:H50="","",
IF('2. Identificación del Riesgo'!H48:H50&lt;&gt;"Gestión",'2. Identificación del Riesgo'!G48:G50)))</f>
        <v/>
      </c>
      <c r="E48" s="134" t="str">
        <f>IF(OR('2. Identificación del Riesgo'!H48:H50="Gestión - Seguridad de la Información (Pérdida de Confidencialidad)",'2. Identificación del Riesgo'!H48:H50="Gestión - Seguridad de la Información (Pérdida de la Integridad)",'2. Identificación del Riesgo'!H48:H50="Gestión - Seguridad de la Información (Pérdida de la Disponibilidad)",'2. Identificación del Riesgo'!H48:H50="Gestión - Fiscal",'2. Identificación del Riesgo'!H48:H50="Gestión - Fuga de Capital Intelectual",'2. Identificación del Riesgo'!H48:H50="Gestión",'2. Identificación del Riesgo'!H48:H50="Gestión - Incumplimiento Normativo",'2. Identificación del Riesgo'!H48:H50="Gestión - Estratégico"),"No aplica",
IF('2. Identificación del Riesgo'!H48:H50="","",
IF('2. Identificación del Riesgo'!H48:H50&lt;&gt;"Gestión",'2. Identificación del Riesgo'!H48:H50)))</f>
        <v/>
      </c>
      <c r="F48" s="122"/>
      <c r="G48" s="122"/>
      <c r="H48" s="122"/>
      <c r="I48" s="122"/>
      <c r="J48" s="122"/>
      <c r="K48" s="122"/>
      <c r="L48" s="122"/>
      <c r="M48" s="122"/>
      <c r="N48" s="122"/>
      <c r="O48" s="122"/>
      <c r="P48" s="122"/>
      <c r="Q48" s="122"/>
      <c r="R48" s="122"/>
      <c r="S48" s="122"/>
      <c r="T48" s="122"/>
      <c r="U48" s="122"/>
      <c r="V48" s="122"/>
      <c r="W48" s="122"/>
      <c r="X48" s="122"/>
      <c r="Y48" s="127" t="str">
        <f t="shared" ref="Y48" si="11">IF(OR(E48="",E48="No Aplica"),"",COUNTIF(F48:X50,"SI"))</f>
        <v/>
      </c>
      <c r="Z48" s="123" t="str">
        <f>IF(AND(Y48=0,OR(U48="",U48="NO"),OR(E48="Corrupción",E48="Corrupción en Trámites, OPAs y Consultas de Acceso a la Información Pública",E48="Corrupción - Conflictos de Interés")),"Moderado",
IF(AND(Y48=0,OR(U48="",U48="NO"),OR(E48="Corrupción - LA/FT/FPADM",E48="Financiación del Terrorismo",E48="Financiación del Terrorismo")),"Mayor",
IF(AND(U48="SI"),"Catastrófico",
IF(AND(Y48&gt;0,Y48&lt;=11,OR(E48="Corrupción - LA/FT/FPADM",E48="Financiación del Terrorismo",E48="Financiación de la Proliferación de Armas de Destrucción Masiva")),"Mayor",
IF(AND(Y48&gt;11,Y48&lt;=19,OR(E48="Corrupción - LA/FT/FPADM",E48="Financiación del Terrorismo",E48="Financiación de la Proliferación de Armas de Destrucción Masiva")),"Catastrófico",
IF(AND(Y48&gt;0,Y48&lt;=5,OR(E48="Corrupción",E48="Corrupción en Trámites, OPAs y Consultas de Acceso a la Información Pública",E48="Corrupción - Conflictos de Interés")),"Moderado",
IF(AND(Y48&gt;5,Y48&lt;=11,OR(E48="Corrupción",E48="Corrupción en Trámites, OPAs y Consultas de Acceso a la Información Pública",E48="Corrupción - Conflictos de Interés")),"Mayor",
IF(AND(Y48&gt;11,Y48&lt;=19,OR(E48="Corrupción",E48="Corrupción en Trámites, OPAs y Consultas de Acceso a la Información Pública",E48="Corrupción - Conflictos de Interés")),"Catastrófico",""))))))))</f>
        <v/>
      </c>
      <c r="AA48" s="8"/>
      <c r="AB48" s="8"/>
      <c r="AC48" s="8"/>
      <c r="AD48" s="8"/>
      <c r="AE48" s="8"/>
      <c r="AF48" s="8"/>
      <c r="AG48" s="8"/>
      <c r="AH48" s="8"/>
      <c r="AI48" s="8"/>
      <c r="AJ48" s="8"/>
      <c r="AK48" s="8"/>
    </row>
    <row r="49" spans="1:37" x14ac:dyDescent="0.45">
      <c r="A49" s="137"/>
      <c r="B49" s="104"/>
      <c r="C49" s="135"/>
      <c r="D49" s="135"/>
      <c r="E49" s="135"/>
      <c r="F49" s="122"/>
      <c r="G49" s="122"/>
      <c r="H49" s="122"/>
      <c r="I49" s="122"/>
      <c r="J49" s="122"/>
      <c r="K49" s="122"/>
      <c r="L49" s="122"/>
      <c r="M49" s="122"/>
      <c r="N49" s="122"/>
      <c r="O49" s="122"/>
      <c r="P49" s="122"/>
      <c r="Q49" s="122"/>
      <c r="R49" s="122"/>
      <c r="S49" s="122"/>
      <c r="T49" s="122"/>
      <c r="U49" s="122"/>
      <c r="V49" s="122"/>
      <c r="W49" s="122"/>
      <c r="X49" s="122"/>
      <c r="Y49" s="127"/>
      <c r="Z49" s="123"/>
    </row>
    <row r="50" spans="1:37" x14ac:dyDescent="0.45">
      <c r="A50" s="137"/>
      <c r="B50" s="104"/>
      <c r="C50" s="136"/>
      <c r="D50" s="136"/>
      <c r="E50" s="136"/>
      <c r="F50" s="122"/>
      <c r="G50" s="122"/>
      <c r="H50" s="122"/>
      <c r="I50" s="122"/>
      <c r="J50" s="122"/>
      <c r="K50" s="122"/>
      <c r="L50" s="122"/>
      <c r="M50" s="122"/>
      <c r="N50" s="122"/>
      <c r="O50" s="122"/>
      <c r="P50" s="122"/>
      <c r="Q50" s="122"/>
      <c r="R50" s="122"/>
      <c r="S50" s="122"/>
      <c r="T50" s="122"/>
      <c r="U50" s="122"/>
      <c r="V50" s="122"/>
      <c r="W50" s="122"/>
      <c r="X50" s="122"/>
      <c r="Y50" s="127"/>
      <c r="Z50" s="123"/>
    </row>
    <row r="51" spans="1:37" ht="16.5" customHeight="1" x14ac:dyDescent="0.45">
      <c r="A51" s="137">
        <v>15</v>
      </c>
      <c r="B51" s="104" t="str">
        <f>IF(OR('2. Identificación del Riesgo'!H51:H53="Gestión - Seguridad de la Información (Pérdida de Confidencialidad)",'2. Identificación del Riesgo'!H51:H53="Gestión - Seguridad de la Información (Pérdida de la Integridad)",'2. Identificación del Riesgo'!H51:H53="Gestión - Seguridad de la Información (Pérdida de la Disponibilidad)",'2. Identificación del Riesgo'!H51:H53="Gestión - Fiscal",'2. Identificación del Riesgo'!H51:H53="Gestión - Fuga de Capital Intelectual",'2. Identificación del Riesgo'!H51:H53="Gestión",'2. Identificación del Riesgo'!H51:H53="Gestión - Incumplimiento Normativo",'2. Identificación del Riesgo'!H51:H53="Gestión - Estratégico"),"No aplica",
IF('2. Identificación del Riesgo'!H51:H53="","",
IF('2. Identificación del Riesgo'!H51:H53&lt;&gt;"Gestión",'2. Identificación del Riesgo'!B51:B53)))</f>
        <v/>
      </c>
      <c r="C51" s="134" t="str">
        <f>IF(OR('2. Identificación del Riesgo'!H51:H53="Gestión - Seguridad de la Información (Pérdida de Confidencialidad)",'2. Identificación del Riesgo'!H51:H53="Gestión - Seguridad de la Información (Pérdida de la Integridad)",'2. Identificación del Riesgo'!H51:H53="Gestión - Seguridad de la Información (Pérdida de la Disponibilidad)",'2. Identificación del Riesgo'!H51:H53="Gestión - Fiscal",'2. Identificación del Riesgo'!H51:H53="Gestión - Fuga de Capital Intelectual",'2. Identificación del Riesgo'!H51:H53="Gestión",'2. Identificación del Riesgo'!H51:H53="Gestión - Incumplimiento Normativo",'2. Identificación del Riesgo'!H51:H53="Gestión - Estratégico"),"No aplica",
IF('2. Identificación del Riesgo'!H51:H53="","",
IF('2. Identificación del Riesgo'!H51:H53&lt;&gt;"Gestión",'2. Identificación del Riesgo'!C51:C53)))</f>
        <v/>
      </c>
      <c r="D51" s="134" t="str">
        <f>IF(OR('2. Identificación del Riesgo'!H51:H53="Gestión - Seguridad de la Información (Pérdida de Confidencialidad)",'2. Identificación del Riesgo'!H51:H53="Gestión - Seguridad de la Información (Pérdida de la Integridad)",'2. Identificación del Riesgo'!H51:H53="Gestión - Seguridad de la Información (Pérdida de la Disponibilidad)",'2. Identificación del Riesgo'!H51:H53="Gestión - Fiscal",'2. Identificación del Riesgo'!H51:H53="Gestión - Fuga de Capital Intelectual",'2. Identificación del Riesgo'!H51:H53="Gestión",'2. Identificación del Riesgo'!H51:H53="Gestión - Incumplimiento Normativo",'2. Identificación del Riesgo'!H51:H53="Gestión - Estratégico"),"No aplica",
IF('2. Identificación del Riesgo'!H51:H53="","",
IF('2. Identificación del Riesgo'!H51:H53&lt;&gt;"Gestión",'2. Identificación del Riesgo'!G51:G53)))</f>
        <v/>
      </c>
      <c r="E51" s="134" t="str">
        <f>IF(OR('2. Identificación del Riesgo'!H51:H53="Gestión - Seguridad de la Información (Pérdida de Confidencialidad)",'2. Identificación del Riesgo'!H51:H53="Gestión - Seguridad de la Información (Pérdida de la Integridad)",'2. Identificación del Riesgo'!H51:H53="Gestión - Seguridad de la Información (Pérdida de la Disponibilidad)",'2. Identificación del Riesgo'!H51:H53="Gestión - Fiscal",'2. Identificación del Riesgo'!H51:H53="Gestión - Fuga de Capital Intelectual",'2. Identificación del Riesgo'!H51:H53="Gestión",'2. Identificación del Riesgo'!H51:H53="Gestión - Incumplimiento Normativo",'2. Identificación del Riesgo'!H51:H53="Gestión - Estratégico"),"No aplica",
IF('2. Identificación del Riesgo'!H51:H53="","",
IF('2. Identificación del Riesgo'!H51:H53&lt;&gt;"Gestión",'2. Identificación del Riesgo'!H51:H53)))</f>
        <v/>
      </c>
      <c r="F51" s="122"/>
      <c r="G51" s="122"/>
      <c r="H51" s="122"/>
      <c r="I51" s="122"/>
      <c r="J51" s="122"/>
      <c r="K51" s="122"/>
      <c r="L51" s="122"/>
      <c r="M51" s="122"/>
      <c r="N51" s="122"/>
      <c r="O51" s="122"/>
      <c r="P51" s="122"/>
      <c r="Q51" s="122"/>
      <c r="R51" s="122"/>
      <c r="S51" s="122"/>
      <c r="T51" s="122"/>
      <c r="U51" s="122"/>
      <c r="V51" s="122"/>
      <c r="W51" s="122"/>
      <c r="X51" s="122"/>
      <c r="Y51" s="127" t="str">
        <f t="shared" ref="Y51" si="12">IF(OR(E51="",E51="No Aplica"),"",COUNTIF(F51:X53,"SI"))</f>
        <v/>
      </c>
      <c r="Z51" s="123" t="str">
        <f>IF(AND(Y51=0,OR(U51="",U51="NO"),OR(E51="Corrupción",E51="Corrupción en Trámites, OPAs y Consultas de Acceso a la Información Pública",E51="Corrupción - Conflictos de Interés")),"Moderado",
IF(AND(Y51=0,OR(U51="",U51="NO"),OR(E51="Corrupción - LA/FT/FPADM",E51="Financiación del Terrorismo",E51="Financiación del Terrorismo")),"Mayor",
IF(AND(U51="SI"),"Catastrófico",
IF(AND(Y51&gt;0,Y51&lt;=11,OR(E51="Corrupción - LA/FT/FPADM",E51="Financiación del Terrorismo",E51="Financiación de la Proliferación de Armas de Destrucción Masiva")),"Mayor",
IF(AND(Y51&gt;11,Y51&lt;=19,OR(E51="Corrupción - LA/FT/FPADM",E51="Financiación del Terrorismo",E51="Financiación de la Proliferación de Armas de Destrucción Masiva")),"Catastrófico",
IF(AND(Y51&gt;0,Y51&lt;=5,OR(E51="Corrupción",E51="Corrupción en Trámites, OPAs y Consultas de Acceso a la Información Pública",E51="Corrupción - Conflictos de Interés")),"Moderado",
IF(AND(Y51&gt;5,Y51&lt;=11,OR(E51="Corrupción",E51="Corrupción en Trámites, OPAs y Consultas de Acceso a la Información Pública",E51="Corrupción - Conflictos de Interés")),"Mayor",
IF(AND(Y51&gt;11,Y51&lt;=19,OR(E51="Corrupción",E51="Corrupción en Trámites, OPAs y Consultas de Acceso a la Información Pública",E51="Corrupción - Conflictos de Interés")),"Catastrófico",""))))))))</f>
        <v/>
      </c>
      <c r="AA51" s="8"/>
      <c r="AB51" s="8"/>
      <c r="AC51" s="8"/>
      <c r="AD51" s="8"/>
      <c r="AE51" s="8"/>
      <c r="AF51" s="8"/>
      <c r="AG51" s="8"/>
      <c r="AH51" s="8"/>
      <c r="AI51" s="8"/>
      <c r="AJ51" s="8"/>
      <c r="AK51" s="8"/>
    </row>
    <row r="52" spans="1:37" x14ac:dyDescent="0.45">
      <c r="A52" s="137"/>
      <c r="B52" s="104"/>
      <c r="C52" s="135"/>
      <c r="D52" s="135"/>
      <c r="E52" s="135"/>
      <c r="F52" s="122"/>
      <c r="G52" s="122"/>
      <c r="H52" s="122"/>
      <c r="I52" s="122"/>
      <c r="J52" s="122"/>
      <c r="K52" s="122"/>
      <c r="L52" s="122"/>
      <c r="M52" s="122"/>
      <c r="N52" s="122"/>
      <c r="O52" s="122"/>
      <c r="P52" s="122"/>
      <c r="Q52" s="122"/>
      <c r="R52" s="122"/>
      <c r="S52" s="122"/>
      <c r="T52" s="122"/>
      <c r="U52" s="122"/>
      <c r="V52" s="122"/>
      <c r="W52" s="122"/>
      <c r="X52" s="122"/>
      <c r="Y52" s="127"/>
      <c r="Z52" s="123"/>
    </row>
    <row r="53" spans="1:37" x14ac:dyDescent="0.45">
      <c r="A53" s="137"/>
      <c r="B53" s="104"/>
      <c r="C53" s="136"/>
      <c r="D53" s="136"/>
      <c r="E53" s="136"/>
      <c r="F53" s="122"/>
      <c r="G53" s="122"/>
      <c r="H53" s="122"/>
      <c r="I53" s="122"/>
      <c r="J53" s="122"/>
      <c r="K53" s="122"/>
      <c r="L53" s="122"/>
      <c r="M53" s="122"/>
      <c r="N53" s="122"/>
      <c r="O53" s="122"/>
      <c r="P53" s="122"/>
      <c r="Q53" s="122"/>
      <c r="R53" s="122"/>
      <c r="S53" s="122"/>
      <c r="T53" s="122"/>
      <c r="U53" s="122"/>
      <c r="V53" s="122"/>
      <c r="W53" s="122"/>
      <c r="X53" s="122"/>
      <c r="Y53" s="127"/>
      <c r="Z53" s="123"/>
    </row>
    <row r="54" spans="1:37" ht="16.5" customHeight="1" x14ac:dyDescent="0.45">
      <c r="A54" s="137">
        <v>16</v>
      </c>
      <c r="B54" s="104" t="str">
        <f>IF(OR('2. Identificación del Riesgo'!H54:H56="Gestión - Seguridad de la Información (Pérdida de Confidencialidad)",'2. Identificación del Riesgo'!H54:H56="Gestión - Seguridad de la Información (Pérdida de la Integridad)",'2. Identificación del Riesgo'!H54:H56="Gestión - Seguridad de la Información (Pérdida de la Disponibilidad)",'2. Identificación del Riesgo'!H54:H56="Gestión - Fiscal",'2. Identificación del Riesgo'!H54:H56="Gestión - Fuga de Capital Intelectual",'2. Identificación del Riesgo'!H54:H56="Gestión",'2. Identificación del Riesgo'!H54:H56="Gestión - Incumplimiento Normativo",'2. Identificación del Riesgo'!H54:H56="Gestión - Estratégico"),"No aplica",
IF('2. Identificación del Riesgo'!H54:H56="","",
IF('2. Identificación del Riesgo'!H54:H56&lt;&gt;"Gestión",'2. Identificación del Riesgo'!B54:B56)))</f>
        <v/>
      </c>
      <c r="C54" s="134" t="str">
        <f>IF(OR('2. Identificación del Riesgo'!H54:H56="Gestión - Seguridad de la Información (Pérdida de Confidencialidad)",'2. Identificación del Riesgo'!H54:H56="Gestión - Seguridad de la Información (Pérdida de la Integridad)",'2. Identificación del Riesgo'!H54:H56="Gestión - Seguridad de la Información (Pérdida de la Disponibilidad)",'2. Identificación del Riesgo'!H54:H56="Gestión - Fiscal",'2. Identificación del Riesgo'!H54:H56="Gestión - Fuga de Capital Intelectual",'2. Identificación del Riesgo'!H54:H56="Gestión",'2. Identificación del Riesgo'!H54:H56="Gestión - Incumplimiento Normativo",'2. Identificación del Riesgo'!H54:H56="Gestión - Estratégico"),"No aplica",
IF('2. Identificación del Riesgo'!H54:H56="","",
IF('2. Identificación del Riesgo'!H54:H56&lt;&gt;"Gestión",'2. Identificación del Riesgo'!C54:C56)))</f>
        <v/>
      </c>
      <c r="D54" s="134" t="str">
        <f>IF(OR('2. Identificación del Riesgo'!H54:H56="Gestión - Seguridad de la Información (Pérdida de Confidencialidad)",'2. Identificación del Riesgo'!H54:H56="Gestión - Seguridad de la Información (Pérdida de la Integridad)",'2. Identificación del Riesgo'!H54:H56="Gestión - Seguridad de la Información (Pérdida de la Disponibilidad)",'2. Identificación del Riesgo'!H54:H56="Gestión - Fiscal",'2. Identificación del Riesgo'!H54:H56="Gestión - Fuga de Capital Intelectual",'2. Identificación del Riesgo'!H54:H56="Gestión",'2. Identificación del Riesgo'!H54:H56="Gestión - Incumplimiento Normativo",'2. Identificación del Riesgo'!H54:H56="Gestión - Estratégico"),"No aplica",
IF('2. Identificación del Riesgo'!H54:H56="","",
IF('2. Identificación del Riesgo'!H54:H56&lt;&gt;"Gestión",'2. Identificación del Riesgo'!G54:G56)))</f>
        <v/>
      </c>
      <c r="E54" s="134" t="str">
        <f>IF(OR('2. Identificación del Riesgo'!H54:H56="Gestión - Seguridad de la Información (Pérdida de Confidencialidad)",'2. Identificación del Riesgo'!H54:H56="Gestión - Seguridad de la Información (Pérdida de la Integridad)",'2. Identificación del Riesgo'!H54:H56="Gestión - Seguridad de la Información (Pérdida de la Disponibilidad)",'2. Identificación del Riesgo'!H54:H56="Gestión - Fiscal",'2. Identificación del Riesgo'!H54:H56="Gestión - Fuga de Capital Intelectual",'2. Identificación del Riesgo'!H54:H56="Gestión",'2. Identificación del Riesgo'!H54:H56="Gestión - Incumplimiento Normativo",'2. Identificación del Riesgo'!H54:H56="Gestión - Estratégico"),"No aplica",
IF('2. Identificación del Riesgo'!H54:H56="","",
IF('2. Identificación del Riesgo'!H54:H56&lt;&gt;"Gestión",'2. Identificación del Riesgo'!H54:H56)))</f>
        <v/>
      </c>
      <c r="F54" s="122"/>
      <c r="G54" s="122"/>
      <c r="H54" s="122"/>
      <c r="I54" s="122"/>
      <c r="J54" s="122"/>
      <c r="K54" s="122"/>
      <c r="L54" s="122"/>
      <c r="M54" s="122"/>
      <c r="N54" s="122"/>
      <c r="O54" s="122"/>
      <c r="P54" s="122"/>
      <c r="Q54" s="122"/>
      <c r="R54" s="122"/>
      <c r="S54" s="122"/>
      <c r="T54" s="122"/>
      <c r="U54" s="122"/>
      <c r="V54" s="122"/>
      <c r="W54" s="122"/>
      <c r="X54" s="122"/>
      <c r="Y54" s="127" t="str">
        <f t="shared" ref="Y54" si="13">IF(OR(E54="",E54="No Aplica"),"",COUNTIF(F54:X56,"SI"))</f>
        <v/>
      </c>
      <c r="Z54" s="123" t="str">
        <f>IF(AND(Y54=0,OR(U54="",U54="NO"),OR(E54="Corrupción",E54="Corrupción en Trámites, OPAs y Consultas de Acceso a la Información Pública",E54="Corrupción - Conflictos de Interés")),"Moderado",
IF(AND(Y54=0,OR(U54="",U54="NO"),OR(E54="Corrupción - LA/FT/FPADM",E54="Financiación del Terrorismo",E54="Financiación del Terrorismo")),"Mayor",
IF(AND(U54="SI"),"Catastrófico",
IF(AND(Y54&gt;0,Y54&lt;=11,OR(E54="Corrupción - LA/FT/FPADM",E54="Financiación del Terrorismo",E54="Financiación de la Proliferación de Armas de Destrucción Masiva")),"Mayor",
IF(AND(Y54&gt;11,Y54&lt;=19,OR(E54="Corrupción - LA/FT/FPADM",E54="Financiación del Terrorismo",E54="Financiación de la Proliferación de Armas de Destrucción Masiva")),"Catastrófico",
IF(AND(Y54&gt;0,Y54&lt;=5,OR(E54="Corrupción",E54="Corrupción en Trámites, OPAs y Consultas de Acceso a la Información Pública",E54="Corrupción - Conflictos de Interés")),"Moderado",
IF(AND(Y54&gt;5,Y54&lt;=11,OR(E54="Corrupción",E54="Corrupción en Trámites, OPAs y Consultas de Acceso a la Información Pública",E54="Corrupción - Conflictos de Interés")),"Mayor",
IF(AND(Y54&gt;11,Y54&lt;=19,OR(E54="Corrupción",E54="Corrupción en Trámites, OPAs y Consultas de Acceso a la Información Pública",E54="Corrupción - Conflictos de Interés")),"Catastrófico",""))))))))</f>
        <v/>
      </c>
      <c r="AA54" s="8"/>
      <c r="AB54" s="8"/>
      <c r="AC54" s="8"/>
      <c r="AD54" s="8"/>
      <c r="AE54" s="8"/>
      <c r="AF54" s="8"/>
      <c r="AG54" s="8"/>
      <c r="AH54" s="8"/>
      <c r="AI54" s="8"/>
      <c r="AJ54" s="8"/>
      <c r="AK54" s="8"/>
    </row>
    <row r="55" spans="1:37" x14ac:dyDescent="0.45">
      <c r="A55" s="137"/>
      <c r="B55" s="104"/>
      <c r="C55" s="135"/>
      <c r="D55" s="135"/>
      <c r="E55" s="135"/>
      <c r="F55" s="122"/>
      <c r="G55" s="122"/>
      <c r="H55" s="122"/>
      <c r="I55" s="122"/>
      <c r="J55" s="122"/>
      <c r="K55" s="122"/>
      <c r="L55" s="122"/>
      <c r="M55" s="122"/>
      <c r="N55" s="122"/>
      <c r="O55" s="122"/>
      <c r="P55" s="122"/>
      <c r="Q55" s="122"/>
      <c r="R55" s="122"/>
      <c r="S55" s="122"/>
      <c r="T55" s="122"/>
      <c r="U55" s="122"/>
      <c r="V55" s="122"/>
      <c r="W55" s="122"/>
      <c r="X55" s="122"/>
      <c r="Y55" s="127"/>
      <c r="Z55" s="123"/>
    </row>
    <row r="56" spans="1:37" x14ac:dyDescent="0.45">
      <c r="A56" s="137"/>
      <c r="B56" s="104"/>
      <c r="C56" s="136"/>
      <c r="D56" s="136"/>
      <c r="E56" s="136"/>
      <c r="F56" s="122"/>
      <c r="G56" s="122"/>
      <c r="H56" s="122"/>
      <c r="I56" s="122"/>
      <c r="J56" s="122"/>
      <c r="K56" s="122"/>
      <c r="L56" s="122"/>
      <c r="M56" s="122"/>
      <c r="N56" s="122"/>
      <c r="O56" s="122"/>
      <c r="P56" s="122"/>
      <c r="Q56" s="122"/>
      <c r="R56" s="122"/>
      <c r="S56" s="122"/>
      <c r="T56" s="122"/>
      <c r="U56" s="122"/>
      <c r="V56" s="122"/>
      <c r="W56" s="122"/>
      <c r="X56" s="122"/>
      <c r="Y56" s="127"/>
      <c r="Z56" s="123"/>
    </row>
    <row r="57" spans="1:37" ht="16.5" customHeight="1" x14ac:dyDescent="0.45">
      <c r="A57" s="137">
        <v>17</v>
      </c>
      <c r="B57" s="104" t="str">
        <f>IF(OR('2. Identificación del Riesgo'!H57:H59="Gestión - Seguridad de la Información (Pérdida de Confidencialidad)",'2. Identificación del Riesgo'!H57:H59="Gestión - Seguridad de la Información (Pérdida de la Integridad)",'2. Identificación del Riesgo'!H57:H59="Gestión - Seguridad de la Información (Pérdida de la Disponibilidad)",'2. Identificación del Riesgo'!H57:H59="Gestión - Fiscal",'2. Identificación del Riesgo'!H57:H59="Gestión - Fuga de Capital Intelectual",'2. Identificación del Riesgo'!H57:H59="Gestión",'2. Identificación del Riesgo'!H57:H59="Gestión - Incumplimiento Normativo",'2. Identificación del Riesgo'!H57:H59="Gestión - Estratégico"),"No aplica",
IF('2. Identificación del Riesgo'!H57:H59="","",
IF('2. Identificación del Riesgo'!H57:H59&lt;&gt;"Gestión",'2. Identificación del Riesgo'!B57:B59)))</f>
        <v/>
      </c>
      <c r="C57" s="134" t="str">
        <f>IF(OR('2. Identificación del Riesgo'!H57:H59="Gestión - Seguridad de la Información (Pérdida de Confidencialidad)",'2. Identificación del Riesgo'!H57:H59="Gestión - Seguridad de la Información (Pérdida de la Integridad)",'2. Identificación del Riesgo'!H57:H59="Gestión - Seguridad de la Información (Pérdida de la Disponibilidad)",'2. Identificación del Riesgo'!H57:H59="Gestión - Fiscal",'2. Identificación del Riesgo'!H57:H59="Gestión - Fuga de Capital Intelectual",'2. Identificación del Riesgo'!H57:H59="Gestión",'2. Identificación del Riesgo'!H57:H59="Gestión - Incumplimiento Normativo",'2. Identificación del Riesgo'!H57:H59="Gestión - Estratégico"),"No aplica",
IF('2. Identificación del Riesgo'!H57:H59="","",
IF('2. Identificación del Riesgo'!H57:H59&lt;&gt;"Gestión",'2. Identificación del Riesgo'!C57:C59)))</f>
        <v/>
      </c>
      <c r="D57" s="134" t="str">
        <f>IF(OR('2. Identificación del Riesgo'!H57:H59="Gestión - Seguridad de la Información (Pérdida de Confidencialidad)",'2. Identificación del Riesgo'!H57:H59="Gestión - Seguridad de la Información (Pérdida de la Integridad)",'2. Identificación del Riesgo'!H57:H59="Gestión - Seguridad de la Información (Pérdida de la Disponibilidad)",'2. Identificación del Riesgo'!H57:H59="Gestión - Fiscal",'2. Identificación del Riesgo'!H57:H59="Gestión - Fuga de Capital Intelectual",'2. Identificación del Riesgo'!H57:H59="Gestión",'2. Identificación del Riesgo'!H57:H59="Gestión - Incumplimiento Normativo",'2. Identificación del Riesgo'!H57:H59="Gestión - Estratégico"),"No aplica",
IF('2. Identificación del Riesgo'!H57:H59="","",
IF('2. Identificación del Riesgo'!H57:H59&lt;&gt;"Gestión",'2. Identificación del Riesgo'!G57:G59)))</f>
        <v/>
      </c>
      <c r="E57" s="134" t="str">
        <f>IF(OR('2. Identificación del Riesgo'!H57:H59="Gestión - Seguridad de la Información (Pérdida de Confidencialidad)",'2. Identificación del Riesgo'!H57:H59="Gestión - Seguridad de la Información (Pérdida de la Integridad)",'2. Identificación del Riesgo'!H57:H59="Gestión - Seguridad de la Información (Pérdida de la Disponibilidad)",'2. Identificación del Riesgo'!H57:H59="Gestión - Fiscal",'2. Identificación del Riesgo'!H57:H59="Gestión - Fuga de Capital Intelectual",'2. Identificación del Riesgo'!H57:H59="Gestión",'2. Identificación del Riesgo'!H57:H59="Gestión - Incumplimiento Normativo",'2. Identificación del Riesgo'!H57:H59="Gestión - Estratégico"),"No aplica",
IF('2. Identificación del Riesgo'!H57:H59="","",
IF('2. Identificación del Riesgo'!H57:H59&lt;&gt;"Gestión",'2. Identificación del Riesgo'!H57:H59)))</f>
        <v/>
      </c>
      <c r="F57" s="122"/>
      <c r="G57" s="122"/>
      <c r="H57" s="122"/>
      <c r="I57" s="122"/>
      <c r="J57" s="122"/>
      <c r="K57" s="122"/>
      <c r="L57" s="122"/>
      <c r="M57" s="122"/>
      <c r="N57" s="122"/>
      <c r="O57" s="122"/>
      <c r="P57" s="122"/>
      <c r="Q57" s="122"/>
      <c r="R57" s="122"/>
      <c r="S57" s="122"/>
      <c r="T57" s="122"/>
      <c r="U57" s="122"/>
      <c r="V57" s="122"/>
      <c r="W57" s="122"/>
      <c r="X57" s="122"/>
      <c r="Y57" s="127" t="str">
        <f t="shared" ref="Y57" si="14">IF(OR(E57="",E57="No Aplica"),"",COUNTIF(F57:X59,"SI"))</f>
        <v/>
      </c>
      <c r="Z57" s="123" t="str">
        <f>IF(AND(Y57=0,OR(U57="",U57="NO"),OR(E57="Corrupción",E57="Corrupción en Trámites, OPAs y Consultas de Acceso a la Información Pública",E57="Corrupción - Conflictos de Interés")),"Moderado",
IF(AND(Y57=0,OR(U57="",U57="NO"),OR(E57="Corrupción - LA/FT/FPADM",E57="Financiación del Terrorismo",E57="Financiación del Terrorismo")),"Mayor",
IF(AND(U57="SI"),"Catastrófico",
IF(AND(Y57&gt;0,Y57&lt;=11,OR(E57="Corrupción - LA/FT/FPADM",E57="Financiación del Terrorismo",E57="Financiación de la Proliferación de Armas de Destrucción Masiva")),"Mayor",
IF(AND(Y57&gt;11,Y57&lt;=19,OR(E57="Corrupción - LA/FT/FPADM",E57="Financiación del Terrorismo",E57="Financiación de la Proliferación de Armas de Destrucción Masiva")),"Catastrófico",
IF(AND(Y57&gt;0,Y57&lt;=5,OR(E57="Corrupción",E57="Corrupción en Trámites, OPAs y Consultas de Acceso a la Información Pública",E57="Corrupción - Conflictos de Interés")),"Moderado",
IF(AND(Y57&gt;5,Y57&lt;=11,OR(E57="Corrupción",E57="Corrupción en Trámites, OPAs y Consultas de Acceso a la Información Pública",E57="Corrupción - Conflictos de Interés")),"Mayor",
IF(AND(Y57&gt;11,Y57&lt;=19,OR(E57="Corrupción",E57="Corrupción en Trámites, OPAs y Consultas de Acceso a la Información Pública",E57="Corrupción - Conflictos de Interés")),"Catastrófico",""))))))))</f>
        <v/>
      </c>
      <c r="AA57" s="8"/>
      <c r="AB57" s="8"/>
      <c r="AC57" s="8"/>
      <c r="AD57" s="8"/>
      <c r="AE57" s="8"/>
      <c r="AF57" s="8"/>
      <c r="AG57" s="8"/>
      <c r="AH57" s="8"/>
      <c r="AI57" s="8"/>
      <c r="AJ57" s="8"/>
      <c r="AK57" s="8"/>
    </row>
    <row r="58" spans="1:37" x14ac:dyDescent="0.45">
      <c r="A58" s="137"/>
      <c r="B58" s="104"/>
      <c r="C58" s="135"/>
      <c r="D58" s="135"/>
      <c r="E58" s="135"/>
      <c r="F58" s="122"/>
      <c r="G58" s="122"/>
      <c r="H58" s="122"/>
      <c r="I58" s="122"/>
      <c r="J58" s="122"/>
      <c r="K58" s="122"/>
      <c r="L58" s="122"/>
      <c r="M58" s="122"/>
      <c r="N58" s="122"/>
      <c r="O58" s="122"/>
      <c r="P58" s="122"/>
      <c r="Q58" s="122"/>
      <c r="R58" s="122"/>
      <c r="S58" s="122"/>
      <c r="T58" s="122"/>
      <c r="U58" s="122"/>
      <c r="V58" s="122"/>
      <c r="W58" s="122"/>
      <c r="X58" s="122"/>
      <c r="Y58" s="127"/>
      <c r="Z58" s="123"/>
    </row>
    <row r="59" spans="1:37" x14ac:dyDescent="0.45">
      <c r="A59" s="137"/>
      <c r="B59" s="104"/>
      <c r="C59" s="136"/>
      <c r="D59" s="136"/>
      <c r="E59" s="136"/>
      <c r="F59" s="122"/>
      <c r="G59" s="122"/>
      <c r="H59" s="122"/>
      <c r="I59" s="122"/>
      <c r="J59" s="122"/>
      <c r="K59" s="122"/>
      <c r="L59" s="122"/>
      <c r="M59" s="122"/>
      <c r="N59" s="122"/>
      <c r="O59" s="122"/>
      <c r="P59" s="122"/>
      <c r="Q59" s="122"/>
      <c r="R59" s="122"/>
      <c r="S59" s="122"/>
      <c r="T59" s="122"/>
      <c r="U59" s="122"/>
      <c r="V59" s="122"/>
      <c r="W59" s="122"/>
      <c r="X59" s="122"/>
      <c r="Y59" s="127"/>
      <c r="Z59" s="123"/>
    </row>
    <row r="60" spans="1:37" ht="16.5" customHeight="1" x14ac:dyDescent="0.45">
      <c r="A60" s="137">
        <v>18</v>
      </c>
      <c r="B60" s="104" t="str">
        <f>IF(OR('2. Identificación del Riesgo'!H60:H62="Gestión - Seguridad de la Información (Pérdida de Confidencialidad)",'2. Identificación del Riesgo'!H60:H62="Gestión - Seguridad de la Información (Pérdida de la Integridad)",'2. Identificación del Riesgo'!H60:H62="Gestión - Seguridad de la Información (Pérdida de la Disponibilidad)",'2. Identificación del Riesgo'!H60:H62="Gestión - Fiscal",'2. Identificación del Riesgo'!H60:H62="Gestión - Fuga de Capital Intelectual",'2. Identificación del Riesgo'!H60:H62="Gestión",'2. Identificación del Riesgo'!H60:H62="Gestión - Incumplimiento Normativo",'2. Identificación del Riesgo'!H60:H62="Gestión - Estratégico"),"No aplica",
IF('2. Identificación del Riesgo'!H60:H62="","",
IF('2. Identificación del Riesgo'!H60:H62&lt;&gt;"Gestión",'2. Identificación del Riesgo'!B60:B62)))</f>
        <v/>
      </c>
      <c r="C60" s="134" t="str">
        <f>IF(OR('2. Identificación del Riesgo'!H60:H62="Gestión - Seguridad de la Información (Pérdida de Confidencialidad)",'2. Identificación del Riesgo'!H60:H62="Gestión - Seguridad de la Información (Pérdida de la Integridad)",'2. Identificación del Riesgo'!H60:H62="Gestión - Seguridad de la Información (Pérdida de la Disponibilidad)",'2. Identificación del Riesgo'!H60:H62="Gestión - Fiscal",'2. Identificación del Riesgo'!H60:H62="Gestión - Fuga de Capital Intelectual",'2. Identificación del Riesgo'!H60:H62="Gestión",'2. Identificación del Riesgo'!H60:H62="Gestión - Incumplimiento Normativo",'2. Identificación del Riesgo'!H60:H62="Gestión - Estratégico"),"No aplica",
IF('2. Identificación del Riesgo'!H60:H62="","",
IF('2. Identificación del Riesgo'!H60:H62&lt;&gt;"Gestión",'2. Identificación del Riesgo'!C60:C62)))</f>
        <v/>
      </c>
      <c r="D60" s="134" t="str">
        <f>IF(OR('2. Identificación del Riesgo'!H60:H62="Gestión - Seguridad de la Información (Pérdida de Confidencialidad)",'2. Identificación del Riesgo'!H60:H62="Gestión - Seguridad de la Información (Pérdida de la Integridad)",'2. Identificación del Riesgo'!H60:H62="Gestión - Seguridad de la Información (Pérdida de la Disponibilidad)",'2. Identificación del Riesgo'!H60:H62="Gestión - Fiscal",'2. Identificación del Riesgo'!H60:H62="Gestión - Fuga de Capital Intelectual",'2. Identificación del Riesgo'!H60:H62="Gestión",'2. Identificación del Riesgo'!H60:H62="Gestión - Incumplimiento Normativo",'2. Identificación del Riesgo'!H60:H62="Gestión - Estratégico"),"No aplica",
IF('2. Identificación del Riesgo'!H60:H62="","",
IF('2. Identificación del Riesgo'!H60:H62&lt;&gt;"Gestión",'2. Identificación del Riesgo'!G60:G62)))</f>
        <v/>
      </c>
      <c r="E60" s="134" t="str">
        <f>IF(OR('2. Identificación del Riesgo'!H60:H62="Gestión - Seguridad de la Información (Pérdida de Confidencialidad)",'2. Identificación del Riesgo'!H60:H62="Gestión - Seguridad de la Información (Pérdida de la Integridad)",'2. Identificación del Riesgo'!H60:H62="Gestión - Seguridad de la Información (Pérdida de la Disponibilidad)",'2. Identificación del Riesgo'!H60:H62="Gestión - Fiscal",'2. Identificación del Riesgo'!H60:H62="Gestión - Fuga de Capital Intelectual",'2. Identificación del Riesgo'!H60:H62="Gestión",'2. Identificación del Riesgo'!H60:H62="Gestión - Incumplimiento Normativo",'2. Identificación del Riesgo'!H60:H62="Gestión - Estratégico"),"No aplica",
IF('2. Identificación del Riesgo'!H60:H62="","",
IF('2. Identificación del Riesgo'!H60:H62&lt;&gt;"Gestión",'2. Identificación del Riesgo'!H60:H62)))</f>
        <v/>
      </c>
      <c r="F60" s="122"/>
      <c r="G60" s="122"/>
      <c r="H60" s="122"/>
      <c r="I60" s="122"/>
      <c r="J60" s="122"/>
      <c r="K60" s="122"/>
      <c r="L60" s="122"/>
      <c r="M60" s="122"/>
      <c r="N60" s="122"/>
      <c r="O60" s="122"/>
      <c r="P60" s="122"/>
      <c r="Q60" s="122"/>
      <c r="R60" s="122"/>
      <c r="S60" s="122"/>
      <c r="T60" s="122"/>
      <c r="U60" s="122"/>
      <c r="V60" s="122"/>
      <c r="W60" s="122"/>
      <c r="X60" s="122"/>
      <c r="Y60" s="127" t="str">
        <f t="shared" ref="Y60" si="15">IF(OR(E60="",E60="No Aplica"),"",COUNTIF(F60:X62,"SI"))</f>
        <v/>
      </c>
      <c r="Z60" s="123" t="str">
        <f>IF(AND(Y60=0,OR(U60="",U60="NO"),OR(E60="Corrupción",E60="Corrupción en Trámites, OPAs y Consultas de Acceso a la Información Pública",E60="Corrupción - Conflictos de Interés")),"Moderado",
IF(AND(Y60=0,OR(U60="",U60="NO"),OR(E60="Corrupción - LA/FT/FPADM",E60="Financiación del Terrorismo",E60="Financiación del Terrorismo")),"Mayor",
IF(AND(U60="SI"),"Catastrófico",
IF(AND(Y60&gt;0,Y60&lt;=11,OR(E60="Corrupción - LA/FT/FPADM",E60="Financiación del Terrorismo",E60="Financiación de la Proliferación de Armas de Destrucción Masiva")),"Mayor",
IF(AND(Y60&gt;11,Y60&lt;=19,OR(E60="Corrupción - LA/FT/FPADM",E60="Financiación del Terrorismo",E60="Financiación de la Proliferación de Armas de Destrucción Masiva")),"Catastrófico",
IF(AND(Y60&gt;0,Y60&lt;=5,OR(E60="Corrupción",E60="Corrupción en Trámites, OPAs y Consultas de Acceso a la Información Pública",E60="Corrupción - Conflictos de Interés")),"Moderado",
IF(AND(Y60&gt;5,Y60&lt;=11,OR(E60="Corrupción",E60="Corrupción en Trámites, OPAs y Consultas de Acceso a la Información Pública",E60="Corrupción - Conflictos de Interés")),"Mayor",
IF(AND(Y60&gt;11,Y60&lt;=19,OR(E60="Corrupción",E60="Corrupción en Trámites, OPAs y Consultas de Acceso a la Información Pública",E60="Corrupción - Conflictos de Interés")),"Catastrófico",""))))))))</f>
        <v/>
      </c>
      <c r="AA60" s="8"/>
      <c r="AB60" s="8"/>
      <c r="AC60" s="8"/>
      <c r="AD60" s="8"/>
      <c r="AE60" s="8"/>
      <c r="AF60" s="8"/>
      <c r="AG60" s="8"/>
      <c r="AH60" s="8"/>
      <c r="AI60" s="8"/>
      <c r="AJ60" s="8"/>
      <c r="AK60" s="8"/>
    </row>
    <row r="61" spans="1:37" x14ac:dyDescent="0.45">
      <c r="A61" s="137"/>
      <c r="B61" s="104"/>
      <c r="C61" s="135"/>
      <c r="D61" s="135"/>
      <c r="E61" s="135"/>
      <c r="F61" s="122"/>
      <c r="G61" s="122"/>
      <c r="H61" s="122"/>
      <c r="I61" s="122"/>
      <c r="J61" s="122"/>
      <c r="K61" s="122"/>
      <c r="L61" s="122"/>
      <c r="M61" s="122"/>
      <c r="N61" s="122"/>
      <c r="O61" s="122"/>
      <c r="P61" s="122"/>
      <c r="Q61" s="122"/>
      <c r="R61" s="122"/>
      <c r="S61" s="122"/>
      <c r="T61" s="122"/>
      <c r="U61" s="122"/>
      <c r="V61" s="122"/>
      <c r="W61" s="122"/>
      <c r="X61" s="122"/>
      <c r="Y61" s="127"/>
      <c r="Z61" s="123"/>
    </row>
    <row r="62" spans="1:37" x14ac:dyDescent="0.45">
      <c r="A62" s="137"/>
      <c r="B62" s="104"/>
      <c r="C62" s="136"/>
      <c r="D62" s="136"/>
      <c r="E62" s="136"/>
      <c r="F62" s="122"/>
      <c r="G62" s="122"/>
      <c r="H62" s="122"/>
      <c r="I62" s="122"/>
      <c r="J62" s="122"/>
      <c r="K62" s="122"/>
      <c r="L62" s="122"/>
      <c r="M62" s="122"/>
      <c r="N62" s="122"/>
      <c r="O62" s="122"/>
      <c r="P62" s="122"/>
      <c r="Q62" s="122"/>
      <c r="R62" s="122"/>
      <c r="S62" s="122"/>
      <c r="T62" s="122"/>
      <c r="U62" s="122"/>
      <c r="V62" s="122"/>
      <c r="W62" s="122"/>
      <c r="X62" s="122"/>
      <c r="Y62" s="127"/>
      <c r="Z62" s="123"/>
    </row>
    <row r="63" spans="1:37" ht="16.5" customHeight="1" x14ac:dyDescent="0.45">
      <c r="A63" s="137">
        <v>19</v>
      </c>
      <c r="B63" s="104" t="str">
        <f>IF(OR('2. Identificación del Riesgo'!H63:H65="Gestión - Seguridad de la Información (Pérdida de Confidencialidad)",'2. Identificación del Riesgo'!H63:H65="Gestión - Seguridad de la Información (Pérdida de la Integridad)",'2. Identificación del Riesgo'!H63:H65="Gestión - Seguridad de la Información (Pérdida de la Disponibilidad)",'2. Identificación del Riesgo'!H63:H65="Gestión - Fiscal",'2. Identificación del Riesgo'!H63:H65="Gestión - Fuga de Capital Intelectual",'2. Identificación del Riesgo'!H63:H65="Gestión",'2. Identificación del Riesgo'!H63:H65="Gestión - Incumplimiento Normativo",'2. Identificación del Riesgo'!H63:H65="Gestión - Estratégico"),"No aplica",
IF('2. Identificación del Riesgo'!H63:H65="","",
IF('2. Identificación del Riesgo'!H63:H65&lt;&gt;"Gestión",'2. Identificación del Riesgo'!B63:B65)))</f>
        <v/>
      </c>
      <c r="C63" s="134" t="str">
        <f>IF(OR('2. Identificación del Riesgo'!H63:H65="Gestión - Seguridad de la Información (Pérdida de Confidencialidad)",'2. Identificación del Riesgo'!H63:H65="Gestión - Seguridad de la Información (Pérdida de la Integridad)",'2. Identificación del Riesgo'!H63:H65="Gestión - Seguridad de la Información (Pérdida de la Disponibilidad)",'2. Identificación del Riesgo'!H63:H65="Gestión - Fiscal",'2. Identificación del Riesgo'!H63:H65="Gestión - Fuga de Capital Intelectual",'2. Identificación del Riesgo'!H63:H65="Gestión",'2. Identificación del Riesgo'!H63:H65="Gestión - Incumplimiento Normativo",'2. Identificación del Riesgo'!H63:H65="Gestión - Estratégico"),"No aplica",
IF('2. Identificación del Riesgo'!H63:H65="","",
IF('2. Identificación del Riesgo'!H63:H65&lt;&gt;"Gestión",'2. Identificación del Riesgo'!C63:C65)))</f>
        <v/>
      </c>
      <c r="D63" s="134" t="str">
        <f>IF(OR('2. Identificación del Riesgo'!H63:H65="Gestión - Seguridad de la Información (Pérdida de Confidencialidad)",'2. Identificación del Riesgo'!H63:H65="Gestión - Seguridad de la Información (Pérdida de la Integridad)",'2. Identificación del Riesgo'!H63:H65="Gestión - Seguridad de la Información (Pérdida de la Disponibilidad)",'2. Identificación del Riesgo'!H63:H65="Gestión - Fiscal",'2. Identificación del Riesgo'!H63:H65="Gestión - Fuga de Capital Intelectual",'2. Identificación del Riesgo'!H63:H65="Gestión",'2. Identificación del Riesgo'!H63:H65="Gestión - Incumplimiento Normativo",'2. Identificación del Riesgo'!H63:H65="Gestión - Estratégico"),"No aplica",
IF('2. Identificación del Riesgo'!H63:H65="","",
IF('2. Identificación del Riesgo'!H63:H65&lt;&gt;"Gestión",'2. Identificación del Riesgo'!G63:G65)))</f>
        <v/>
      </c>
      <c r="E63" s="134" t="str">
        <f>IF(OR('2. Identificación del Riesgo'!H63:H65="Gestión - Seguridad de la Información (Pérdida de Confidencialidad)",'2. Identificación del Riesgo'!H63:H65="Gestión - Seguridad de la Información (Pérdida de la Integridad)",'2. Identificación del Riesgo'!H63:H65="Gestión - Seguridad de la Información (Pérdida de la Disponibilidad)",'2. Identificación del Riesgo'!H63:H65="Gestión - Fiscal",'2. Identificación del Riesgo'!H63:H65="Gestión - Fuga de Capital Intelectual",'2. Identificación del Riesgo'!H63:H65="Gestión",'2. Identificación del Riesgo'!H63:H65="Gestión - Incumplimiento Normativo",'2. Identificación del Riesgo'!H63:H65="Gestión - Estratégico"),"No aplica",
IF('2. Identificación del Riesgo'!H63:H65="","",
IF('2. Identificación del Riesgo'!H63:H65&lt;&gt;"Gestión",'2. Identificación del Riesgo'!H63:H65)))</f>
        <v/>
      </c>
      <c r="F63" s="122"/>
      <c r="G63" s="122"/>
      <c r="H63" s="122"/>
      <c r="I63" s="122"/>
      <c r="J63" s="122"/>
      <c r="K63" s="122"/>
      <c r="L63" s="122"/>
      <c r="M63" s="122"/>
      <c r="N63" s="122"/>
      <c r="O63" s="122"/>
      <c r="P63" s="122"/>
      <c r="Q63" s="122"/>
      <c r="R63" s="122"/>
      <c r="S63" s="122"/>
      <c r="T63" s="122"/>
      <c r="U63" s="122"/>
      <c r="V63" s="122"/>
      <c r="W63" s="122"/>
      <c r="X63" s="122"/>
      <c r="Y63" s="127" t="str">
        <f t="shared" ref="Y63" si="16">IF(OR(E63="",E63="No Aplica"),"",COUNTIF(F63:X65,"SI"))</f>
        <v/>
      </c>
      <c r="Z63" s="123" t="str">
        <f>IF(AND(Y63=0,OR(U63="",U63="NO"),OR(E63="Corrupción",E63="Corrupción en Trámites, OPAs y Consultas de Acceso a la Información Pública",E63="Corrupción - Conflictos de Interés")),"Moderado",
IF(AND(Y63=0,OR(U63="",U63="NO"),OR(E63="Corrupción - LA/FT/FPADM",E63="Financiación del Terrorismo",E63="Financiación del Terrorismo")),"Mayor",
IF(AND(U63="SI"),"Catastrófico",
IF(AND(Y63&gt;0,Y63&lt;=11,OR(E63="Corrupción - LA/FT/FPADM",E63="Financiación del Terrorismo",E63="Financiación de la Proliferación de Armas de Destrucción Masiva")),"Mayor",
IF(AND(Y63&gt;11,Y63&lt;=19,OR(E63="Corrupción - LA/FT/FPADM",E63="Financiación del Terrorismo",E63="Financiación de la Proliferación de Armas de Destrucción Masiva")),"Catastrófico",
IF(AND(Y63&gt;0,Y63&lt;=5,OR(E63="Corrupción",E63="Corrupción en Trámites, OPAs y Consultas de Acceso a la Información Pública",E63="Corrupción - Conflictos de Interés")),"Moderado",
IF(AND(Y63&gt;5,Y63&lt;=11,OR(E63="Corrupción",E63="Corrupción en Trámites, OPAs y Consultas de Acceso a la Información Pública",E63="Corrupción - Conflictos de Interés")),"Mayor",
IF(AND(Y63&gt;11,Y63&lt;=19,OR(E63="Corrupción",E63="Corrupción en Trámites, OPAs y Consultas de Acceso a la Información Pública",E63="Corrupción - Conflictos de Interés")),"Catastrófico",""))))))))</f>
        <v/>
      </c>
      <c r="AA63" s="8"/>
      <c r="AB63" s="8"/>
      <c r="AC63" s="8"/>
      <c r="AD63" s="8"/>
      <c r="AE63" s="8"/>
      <c r="AF63" s="8"/>
      <c r="AG63" s="8"/>
      <c r="AH63" s="8"/>
      <c r="AI63" s="8"/>
      <c r="AJ63" s="8"/>
      <c r="AK63" s="8"/>
    </row>
    <row r="64" spans="1:37" x14ac:dyDescent="0.45">
      <c r="A64" s="137"/>
      <c r="B64" s="104"/>
      <c r="C64" s="135"/>
      <c r="D64" s="135"/>
      <c r="E64" s="135"/>
      <c r="F64" s="122"/>
      <c r="G64" s="122"/>
      <c r="H64" s="122"/>
      <c r="I64" s="122"/>
      <c r="J64" s="122"/>
      <c r="K64" s="122"/>
      <c r="L64" s="122"/>
      <c r="M64" s="122"/>
      <c r="N64" s="122"/>
      <c r="O64" s="122"/>
      <c r="P64" s="122"/>
      <c r="Q64" s="122"/>
      <c r="R64" s="122"/>
      <c r="S64" s="122"/>
      <c r="T64" s="122"/>
      <c r="U64" s="122"/>
      <c r="V64" s="122"/>
      <c r="W64" s="122"/>
      <c r="X64" s="122"/>
      <c r="Y64" s="127"/>
      <c r="Z64" s="123"/>
    </row>
    <row r="65" spans="1:37" x14ac:dyDescent="0.45">
      <c r="A65" s="137"/>
      <c r="B65" s="104"/>
      <c r="C65" s="136"/>
      <c r="D65" s="136"/>
      <c r="E65" s="136"/>
      <c r="F65" s="122"/>
      <c r="G65" s="122"/>
      <c r="H65" s="122"/>
      <c r="I65" s="122"/>
      <c r="J65" s="122"/>
      <c r="K65" s="122"/>
      <c r="L65" s="122"/>
      <c r="M65" s="122"/>
      <c r="N65" s="122"/>
      <c r="O65" s="122"/>
      <c r="P65" s="122"/>
      <c r="Q65" s="122"/>
      <c r="R65" s="122"/>
      <c r="S65" s="122"/>
      <c r="T65" s="122"/>
      <c r="U65" s="122"/>
      <c r="V65" s="122"/>
      <c r="W65" s="122"/>
      <c r="X65" s="122"/>
      <c r="Y65" s="127"/>
      <c r="Z65" s="123"/>
    </row>
    <row r="66" spans="1:37" ht="16.5" customHeight="1" x14ac:dyDescent="0.45">
      <c r="A66" s="137">
        <v>20</v>
      </c>
      <c r="B66" s="104" t="str">
        <f>IF(OR('2. Identificación del Riesgo'!H66:H68="Gestión - Seguridad de la Información (Pérdida de Confidencialidad)",'2. Identificación del Riesgo'!H66:H68="Gestión - Seguridad de la Información (Pérdida de la Integridad)",'2. Identificación del Riesgo'!H66:H68="Gestión - Seguridad de la Información (Pérdida de la Disponibilidad)",'2. Identificación del Riesgo'!H66:H68="Gestión - Fiscal",'2. Identificación del Riesgo'!H66:H68="Gestión - Fuga de Capital Intelectual",'2. Identificación del Riesgo'!H66:H68="Gestión",'2. Identificación del Riesgo'!H66:H68="Gestión - Incumplimiento Normativo",'2. Identificación del Riesgo'!H66:H68="Gestión - Estratégico"),"No aplica",
IF('2. Identificación del Riesgo'!H66:H68="","",
IF('2. Identificación del Riesgo'!H66:H68&lt;&gt;"Gestión",'2. Identificación del Riesgo'!B66:B68)))</f>
        <v/>
      </c>
      <c r="C66" s="134" t="str">
        <f>IF(OR('2. Identificación del Riesgo'!H66:H68="Gestión - Seguridad de la Información (Pérdida de Confidencialidad)",'2. Identificación del Riesgo'!H66:H68="Gestión - Seguridad de la Información (Pérdida de la Integridad)",'2. Identificación del Riesgo'!H66:H68="Gestión - Seguridad de la Información (Pérdida de la Disponibilidad)",'2. Identificación del Riesgo'!H66:H68="Gestión - Fiscal",'2. Identificación del Riesgo'!H66:H68="Gestión - Fuga de Capital Intelectual",'2. Identificación del Riesgo'!H66:H68="Gestión",'2. Identificación del Riesgo'!H66:H68="Gestión - Incumplimiento Normativo",'2. Identificación del Riesgo'!H66:H68="Gestión - Estratégico"),"No aplica",
IF('2. Identificación del Riesgo'!H66:H68="","",
IF('2. Identificación del Riesgo'!H66:H68&lt;&gt;"Gestión",'2. Identificación del Riesgo'!C66:C68)))</f>
        <v/>
      </c>
      <c r="D66" s="134" t="str">
        <f>IF(OR('2. Identificación del Riesgo'!H66:H68="Gestión - Seguridad de la Información (Pérdida de Confidencialidad)",'2. Identificación del Riesgo'!H66:H68="Gestión - Seguridad de la Información (Pérdida de la Integridad)",'2. Identificación del Riesgo'!H66:H68="Gestión - Seguridad de la Información (Pérdida de la Disponibilidad)",'2. Identificación del Riesgo'!H66:H68="Gestión - Fiscal",'2. Identificación del Riesgo'!H66:H68="Gestión - Fuga de Capital Intelectual",'2. Identificación del Riesgo'!H66:H68="Gestión",'2. Identificación del Riesgo'!H66:H68="Gestión - Incumplimiento Normativo",'2. Identificación del Riesgo'!H66:H68="Gestión - Estratégico"),"No aplica",
IF('2. Identificación del Riesgo'!H66:H68="","",
IF('2. Identificación del Riesgo'!H66:H68&lt;&gt;"Gestión",'2. Identificación del Riesgo'!G66:G68)))</f>
        <v/>
      </c>
      <c r="E66" s="134" t="str">
        <f>IF(OR('2. Identificación del Riesgo'!H66:H68="Gestión - Seguridad de la Información (Pérdida de Confidencialidad)",'2. Identificación del Riesgo'!H66:H68="Gestión - Seguridad de la Información (Pérdida de la Integridad)",'2. Identificación del Riesgo'!H66:H68="Gestión - Seguridad de la Información (Pérdida de la Disponibilidad)",'2. Identificación del Riesgo'!H66:H68="Gestión - Fiscal",'2. Identificación del Riesgo'!H66:H68="Gestión - Fuga de Capital Intelectual",'2. Identificación del Riesgo'!H66:H68="Gestión",'2. Identificación del Riesgo'!H66:H68="Gestión - Incumplimiento Normativo",'2. Identificación del Riesgo'!H66:H68="Gestión - Estratégico"),"No aplica",
IF('2. Identificación del Riesgo'!H66:H68="","",
IF('2. Identificación del Riesgo'!H66:H68&lt;&gt;"Gestión",'2. Identificación del Riesgo'!H66:H68)))</f>
        <v/>
      </c>
      <c r="F66" s="122"/>
      <c r="G66" s="122"/>
      <c r="H66" s="122"/>
      <c r="I66" s="122"/>
      <c r="J66" s="122"/>
      <c r="K66" s="122"/>
      <c r="L66" s="122"/>
      <c r="M66" s="122"/>
      <c r="N66" s="122"/>
      <c r="O66" s="122"/>
      <c r="P66" s="122"/>
      <c r="Q66" s="122"/>
      <c r="R66" s="122"/>
      <c r="S66" s="122"/>
      <c r="T66" s="122"/>
      <c r="U66" s="122"/>
      <c r="V66" s="122"/>
      <c r="W66" s="122"/>
      <c r="X66" s="122"/>
      <c r="Y66" s="127" t="str">
        <f t="shared" ref="Y66" si="17">IF(OR(E66="",E66="No Aplica"),"",COUNTIF(F66:X68,"SI"))</f>
        <v/>
      </c>
      <c r="Z66" s="123" t="str">
        <f>IF(AND(Y66=0,OR(U66="",U66="NO"),OR(E66="Corrupción",E66="Corrupción en Trámites, OPAs y Consultas de Acceso a la Información Pública",E66="Corrupción - Conflictos de Interés")),"Moderado",
IF(AND(Y66=0,OR(U66="",U66="NO"),OR(E66="Corrupción - LA/FT/FPADM",E66="Financiación del Terrorismo",E66="Financiación del Terrorismo")),"Mayor",
IF(AND(U66="SI"),"Catastrófico",
IF(AND(Y66&gt;0,Y66&lt;=11,OR(E66="Corrupción - LA/FT/FPADM",E66="Financiación del Terrorismo",E66="Financiación de la Proliferación de Armas de Destrucción Masiva")),"Mayor",
IF(AND(Y66&gt;11,Y66&lt;=19,OR(E66="Corrupción - LA/FT/FPADM",E66="Financiación del Terrorismo",E66="Financiación de la Proliferación de Armas de Destrucción Masiva")),"Catastrófico",
IF(AND(Y66&gt;0,Y66&lt;=5,OR(E66="Corrupción",E66="Corrupción en Trámites, OPAs y Consultas de Acceso a la Información Pública",E66="Corrupción - Conflictos de Interés")),"Moderado",
IF(AND(Y66&gt;5,Y66&lt;=11,OR(E66="Corrupción",E66="Corrupción en Trámites, OPAs y Consultas de Acceso a la Información Pública",E66="Corrupción - Conflictos de Interés")),"Mayor",
IF(AND(Y66&gt;11,Y66&lt;=19,OR(E66="Corrupción",E66="Corrupción en Trámites, OPAs y Consultas de Acceso a la Información Pública",E66="Corrupción - Conflictos de Interés")),"Catastrófico",""))))))))</f>
        <v/>
      </c>
      <c r="AA66" s="8"/>
      <c r="AB66" s="8"/>
      <c r="AC66" s="8"/>
      <c r="AD66" s="8"/>
      <c r="AE66" s="8"/>
      <c r="AF66" s="8"/>
      <c r="AG66" s="8"/>
      <c r="AH66" s="8"/>
      <c r="AI66" s="8"/>
      <c r="AJ66" s="8"/>
      <c r="AK66" s="8"/>
    </row>
    <row r="67" spans="1:37" x14ac:dyDescent="0.45">
      <c r="A67" s="137"/>
      <c r="B67" s="104"/>
      <c r="C67" s="135"/>
      <c r="D67" s="135"/>
      <c r="E67" s="135"/>
      <c r="F67" s="122"/>
      <c r="G67" s="122"/>
      <c r="H67" s="122"/>
      <c r="I67" s="122"/>
      <c r="J67" s="122"/>
      <c r="K67" s="122"/>
      <c r="L67" s="122"/>
      <c r="M67" s="122"/>
      <c r="N67" s="122"/>
      <c r="O67" s="122"/>
      <c r="P67" s="122"/>
      <c r="Q67" s="122"/>
      <c r="R67" s="122"/>
      <c r="S67" s="122"/>
      <c r="T67" s="122"/>
      <c r="U67" s="122"/>
      <c r="V67" s="122"/>
      <c r="W67" s="122"/>
      <c r="X67" s="122"/>
      <c r="Y67" s="127"/>
      <c r="Z67" s="123"/>
    </row>
    <row r="68" spans="1:37" x14ac:dyDescent="0.45">
      <c r="A68" s="137"/>
      <c r="B68" s="104"/>
      <c r="C68" s="136"/>
      <c r="D68" s="136"/>
      <c r="E68" s="136"/>
      <c r="F68" s="122"/>
      <c r="G68" s="122"/>
      <c r="H68" s="122"/>
      <c r="I68" s="122"/>
      <c r="J68" s="122"/>
      <c r="K68" s="122"/>
      <c r="L68" s="122"/>
      <c r="M68" s="122"/>
      <c r="N68" s="122"/>
      <c r="O68" s="122"/>
      <c r="P68" s="122"/>
      <c r="Q68" s="122"/>
      <c r="R68" s="122"/>
      <c r="S68" s="122"/>
      <c r="T68" s="122"/>
      <c r="U68" s="122"/>
      <c r="V68" s="122"/>
      <c r="W68" s="122"/>
      <c r="X68" s="122"/>
      <c r="Y68" s="127"/>
      <c r="Z68" s="123"/>
    </row>
    <row r="69" spans="1:37" x14ac:dyDescent="0.45"/>
    <row r="70" spans="1:37" x14ac:dyDescent="0.45"/>
  </sheetData>
  <sheetProtection algorithmName="SHA-512" hashValue="xwGAI464svNFIuRkkyXMOY0pMBXWTBdz/Jykw5k2K38vsYrhyBRn22VfOk04SMz9Tb7RomXHEnx4EXmG+UKY5g==" saltValue="hg4IGVqmZtH6bcKpd/c0yQ==" spinCount="100000" sheet="1" formatColumns="0" formatRows="0"/>
  <mergeCells count="554">
    <mergeCell ref="C1:W4"/>
    <mergeCell ref="C39:C41"/>
    <mergeCell ref="C42:C44"/>
    <mergeCell ref="C45:C47"/>
    <mergeCell ref="C48:C50"/>
    <mergeCell ref="C51:C53"/>
    <mergeCell ref="C54:C56"/>
    <mergeCell ref="C57:C59"/>
    <mergeCell ref="C60:C62"/>
    <mergeCell ref="V57:V59"/>
    <mergeCell ref="W57:W59"/>
    <mergeCell ref="U54:U56"/>
    <mergeCell ref="V54:V56"/>
    <mergeCell ref="W54:W56"/>
    <mergeCell ref="W48:W50"/>
    <mergeCell ref="T42:T44"/>
    <mergeCell ref="U42:U44"/>
    <mergeCell ref="V42:V44"/>
    <mergeCell ref="W42:W44"/>
    <mergeCell ref="P39:P41"/>
    <mergeCell ref="Q39:Q41"/>
    <mergeCell ref="R39:R41"/>
    <mergeCell ref="S39:S41"/>
    <mergeCell ref="J39:J41"/>
    <mergeCell ref="C12:C14"/>
    <mergeCell ref="C15:C17"/>
    <mergeCell ref="C18:C20"/>
    <mergeCell ref="C21:C23"/>
    <mergeCell ref="C24:C26"/>
    <mergeCell ref="C27:C29"/>
    <mergeCell ref="C30:C32"/>
    <mergeCell ref="C33:C35"/>
    <mergeCell ref="C36:C38"/>
    <mergeCell ref="T66:T68"/>
    <mergeCell ref="U66:U68"/>
    <mergeCell ref="V66:V68"/>
    <mergeCell ref="W66:W68"/>
    <mergeCell ref="X66:X68"/>
    <mergeCell ref="Y66:Y68"/>
    <mergeCell ref="Z66:Z68"/>
    <mergeCell ref="Y6:Y8"/>
    <mergeCell ref="Z6:Z8"/>
    <mergeCell ref="F6:X6"/>
    <mergeCell ref="K66:K68"/>
    <mergeCell ref="L66:L68"/>
    <mergeCell ref="M66:M68"/>
    <mergeCell ref="N66:N68"/>
    <mergeCell ref="O66:O68"/>
    <mergeCell ref="P66:P68"/>
    <mergeCell ref="Q66:Q68"/>
    <mergeCell ref="R66:R68"/>
    <mergeCell ref="S66:S68"/>
    <mergeCell ref="R63:R65"/>
    <mergeCell ref="S63:S65"/>
    <mergeCell ref="T63:T65"/>
    <mergeCell ref="U63:U65"/>
    <mergeCell ref="V63:V65"/>
    <mergeCell ref="A66:A68"/>
    <mergeCell ref="B66:B68"/>
    <mergeCell ref="D66:D68"/>
    <mergeCell ref="E66:E68"/>
    <mergeCell ref="F66:F68"/>
    <mergeCell ref="G66:G68"/>
    <mergeCell ref="H66:H68"/>
    <mergeCell ref="I66:I68"/>
    <mergeCell ref="J66:J68"/>
    <mergeCell ref="C66:C68"/>
    <mergeCell ref="W63:W65"/>
    <mergeCell ref="X63:X65"/>
    <mergeCell ref="Y63:Y65"/>
    <mergeCell ref="Z63:Z65"/>
    <mergeCell ref="S60:S62"/>
    <mergeCell ref="T60:T62"/>
    <mergeCell ref="U60:U62"/>
    <mergeCell ref="V60:V62"/>
    <mergeCell ref="W60:W62"/>
    <mergeCell ref="X60:X62"/>
    <mergeCell ref="Y60:Y62"/>
    <mergeCell ref="Z60:Z62"/>
    <mergeCell ref="T57:T59"/>
    <mergeCell ref="U57:U59"/>
    <mergeCell ref="A63:A65"/>
    <mergeCell ref="B63:B65"/>
    <mergeCell ref="D63:D65"/>
    <mergeCell ref="E63:E65"/>
    <mergeCell ref="F63:F65"/>
    <mergeCell ref="G63:G65"/>
    <mergeCell ref="H63:H65"/>
    <mergeCell ref="I63:I65"/>
    <mergeCell ref="J63:J65"/>
    <mergeCell ref="C63:C65"/>
    <mergeCell ref="K60:K62"/>
    <mergeCell ref="L60:L62"/>
    <mergeCell ref="M60:M62"/>
    <mergeCell ref="N60:N62"/>
    <mergeCell ref="O60:O62"/>
    <mergeCell ref="P60:P62"/>
    <mergeCell ref="Q60:Q62"/>
    <mergeCell ref="R60:R62"/>
    <mergeCell ref="K63:K65"/>
    <mergeCell ref="L63:L65"/>
    <mergeCell ref="M63:M65"/>
    <mergeCell ref="N63:N65"/>
    <mergeCell ref="O63:O65"/>
    <mergeCell ref="P63:P65"/>
    <mergeCell ref="Q63:Q65"/>
    <mergeCell ref="A60:A62"/>
    <mergeCell ref="B60:B62"/>
    <mergeCell ref="D60:D62"/>
    <mergeCell ref="E60:E62"/>
    <mergeCell ref="F60:F62"/>
    <mergeCell ref="G60:G62"/>
    <mergeCell ref="H60:H62"/>
    <mergeCell ref="I60:I62"/>
    <mergeCell ref="J60:J62"/>
    <mergeCell ref="X54:X56"/>
    <mergeCell ref="Y54:Y56"/>
    <mergeCell ref="Z54:Z56"/>
    <mergeCell ref="A57:A59"/>
    <mergeCell ref="B57:B59"/>
    <mergeCell ref="D57:D59"/>
    <mergeCell ref="E57:E59"/>
    <mergeCell ref="F57:F59"/>
    <mergeCell ref="G57:G59"/>
    <mergeCell ref="H57:H59"/>
    <mergeCell ref="I57:I59"/>
    <mergeCell ref="J57:J59"/>
    <mergeCell ref="K57:K59"/>
    <mergeCell ref="L57:L59"/>
    <mergeCell ref="M57:M59"/>
    <mergeCell ref="N57:N59"/>
    <mergeCell ref="O57:O59"/>
    <mergeCell ref="P57:P59"/>
    <mergeCell ref="Q57:Q59"/>
    <mergeCell ref="R57:R59"/>
    <mergeCell ref="S57:S59"/>
    <mergeCell ref="X57:X59"/>
    <mergeCell ref="Y57:Y59"/>
    <mergeCell ref="Z57:Z59"/>
    <mergeCell ref="X1:Z1"/>
    <mergeCell ref="X2:Z2"/>
    <mergeCell ref="X3:Z3"/>
    <mergeCell ref="X4:Z4"/>
    <mergeCell ref="A54:A56"/>
    <mergeCell ref="B54:B56"/>
    <mergeCell ref="D54:D56"/>
    <mergeCell ref="E54:E56"/>
    <mergeCell ref="F54:F56"/>
    <mergeCell ref="G54:G56"/>
    <mergeCell ref="H54:H56"/>
    <mergeCell ref="I54:I56"/>
    <mergeCell ref="J54:J56"/>
    <mergeCell ref="K54:K56"/>
    <mergeCell ref="L54:L56"/>
    <mergeCell ref="M54:M56"/>
    <mergeCell ref="N54:N56"/>
    <mergeCell ref="O54:O56"/>
    <mergeCell ref="P54:P56"/>
    <mergeCell ref="Q54:Q56"/>
    <mergeCell ref="R54:R56"/>
    <mergeCell ref="S54:S56"/>
    <mergeCell ref="T54:T56"/>
    <mergeCell ref="V48:V50"/>
    <mergeCell ref="X48:X50"/>
    <mergeCell ref="Y48:Y50"/>
    <mergeCell ref="A1:B4"/>
    <mergeCell ref="Z48:Z50"/>
    <mergeCell ref="T48:T50"/>
    <mergeCell ref="U48:U50"/>
    <mergeCell ref="O45:O47"/>
    <mergeCell ref="P45:P47"/>
    <mergeCell ref="Q45:Q47"/>
    <mergeCell ref="E45:E47"/>
    <mergeCell ref="Y39:Y41"/>
    <mergeCell ref="Z39:Z41"/>
    <mergeCell ref="T39:T41"/>
    <mergeCell ref="U39:U41"/>
    <mergeCell ref="Z42:Z44"/>
    <mergeCell ref="A45:A47"/>
    <mergeCell ref="B45:B47"/>
    <mergeCell ref="D45:D47"/>
    <mergeCell ref="F45:F47"/>
    <mergeCell ref="G45:G47"/>
    <mergeCell ref="H45:H47"/>
    <mergeCell ref="I45:I47"/>
    <mergeCell ref="J45:J47"/>
    <mergeCell ref="K45:K47"/>
    <mergeCell ref="X51:X53"/>
    <mergeCell ref="Y51:Y53"/>
    <mergeCell ref="N51:N53"/>
    <mergeCell ref="O51:O53"/>
    <mergeCell ref="P51:P53"/>
    <mergeCell ref="Q51:Q53"/>
    <mergeCell ref="R51:R53"/>
    <mergeCell ref="S51:S53"/>
    <mergeCell ref="H51:H53"/>
    <mergeCell ref="I51:I53"/>
    <mergeCell ref="J51:J53"/>
    <mergeCell ref="K51:K53"/>
    <mergeCell ref="L51:L53"/>
    <mergeCell ref="M51:M53"/>
    <mergeCell ref="A51:A53"/>
    <mergeCell ref="B51:B53"/>
    <mergeCell ref="D51:D53"/>
    <mergeCell ref="F51:F53"/>
    <mergeCell ref="G51:G53"/>
    <mergeCell ref="P48:P50"/>
    <mergeCell ref="Q48:Q50"/>
    <mergeCell ref="R48:R50"/>
    <mergeCell ref="S48:S50"/>
    <mergeCell ref="J48:J50"/>
    <mergeCell ref="K48:K50"/>
    <mergeCell ref="L48:L50"/>
    <mergeCell ref="M48:M50"/>
    <mergeCell ref="N48:N50"/>
    <mergeCell ref="O48:O50"/>
    <mergeCell ref="E51:E53"/>
    <mergeCell ref="E48:E50"/>
    <mergeCell ref="Z51:Z53"/>
    <mergeCell ref="T51:T53"/>
    <mergeCell ref="U51:U53"/>
    <mergeCell ref="V51:V53"/>
    <mergeCell ref="W51:W53"/>
    <mergeCell ref="X45:X47"/>
    <mergeCell ref="Y45:Y47"/>
    <mergeCell ref="Z45:Z47"/>
    <mergeCell ref="A48:A50"/>
    <mergeCell ref="B48:B50"/>
    <mergeCell ref="D48:D50"/>
    <mergeCell ref="F48:F50"/>
    <mergeCell ref="G48:G50"/>
    <mergeCell ref="H48:H50"/>
    <mergeCell ref="I48:I50"/>
    <mergeCell ref="R45:R47"/>
    <mergeCell ref="S45:S47"/>
    <mergeCell ref="T45:T47"/>
    <mergeCell ref="U45:U47"/>
    <mergeCell ref="V45:V47"/>
    <mergeCell ref="W45:W47"/>
    <mergeCell ref="L45:L47"/>
    <mergeCell ref="M45:M47"/>
    <mergeCell ref="N45:N47"/>
    <mergeCell ref="X42:X44"/>
    <mergeCell ref="Y42:Y44"/>
    <mergeCell ref="N42:N44"/>
    <mergeCell ref="O42:O44"/>
    <mergeCell ref="P42:P44"/>
    <mergeCell ref="Q42:Q44"/>
    <mergeCell ref="A42:A44"/>
    <mergeCell ref="B42:B44"/>
    <mergeCell ref="D42:D44"/>
    <mergeCell ref="R42:R44"/>
    <mergeCell ref="S42:S44"/>
    <mergeCell ref="K39:K41"/>
    <mergeCell ref="L39:L41"/>
    <mergeCell ref="M39:M41"/>
    <mergeCell ref="N39:N41"/>
    <mergeCell ref="O39:O41"/>
    <mergeCell ref="E42:E44"/>
    <mergeCell ref="J42:J44"/>
    <mergeCell ref="K42:K44"/>
    <mergeCell ref="L42:L44"/>
    <mergeCell ref="M42:M44"/>
    <mergeCell ref="H42:H44"/>
    <mergeCell ref="I42:I44"/>
    <mergeCell ref="F42:F44"/>
    <mergeCell ref="G42:G44"/>
    <mergeCell ref="Y36:Y38"/>
    <mergeCell ref="Z36:Z38"/>
    <mergeCell ref="A39:A41"/>
    <mergeCell ref="B39:B41"/>
    <mergeCell ref="D39:D41"/>
    <mergeCell ref="F39:F41"/>
    <mergeCell ref="G39:G41"/>
    <mergeCell ref="H39:H41"/>
    <mergeCell ref="I39:I41"/>
    <mergeCell ref="M36:M38"/>
    <mergeCell ref="O36:O38"/>
    <mergeCell ref="P36:P38"/>
    <mergeCell ref="Q36:Q38"/>
    <mergeCell ref="R36:R38"/>
    <mergeCell ref="S36:S38"/>
    <mergeCell ref="A36:A38"/>
    <mergeCell ref="B36:B38"/>
    <mergeCell ref="D36:D38"/>
    <mergeCell ref="F36:F38"/>
    <mergeCell ref="E36:E38"/>
    <mergeCell ref="E39:E41"/>
    <mergeCell ref="V39:V41"/>
    <mergeCell ref="W39:W41"/>
    <mergeCell ref="X39:X41"/>
    <mergeCell ref="Y30:Y32"/>
    <mergeCell ref="Z30:Z32"/>
    <mergeCell ref="Y33:Y35"/>
    <mergeCell ref="Z33:Z35"/>
    <mergeCell ref="Y24:Y26"/>
    <mergeCell ref="Z24:Z26"/>
    <mergeCell ref="Y27:Y29"/>
    <mergeCell ref="Z27:Z29"/>
    <mergeCell ref="Y18:Y20"/>
    <mergeCell ref="Z18:Z20"/>
    <mergeCell ref="Y21:Y23"/>
    <mergeCell ref="Z21:Z23"/>
    <mergeCell ref="Y12:Y14"/>
    <mergeCell ref="Z12:Z14"/>
    <mergeCell ref="Y15:Y17"/>
    <mergeCell ref="Z15:Z17"/>
    <mergeCell ref="Y9:Y11"/>
    <mergeCell ref="Z9:Z11"/>
    <mergeCell ref="S7:S8"/>
    <mergeCell ref="L9:L11"/>
    <mergeCell ref="M9:M11"/>
    <mergeCell ref="O9:O11"/>
    <mergeCell ref="P9:P11"/>
    <mergeCell ref="Q9:Q11"/>
    <mergeCell ref="R9:R11"/>
    <mergeCell ref="S9:S11"/>
    <mergeCell ref="W7:W8"/>
    <mergeCell ref="X7:X8"/>
    <mergeCell ref="W12:W14"/>
    <mergeCell ref="X12:X14"/>
    <mergeCell ref="T12:T14"/>
    <mergeCell ref="W9:W11"/>
    <mergeCell ref="X9:X11"/>
    <mergeCell ref="T9:T11"/>
    <mergeCell ref="X15:X17"/>
    <mergeCell ref="N15:N17"/>
    <mergeCell ref="Q21:Q23"/>
    <mergeCell ref="R21:R23"/>
    <mergeCell ref="S21:S23"/>
    <mergeCell ref="Q15:Q17"/>
    <mergeCell ref="R15:R17"/>
    <mergeCell ref="S15:S17"/>
    <mergeCell ref="M15:M17"/>
    <mergeCell ref="O15:O17"/>
    <mergeCell ref="P15:P17"/>
    <mergeCell ref="G12:G14"/>
    <mergeCell ref="H12:H14"/>
    <mergeCell ref="V27:V29"/>
    <mergeCell ref="L27:L29"/>
    <mergeCell ref="K7:K8"/>
    <mergeCell ref="N7:N8"/>
    <mergeCell ref="V7:V8"/>
    <mergeCell ref="K9:K11"/>
    <mergeCell ref="N9:N11"/>
    <mergeCell ref="V9:V11"/>
    <mergeCell ref="L7:L8"/>
    <mergeCell ref="M7:M8"/>
    <mergeCell ref="U9:U11"/>
    <mergeCell ref="T7:T8"/>
    <mergeCell ref="U7:U8"/>
    <mergeCell ref="O7:O8"/>
    <mergeCell ref="P7:P8"/>
    <mergeCell ref="Q7:Q8"/>
    <mergeCell ref="R7:R8"/>
    <mergeCell ref="K15:K17"/>
    <mergeCell ref="V15:V17"/>
    <mergeCell ref="I12:I14"/>
    <mergeCell ref="O27:O29"/>
    <mergeCell ref="P27:P29"/>
    <mergeCell ref="J12:J14"/>
    <mergeCell ref="K12:K14"/>
    <mergeCell ref="N12:N14"/>
    <mergeCell ref="V12:V14"/>
    <mergeCell ref="L12:L14"/>
    <mergeCell ref="M12:M14"/>
    <mergeCell ref="O12:O14"/>
    <mergeCell ref="P12:P14"/>
    <mergeCell ref="Q12:Q14"/>
    <mergeCell ref="R12:R14"/>
    <mergeCell ref="S12:S14"/>
    <mergeCell ref="U12:U14"/>
    <mergeCell ref="K36:K38"/>
    <mergeCell ref="N36:N38"/>
    <mergeCell ref="V36:V38"/>
    <mergeCell ref="L36:L38"/>
    <mergeCell ref="U33:U35"/>
    <mergeCell ref="T30:T32"/>
    <mergeCell ref="U30:U32"/>
    <mergeCell ref="R30:R32"/>
    <mergeCell ref="S30:S32"/>
    <mergeCell ref="K30:K32"/>
    <mergeCell ref="N30:N32"/>
    <mergeCell ref="V30:V32"/>
    <mergeCell ref="L30:L32"/>
    <mergeCell ref="M30:M32"/>
    <mergeCell ref="O30:O32"/>
    <mergeCell ref="P30:P32"/>
    <mergeCell ref="Q30:Q32"/>
    <mergeCell ref="G36:G38"/>
    <mergeCell ref="H36:H38"/>
    <mergeCell ref="H33:H35"/>
    <mergeCell ref="I33:I35"/>
    <mergeCell ref="J33:J35"/>
    <mergeCell ref="W33:W35"/>
    <mergeCell ref="X33:X35"/>
    <mergeCell ref="T33:T35"/>
    <mergeCell ref="K33:K35"/>
    <mergeCell ref="N33:N35"/>
    <mergeCell ref="V33:V35"/>
    <mergeCell ref="L33:L35"/>
    <mergeCell ref="M33:M35"/>
    <mergeCell ref="O33:O35"/>
    <mergeCell ref="P33:P35"/>
    <mergeCell ref="Q33:Q35"/>
    <mergeCell ref="R33:R35"/>
    <mergeCell ref="S33:S35"/>
    <mergeCell ref="I36:I38"/>
    <mergeCell ref="J36:J38"/>
    <mergeCell ref="W36:W38"/>
    <mergeCell ref="X36:X38"/>
    <mergeCell ref="T36:T38"/>
    <mergeCell ref="U36:U38"/>
    <mergeCell ref="K27:K29"/>
    <mergeCell ref="M27:M29"/>
    <mergeCell ref="A33:A35"/>
    <mergeCell ref="B33:B35"/>
    <mergeCell ref="D33:D35"/>
    <mergeCell ref="F33:F35"/>
    <mergeCell ref="G33:G35"/>
    <mergeCell ref="G30:G32"/>
    <mergeCell ref="H30:H32"/>
    <mergeCell ref="I30:I32"/>
    <mergeCell ref="J30:J32"/>
    <mergeCell ref="E33:E35"/>
    <mergeCell ref="A30:A32"/>
    <mergeCell ref="B30:B32"/>
    <mergeCell ref="D30:D32"/>
    <mergeCell ref="F30:F32"/>
    <mergeCell ref="E30:E32"/>
    <mergeCell ref="G27:G29"/>
    <mergeCell ref="H27:H29"/>
    <mergeCell ref="I27:I29"/>
    <mergeCell ref="J27:J29"/>
    <mergeCell ref="E27:E29"/>
    <mergeCell ref="F27:F29"/>
    <mergeCell ref="A27:A29"/>
    <mergeCell ref="W30:W32"/>
    <mergeCell ref="X30:X32"/>
    <mergeCell ref="X27:X29"/>
    <mergeCell ref="T27:T29"/>
    <mergeCell ref="U27:U29"/>
    <mergeCell ref="M24:M26"/>
    <mergeCell ref="O24:O26"/>
    <mergeCell ref="P24:P26"/>
    <mergeCell ref="Q24:Q26"/>
    <mergeCell ref="R24:R26"/>
    <mergeCell ref="S24:S26"/>
    <mergeCell ref="W27:W29"/>
    <mergeCell ref="Q27:Q29"/>
    <mergeCell ref="R27:R29"/>
    <mergeCell ref="S27:S29"/>
    <mergeCell ref="X24:X26"/>
    <mergeCell ref="T24:T26"/>
    <mergeCell ref="N27:N29"/>
    <mergeCell ref="D21:D23"/>
    <mergeCell ref="F21:F23"/>
    <mergeCell ref="G21:G23"/>
    <mergeCell ref="I24:I26"/>
    <mergeCell ref="J24:J26"/>
    <mergeCell ref="W15:W17"/>
    <mergeCell ref="G18:G20"/>
    <mergeCell ref="W21:W23"/>
    <mergeCell ref="H18:H20"/>
    <mergeCell ref="I18:I20"/>
    <mergeCell ref="W24:W26"/>
    <mergeCell ref="U24:U26"/>
    <mergeCell ref="K24:K26"/>
    <mergeCell ref="N24:N26"/>
    <mergeCell ref="V24:V26"/>
    <mergeCell ref="L24:L26"/>
    <mergeCell ref="J18:J20"/>
    <mergeCell ref="G24:G26"/>
    <mergeCell ref="H24:H26"/>
    <mergeCell ref="H21:H23"/>
    <mergeCell ref="I21:I23"/>
    <mergeCell ref="J21:J23"/>
    <mergeCell ref="T15:T17"/>
    <mergeCell ref="U15:U17"/>
    <mergeCell ref="X21:X23"/>
    <mergeCell ref="T21:T23"/>
    <mergeCell ref="K21:K23"/>
    <mergeCell ref="N21:N23"/>
    <mergeCell ref="V21:V23"/>
    <mergeCell ref="L21:L23"/>
    <mergeCell ref="T18:T20"/>
    <mergeCell ref="U18:U20"/>
    <mergeCell ref="U21:U23"/>
    <mergeCell ref="K18:K20"/>
    <mergeCell ref="N18:N20"/>
    <mergeCell ref="V18:V20"/>
    <mergeCell ref="W18:W20"/>
    <mergeCell ref="X18:X20"/>
    <mergeCell ref="L18:L20"/>
    <mergeCell ref="M18:M20"/>
    <mergeCell ref="O18:O20"/>
    <mergeCell ref="P18:P20"/>
    <mergeCell ref="Q18:Q20"/>
    <mergeCell ref="R18:R20"/>
    <mergeCell ref="S18:S20"/>
    <mergeCell ref="M21:M23"/>
    <mergeCell ref="O21:O23"/>
    <mergeCell ref="P21:P23"/>
    <mergeCell ref="A18:A20"/>
    <mergeCell ref="B18:B20"/>
    <mergeCell ref="D18:D20"/>
    <mergeCell ref="F18:F20"/>
    <mergeCell ref="F15:F17"/>
    <mergeCell ref="A15:A17"/>
    <mergeCell ref="B15:B17"/>
    <mergeCell ref="D15:D17"/>
    <mergeCell ref="L15:L17"/>
    <mergeCell ref="G15:G17"/>
    <mergeCell ref="H15:H17"/>
    <mergeCell ref="I15:I17"/>
    <mergeCell ref="J15:J17"/>
    <mergeCell ref="G9:G11"/>
    <mergeCell ref="D9:D11"/>
    <mergeCell ref="G7:G8"/>
    <mergeCell ref="H7:H8"/>
    <mergeCell ref="I7:I8"/>
    <mergeCell ref="J7:J8"/>
    <mergeCell ref="A7:A8"/>
    <mergeCell ref="B7:B8"/>
    <mergeCell ref="D7:D8"/>
    <mergeCell ref="H9:H11"/>
    <mergeCell ref="I9:I11"/>
    <mergeCell ref="J9:J11"/>
    <mergeCell ref="C7:C8"/>
    <mergeCell ref="C9:C11"/>
    <mergeCell ref="B27:B29"/>
    <mergeCell ref="D27:D29"/>
    <mergeCell ref="A21:A23"/>
    <mergeCell ref="B21:B23"/>
    <mergeCell ref="A24:A26"/>
    <mergeCell ref="B24:B26"/>
    <mergeCell ref="D24:D26"/>
    <mergeCell ref="F7:F8"/>
    <mergeCell ref="A6:E6"/>
    <mergeCell ref="E7:E8"/>
    <mergeCell ref="E9:E11"/>
    <mergeCell ref="E12:E14"/>
    <mergeCell ref="E15:E17"/>
    <mergeCell ref="E18:E20"/>
    <mergeCell ref="E21:E23"/>
    <mergeCell ref="E24:E26"/>
    <mergeCell ref="A12:A14"/>
    <mergeCell ref="B12:B14"/>
    <mergeCell ref="D12:D14"/>
    <mergeCell ref="F12:F14"/>
    <mergeCell ref="F24:F26"/>
    <mergeCell ref="A9:A11"/>
    <mergeCell ref="B9:B11"/>
    <mergeCell ref="F9:F11"/>
  </mergeCells>
  <conditionalFormatting sqref="B9:Z68">
    <cfRule type="expression" dxfId="240" priority="1">
      <formula>IF($E9="No aplica",1,0)</formula>
    </cfRule>
  </conditionalFormatting>
  <conditionalFormatting sqref="Z9">
    <cfRule type="cellIs" dxfId="239" priority="103" operator="equal">
      <formula>"Catastrófico"</formula>
    </cfRule>
    <cfRule type="cellIs" dxfId="238" priority="104" operator="equal">
      <formula>"Mayor"</formula>
    </cfRule>
    <cfRule type="cellIs" dxfId="237" priority="105" operator="equal">
      <formula>"Moderado"</formula>
    </cfRule>
    <cfRule type="cellIs" dxfId="236" priority="106" operator="equal">
      <formula>"Menor"</formula>
    </cfRule>
    <cfRule type="cellIs" dxfId="235" priority="107" operator="equal">
      <formula>"Leve"</formula>
    </cfRule>
  </conditionalFormatting>
  <conditionalFormatting sqref="Z12 Z15 Z18 Z21 Z24 Z27 Z30 Z33 Z36 Z39 Z42 Z45 Z48 Z51 Z54 Z57 Z60 Z63 Z66">
    <cfRule type="cellIs" dxfId="234" priority="4" operator="equal">
      <formula>"Catastrófico"</formula>
    </cfRule>
    <cfRule type="cellIs" dxfId="233" priority="5" operator="equal">
      <formula>"Mayor"</formula>
    </cfRule>
    <cfRule type="cellIs" dxfId="232" priority="6" operator="equal">
      <formula>"Moderado"</formula>
    </cfRule>
    <cfRule type="cellIs" dxfId="231" priority="7" operator="equal">
      <formula>"Menor"</formula>
    </cfRule>
    <cfRule type="cellIs" dxfId="230" priority="8" operator="equal">
      <formula>"Leve"</formula>
    </cfRule>
  </conditionalFormatting>
  <dataValidations count="1">
    <dataValidation type="list" allowBlank="1" showInputMessage="1" showErrorMessage="1" sqref="F9:X68" xr:uid="{00000000-0002-0000-0200-000000000000}">
      <formula1>IF(OR($D9="No aplica",$D9=""),"",SI_NO)</formula1>
    </dataValidation>
  </dataValidations>
  <pageMargins left="0.70866141732283472" right="0.70866141732283472" top="0.74803149606299213" bottom="0.74803149606299213" header="0.31496062992125984" footer="0.31496062992125984"/>
  <pageSetup scale="28" fitToHeight="0" orientation="landscape" r:id="rId1"/>
  <headerFooter>
    <oddFooter>&amp;C&amp;"Century Gothic,Negrita"&amp;9Nota: &amp;"Century Gothic,Normal"Si este documento se encuentra impreso se considera Copia no Controlada. La versión vigente está publicada en el sitio web del Instituto Distrital de Gestión de Riesgos y Cambio Climático – IDIGER</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0"/>
  <sheetViews>
    <sheetView showGridLines="0" view="pageBreakPreview" zoomScale="80" zoomScaleNormal="80" zoomScaleSheetLayoutView="80" workbookViewId="0">
      <pane xSplit="2" ySplit="8" topLeftCell="C9" activePane="bottomRight" state="frozen"/>
      <selection pane="topRight" activeCell="C1" sqref="C1"/>
      <selection pane="bottomLeft" activeCell="A9" sqref="A9"/>
      <selection pane="bottomRight" activeCell="B9" sqref="B9:B11"/>
    </sheetView>
  </sheetViews>
  <sheetFormatPr baseColWidth="10" defaultColWidth="0" defaultRowHeight="13.8" zeroHeight="1" x14ac:dyDescent="0.45"/>
  <cols>
    <col min="1" max="1" width="4" style="16" bestFit="1" customWidth="1"/>
    <col min="2" max="3" width="18.89453125" style="16" customWidth="1"/>
    <col min="4" max="4" width="27.41796875" style="16" customWidth="1"/>
    <col min="5" max="5" width="25.20703125" style="16" customWidth="1"/>
    <col min="6" max="6" width="19.5234375" style="16" customWidth="1"/>
    <col min="7" max="7" width="22.68359375" style="16" customWidth="1"/>
    <col min="8" max="8" width="29.41796875" style="16" customWidth="1"/>
    <col min="9" max="9" width="20.3125" style="16" customWidth="1"/>
    <col min="10" max="10" width="42" style="16" customWidth="1"/>
    <col min="11" max="12" width="26.3125" style="16" customWidth="1"/>
    <col min="13" max="13" width="3.89453125" style="9" customWidth="1"/>
    <col min="14" max="16" width="11.41796875" style="9" hidden="1" customWidth="1"/>
    <col min="17" max="16384" width="11.41796875" style="9" hidden="1"/>
  </cols>
  <sheetData>
    <row r="1" spans="1:16" ht="19.5" customHeight="1" x14ac:dyDescent="0.45">
      <c r="A1" s="148"/>
      <c r="B1" s="149"/>
      <c r="C1" s="147" t="s">
        <v>138</v>
      </c>
      <c r="D1" s="147"/>
      <c r="E1" s="147"/>
      <c r="F1" s="147"/>
      <c r="G1" s="147"/>
      <c r="H1" s="147"/>
      <c r="I1" s="147"/>
      <c r="J1" s="147"/>
      <c r="K1" s="156" t="s">
        <v>309</v>
      </c>
      <c r="L1" s="156"/>
      <c r="M1" s="8"/>
      <c r="N1" s="8"/>
      <c r="O1" s="8"/>
      <c r="P1" s="8"/>
    </row>
    <row r="2" spans="1:16" ht="19.5" customHeight="1" x14ac:dyDescent="0.45">
      <c r="A2" s="150"/>
      <c r="B2" s="151"/>
      <c r="C2" s="147"/>
      <c r="D2" s="147"/>
      <c r="E2" s="147"/>
      <c r="F2" s="147"/>
      <c r="G2" s="147"/>
      <c r="H2" s="147"/>
      <c r="I2" s="147"/>
      <c r="J2" s="147"/>
      <c r="K2" s="156" t="s">
        <v>310</v>
      </c>
      <c r="L2" s="156"/>
      <c r="M2" s="8"/>
      <c r="N2" s="8"/>
      <c r="O2" s="8"/>
      <c r="P2" s="8"/>
    </row>
    <row r="3" spans="1:16" ht="19.5" customHeight="1" x14ac:dyDescent="0.45">
      <c r="A3" s="150"/>
      <c r="B3" s="151"/>
      <c r="C3" s="147"/>
      <c r="D3" s="147"/>
      <c r="E3" s="147"/>
      <c r="F3" s="147"/>
      <c r="G3" s="147"/>
      <c r="H3" s="147"/>
      <c r="I3" s="147"/>
      <c r="J3" s="147"/>
      <c r="K3" s="156" t="s">
        <v>355</v>
      </c>
      <c r="L3" s="156"/>
      <c r="M3" s="8"/>
      <c r="N3" s="8"/>
      <c r="O3" s="8"/>
      <c r="P3" s="8"/>
    </row>
    <row r="4" spans="1:16" ht="19.5" customHeight="1" x14ac:dyDescent="0.45">
      <c r="A4" s="152"/>
      <c r="B4" s="153"/>
      <c r="C4" s="147"/>
      <c r="D4" s="147"/>
      <c r="E4" s="147"/>
      <c r="F4" s="147"/>
      <c r="G4" s="147"/>
      <c r="H4" s="147"/>
      <c r="I4" s="147"/>
      <c r="J4" s="147"/>
      <c r="K4" s="156" t="s">
        <v>366</v>
      </c>
      <c r="L4" s="156"/>
      <c r="M4" s="8"/>
      <c r="N4" s="8"/>
      <c r="O4" s="8"/>
      <c r="P4" s="8"/>
    </row>
    <row r="5" spans="1:16" ht="10.5" customHeight="1" x14ac:dyDescent="0.45">
      <c r="A5" s="10"/>
      <c r="B5" s="10"/>
      <c r="C5" s="10"/>
      <c r="D5" s="10"/>
      <c r="E5" s="10"/>
      <c r="F5" s="10"/>
      <c r="G5" s="10"/>
      <c r="H5" s="10"/>
      <c r="I5" s="10"/>
      <c r="J5" s="10"/>
      <c r="K5" s="10"/>
      <c r="L5" s="10"/>
      <c r="M5" s="8"/>
      <c r="N5" s="8"/>
      <c r="O5" s="8"/>
      <c r="P5" s="8"/>
    </row>
    <row r="6" spans="1:16" ht="24.3" customHeight="1" x14ac:dyDescent="0.45">
      <c r="A6" s="157" t="s">
        <v>88</v>
      </c>
      <c r="B6" s="158"/>
      <c r="C6" s="158"/>
      <c r="D6" s="158"/>
      <c r="E6" s="158"/>
      <c r="F6" s="158"/>
      <c r="G6" s="159"/>
      <c r="H6" s="139" t="s">
        <v>137</v>
      </c>
      <c r="I6" s="139"/>
      <c r="J6" s="139"/>
      <c r="K6" s="139"/>
      <c r="L6" s="139"/>
      <c r="M6" s="8"/>
      <c r="N6" s="8"/>
      <c r="O6" s="8"/>
      <c r="P6" s="8"/>
    </row>
    <row r="7" spans="1:16" ht="25.2" customHeight="1" x14ac:dyDescent="0.45">
      <c r="A7" s="141" t="s">
        <v>74</v>
      </c>
      <c r="B7" s="140" t="s">
        <v>28</v>
      </c>
      <c r="C7" s="140" t="s">
        <v>249</v>
      </c>
      <c r="D7" s="140" t="s">
        <v>1</v>
      </c>
      <c r="E7" s="140" t="s">
        <v>73</v>
      </c>
      <c r="F7" s="146" t="s">
        <v>2</v>
      </c>
      <c r="G7" s="146" t="s">
        <v>5</v>
      </c>
      <c r="H7" s="155" t="s">
        <v>122</v>
      </c>
      <c r="I7" s="155" t="s">
        <v>123</v>
      </c>
      <c r="J7" s="140" t="s">
        <v>135</v>
      </c>
      <c r="K7" s="155" t="s">
        <v>124</v>
      </c>
      <c r="L7" s="155" t="s">
        <v>125</v>
      </c>
      <c r="M7" s="8"/>
      <c r="N7" s="8"/>
      <c r="O7" s="8"/>
      <c r="P7" s="8"/>
    </row>
    <row r="8" spans="1:16" ht="25.2" customHeight="1" x14ac:dyDescent="0.45">
      <c r="A8" s="141"/>
      <c r="B8" s="140"/>
      <c r="C8" s="140"/>
      <c r="D8" s="140"/>
      <c r="E8" s="140"/>
      <c r="F8" s="146"/>
      <c r="G8" s="146"/>
      <c r="H8" s="155"/>
      <c r="I8" s="155"/>
      <c r="J8" s="140"/>
      <c r="K8" s="155"/>
      <c r="L8" s="155"/>
      <c r="M8" s="12"/>
      <c r="N8" s="12"/>
      <c r="O8" s="12"/>
      <c r="P8" s="12"/>
    </row>
    <row r="9" spans="1:16" ht="16.5" customHeight="1" x14ac:dyDescent="0.45">
      <c r="A9" s="137">
        <v>1</v>
      </c>
      <c r="B9" s="104" t="str">
        <f>IF(OR('2. Identificación del Riesgo'!H9:H11="Corrupción",'2. Identificación del Riesgo'!H9:H11="Corrupción - LA/FT/FPADM",'2. Identificación del Riesgo'!H9:H11="Corrupción - Conflictos de Interés",'2. Identificación del Riesgo'!H9:H11="Corrupción en Trámites, OPAs y Consultas de Acceso a la Información Pública",'2. Identificación del Riesgo'!H9:H11="Gestión - Fiscal",'2. Identificación del Riesgo'!H9:H11="Gestión - Fuga de Capital Intelectual",'2. Identificación del Riesgo'!H9:H11="Gestión",'2. Identificación del Riesgo'!H9:H11="Gestión - Incumplimiento Normativo",'2. Identificación del Riesgo'!H9:H11="Gestión - Estratégico"),"No aplica",
IF('2. Identificación del Riesgo'!H9:H11="","",
IF('2. Identificación del Riesgo'!H9:H11&lt;&gt;"Corrupción",'2. Identificación del Riesgo'!B9:B11)))</f>
        <v>No aplica</v>
      </c>
      <c r="C9" s="104" t="str">
        <f>IF(OR('2. Identificación del Riesgo'!H9:H11="Corrupción",'2. Identificación del Riesgo'!H9:H11="Corrupción - LA/FT/FPADM",'2. Identificación del Riesgo'!H9:H11="Corrupción - Conflictos de Interés",'2. Identificación del Riesgo'!H9:H11="Corrupción en Trámites, OPAs y Consultas de Acceso a la Información Pública",'2. Identificación del Riesgo'!H9:H11="Gestión - Fiscal",'2. Identificación del Riesgo'!H9:H11="Gestión - Fuga de Capital Intelectual",'2. Identificación del Riesgo'!H9:H11="Gestión",'2. Identificación del Riesgo'!H9:H11="Gestión - Incumplimiento Normativo",'2. Identificación del Riesgo'!H9:H11="Gestión - Estratégico"),"No aplica",
IF('2. Identificación del Riesgo'!H9:H11="","",
IF('2. Identificación del Riesgo'!H9:H11&lt;&gt;"Corrupción",'2. Identificación del Riesgo'!C9:C11)))</f>
        <v>No aplica</v>
      </c>
      <c r="D9" s="104" t="str">
        <f>IF(OR('2. Identificación del Riesgo'!H9:H11="Corrupción",'2. Identificación del Riesgo'!H9:H11="Corrupción - LA/FT/FPADM",'2. Identificación del Riesgo'!H9:H11="Corrupción - Conflictos de Interés",'2. Identificación del Riesgo'!H9:H11="Corrupción en Trámites, OPAs y Consultas de Acceso a la Información Pública",'2. Identificación del Riesgo'!H9:H11="Gestión - Fiscal",'2. Identificación del Riesgo'!H9:H11="Gestión - Fuga de Capital Intelectual",'2. Identificación del Riesgo'!H9:H11="Gestión",'2. Identificación del Riesgo'!H9:H11="Gestión - Incumplimiento Normativo",'2. Identificación del Riesgo'!H9:H11="Gestión - Estratégico"),"No aplica",
IF('2. Identificación del Riesgo'!H9:H11="","",
IF('2. Identificación del Riesgo'!H9:H11&lt;&gt;"Corrupción",'2. Identificación del Riesgo'!G9:G11)))</f>
        <v>No aplica</v>
      </c>
      <c r="E9" s="104" t="str">
        <f>IF(OR('2. Identificación del Riesgo'!H9:H11="Corrupción",'2. Identificación del Riesgo'!H9:H11="Corrupción - LA/FT/FPADM",'2. Identificación del Riesgo'!H9:H11="Corrupción - Conflictos de Interés",'2. Identificación del Riesgo'!H9:H11="Corrupción en Trámites, OPAs y Consultas de Acceso a la Información Pública",'2. Identificación del Riesgo'!H9:H11="Gestión - Fiscal",'2. Identificación del Riesgo'!H9:H11="Gestión - Fuga de Capital Intelectual",'2. Identificación del Riesgo'!H9:H11="Gestión",'2. Identificación del Riesgo'!H9:H11="Gestión - Incumplimiento Normativo",'2. Identificación del Riesgo'!H9:H11="Gestión - Estratégico"),"No aplica",
IF('2. Identificación del Riesgo'!H9:H11="","",
IF('2. Identificación del Riesgo'!H9:H11&lt;&gt;"Corrupción",'2. Identificación del Riesgo'!H9:H11)))</f>
        <v>No aplica</v>
      </c>
      <c r="F9" s="104" t="str">
        <f>IF(OR('2. Identificación del Riesgo'!H9:H11="Corrupción",'2. Identificación del Riesgo'!H9:H11="Corrupción - LA/FT/FPADM",'2. Identificación del Riesgo'!H9:H11="Corrupción - Conflictos de Interés",'2. Identificación del Riesgo'!H9:H11="Corrupción en Trámites, OPAs y Consultas de Acceso a la Información Pública",'2. Identificación del Riesgo'!H9:H11="Gestión - Fiscal",'2. Identificación del Riesgo'!H9:H11="Gestión - Fuga de Capital Intelectual",'2. Identificación del Riesgo'!H9:H11="Gestión",'2. Identificación del Riesgo'!H9:H11="Gestión - Incumplimiento Normativo",'2. Identificación del Riesgo'!H9:H11="Gestión - Estratégico"),"No aplica",
IF('2. Identificación del Riesgo'!H9:H11="","",
IF('2. Identificación del Riesgo'!H9:H11&lt;&gt;"Corrupción",'2. Identificación del Riesgo'!I9:I11)))</f>
        <v>No aplica</v>
      </c>
      <c r="G9" s="104" t="str">
        <f>IF(OR('2. Identificación del Riesgo'!H9:H11="Corrupción",'2. Identificación del Riesgo'!H9:H11="Corrupción - LA/FT/FPADM",'2. Identificación del Riesgo'!H9:H11="Corrupción - Conflictos de Interés",'2. Identificación del Riesgo'!H9:H11="Corrupción en Trámites, OPAs y Consultas de Acceso a la Información Pública",'2. Identificación del Riesgo'!H9:H11="Gestión - Fiscal",'2. Identificación del Riesgo'!H9:H11="Gestión - Fuga de Capital Intelectual",'2. Identificación del Riesgo'!H9:H11="Gestión",'2. Identificación del Riesgo'!H9:H11="Gestión - Incumplimiento Normativo",'2. Identificación del Riesgo'!H9:H11="Gestión - Estratégico"),"No aplica",
IF('2. Identificación del Riesgo'!H9:H11="","",
IF('2. Identificación del Riesgo'!H9:H11&lt;&gt;"Corrupción",'2. Identificación del Riesgo'!N9:N11)))</f>
        <v>No aplica</v>
      </c>
      <c r="H9" s="122"/>
      <c r="I9" s="122"/>
      <c r="J9" s="154" t="str">
        <f>IF(I9="Información","Información fisica o digital como contratos, acuerdos de confidencialidad, manuales, procedimientos operativos, registros contables, bases de datos, entre otros.",
IF(I9="Software","Activo informático lógico como programas, herramientas ofimáticas o sistemas lógicos para la ejecución de las actividades.",
IF(I9="Hardware","Equipos físicos de cómputo y de comunicaciones como, servidores, biométricos que por su criticidad son considerados activos de información.",
IF(I9="Servicios","Servicio brindado por parte de la entidad para el apoyo de las actividades de los procesos, tales como: Servicios WEB, intranet, CRM, ERP, Portales organizacionales, Aplicaciones entre otros (Pueden estar compuestos por hardware y software).",
IF(I9="Intangibles","Se consideran intangibles aquellos activos inmateriales que otorgan a la entidad una ventaja competitiva relevante, uno de ellos es la imagen corporativa, reputación o el good will, entre otros.",
IF(I9="Componentes de Red","Medios necesarios para realizar la conexión de los elementos de hardware y software en una red, por ejemplo, el cableado estructurado y tarjetas de red, routers, switches, entre otros.",
IF(I9="Personas","Aquellos roles que, por su conocimiento, experiencia y criticidad para el proceso, son considerados activos de información, por ejemplo: personal con experiencia y capacitado para realizar una tarea específica en la ejecución de las actividades.",
IF(I9="Instalaciones","Espacio o área asignada para alojar y salvaguardar los datos considerados como activos críticos para la empresa.",""))))))))</f>
        <v/>
      </c>
      <c r="K9" s="122"/>
      <c r="L9" s="122"/>
      <c r="M9" s="13"/>
      <c r="N9" s="13"/>
      <c r="O9" s="13"/>
      <c r="P9" s="13"/>
    </row>
    <row r="10" spans="1:16" x14ac:dyDescent="0.45">
      <c r="A10" s="137"/>
      <c r="B10" s="104"/>
      <c r="C10" s="104"/>
      <c r="D10" s="104"/>
      <c r="E10" s="104"/>
      <c r="F10" s="104"/>
      <c r="G10" s="104"/>
      <c r="H10" s="122"/>
      <c r="I10" s="122"/>
      <c r="J10" s="154"/>
      <c r="K10" s="122"/>
      <c r="L10" s="122"/>
      <c r="M10" s="8"/>
      <c r="N10" s="8"/>
      <c r="O10" s="8"/>
      <c r="P10" s="8"/>
    </row>
    <row r="11" spans="1:16" x14ac:dyDescent="0.45">
      <c r="A11" s="137"/>
      <c r="B11" s="104"/>
      <c r="C11" s="104"/>
      <c r="D11" s="104"/>
      <c r="E11" s="104"/>
      <c r="F11" s="104"/>
      <c r="G11" s="104"/>
      <c r="H11" s="122"/>
      <c r="I11" s="122"/>
      <c r="J11" s="154"/>
      <c r="K11" s="122"/>
      <c r="L11" s="122"/>
      <c r="M11" s="8"/>
      <c r="N11" s="8"/>
      <c r="O11" s="8"/>
      <c r="P11" s="8"/>
    </row>
    <row r="12" spans="1:16" ht="16.5" customHeight="1" x14ac:dyDescent="0.45">
      <c r="A12" s="137">
        <v>2</v>
      </c>
      <c r="B12" s="104" t="str">
        <f>IF(OR('2. Identificación del Riesgo'!H12:H14="Corrupción",'2. Identificación del Riesgo'!H12:H14="Corrupción - LA/FT/FPADM",'2. Identificación del Riesgo'!H12:H14="Corrupción - Conflictos de Interés",'2. Identificación del Riesgo'!H12:H14="Corrupción en Trámites, OPAs y Consultas de Acceso a la Información Pública",'2. Identificación del Riesgo'!H12:H14="Gestión - Fiscal",'2. Identificación del Riesgo'!H12:H14="Gestión - Fuga de Capital Intelectual",'2. Identificación del Riesgo'!H12:H14="Gestión",'2. Identificación del Riesgo'!H12:H14="Gestión - Incumplimiento Normativo",'2. Identificación del Riesgo'!H12:H14="Gestión - Estratégico"),"No aplica",
IF('2. Identificación del Riesgo'!H12:H14="","",
IF('2. Identificación del Riesgo'!H12:H14&lt;&gt;"Corrupción",'2. Identificación del Riesgo'!B12:B14)))</f>
        <v>No aplica</v>
      </c>
      <c r="C12" s="104" t="str">
        <f>IF(OR('2. Identificación del Riesgo'!H12:H14="Corrupción",'2. Identificación del Riesgo'!H12:H14="Corrupción - LA/FT/FPADM",'2. Identificación del Riesgo'!H12:H14="Corrupción - Conflictos de Interés",'2. Identificación del Riesgo'!H12:H14="Corrupción en Trámites, OPAs y Consultas de Acceso a la Información Pública",'2. Identificación del Riesgo'!H12:H14="Gestión - Fiscal",'2. Identificación del Riesgo'!H12:H14="Gestión - Fuga de Capital Intelectual",'2. Identificación del Riesgo'!H12:H14="Gestión",'2. Identificación del Riesgo'!H12:H14="Gestión - Incumplimiento Normativo",'2. Identificación del Riesgo'!H12:H14="Gestión - Estratégico"),"No aplica",
IF('2. Identificación del Riesgo'!H12:H14="","",
IF('2. Identificación del Riesgo'!H12:H14&lt;&gt;"Corrupción",'2. Identificación del Riesgo'!C12:C14)))</f>
        <v>No aplica</v>
      </c>
      <c r="D12" s="104" t="str">
        <f>IF(OR('2. Identificación del Riesgo'!H12:H14="Corrupción",'2. Identificación del Riesgo'!H12:H14="Corrupción - LA/FT/FPADM",'2. Identificación del Riesgo'!H12:H14="Corrupción - Conflictos de Interés",'2. Identificación del Riesgo'!H12:H14="Corrupción en Trámites, OPAs y Consultas de Acceso a la Información Pública",'2. Identificación del Riesgo'!H12:H14="Gestión - Fiscal",'2. Identificación del Riesgo'!H12:H14="Gestión - Fuga de Capital Intelectual",'2. Identificación del Riesgo'!H12:H14="Gestión",'2. Identificación del Riesgo'!H12:H14="Gestión - Incumplimiento Normativo",'2. Identificación del Riesgo'!H12:H14="Gestión - Estratégico"),"No aplica",
IF('2. Identificación del Riesgo'!H12:H14="","",
IF('2. Identificación del Riesgo'!H12:H14&lt;&gt;"Corrupción",'2. Identificación del Riesgo'!G12:G14)))</f>
        <v>No aplica</v>
      </c>
      <c r="E12" s="104" t="str">
        <f>IF(OR('2. Identificación del Riesgo'!H12:H14="Corrupción",'2. Identificación del Riesgo'!H12:H14="Corrupción - LA/FT/FPADM",'2. Identificación del Riesgo'!H12:H14="Corrupción - Conflictos de Interés",'2. Identificación del Riesgo'!H12:H14="Corrupción en Trámites, OPAs y Consultas de Acceso a la Información Pública",'2. Identificación del Riesgo'!H12:H14="Gestión - Fiscal",'2. Identificación del Riesgo'!H12:H14="Gestión - Fuga de Capital Intelectual",'2. Identificación del Riesgo'!H12:H14="Gestión",'2. Identificación del Riesgo'!H12:H14="Gestión - Incumplimiento Normativo",'2. Identificación del Riesgo'!H12:H14="Gestión - Estratégico"),"No aplica",
IF('2. Identificación del Riesgo'!H12:H14="","",
IF('2. Identificación del Riesgo'!H12:H14&lt;&gt;"Corrupción",'2. Identificación del Riesgo'!H12:H14)))</f>
        <v>No aplica</v>
      </c>
      <c r="F12" s="104" t="str">
        <f>IF(OR('2. Identificación del Riesgo'!H12:H14="Corrupción",'2. Identificación del Riesgo'!H12:H14="Corrupción - LA/FT/FPADM",'2. Identificación del Riesgo'!H12:H14="Corrupción - Conflictos de Interés",'2. Identificación del Riesgo'!H12:H14="Corrupción en Trámites, OPAs y Consultas de Acceso a la Información Pública",'2. Identificación del Riesgo'!H12:H14="Gestión - Fiscal",'2. Identificación del Riesgo'!H12:H14="Gestión - Fuga de Capital Intelectual",'2. Identificación del Riesgo'!H12:H14="Gestión",'2. Identificación del Riesgo'!H12:H14="Gestión - Incumplimiento Normativo",'2. Identificación del Riesgo'!H12:H14="Gestión - Estratégico"),"No aplica",
IF('2. Identificación del Riesgo'!H12:H14="","",
IF('2. Identificación del Riesgo'!H12:H14&lt;&gt;"Corrupción",'2. Identificación del Riesgo'!I12:I14)))</f>
        <v>No aplica</v>
      </c>
      <c r="G12" s="104" t="str">
        <f>IF(OR('2. Identificación del Riesgo'!H12:H14="Corrupción",'2. Identificación del Riesgo'!H12:H14="Corrupción - LA/FT/FPADM",'2. Identificación del Riesgo'!H12:H14="Corrupción - Conflictos de Interés",'2. Identificación del Riesgo'!H12:H14="Corrupción en Trámites, OPAs y Consultas de Acceso a la Información Pública",'2. Identificación del Riesgo'!H12:H14="Gestión - Fiscal",'2. Identificación del Riesgo'!H12:H14="Gestión - Fuga de Capital Intelectual",'2. Identificación del Riesgo'!H12:H14="Gestión",'2. Identificación del Riesgo'!H12:H14="Gestión - Incumplimiento Normativo",'2. Identificación del Riesgo'!H12:H14="Gestión - Estratégico"),"No aplica",
IF('2. Identificación del Riesgo'!H12:H14="","",
IF('2. Identificación del Riesgo'!H12:H14&lt;&gt;"Corrupción",'2. Identificación del Riesgo'!N12:N14)))</f>
        <v>No aplica</v>
      </c>
      <c r="H12" s="122"/>
      <c r="I12" s="122"/>
      <c r="J12" s="154" t="str">
        <f t="shared" ref="J12" si="0">IF(I12="Información","Información fisica o digital como contratos, acuerdos de confidencialidad, manuales, procedimientos operativos, registros contables, bases de datos, entre otros.",
IF(I12="Software","Activo informático lógico como programas, herramientas ofimáticas o sistemas lógicos para la ejecución de las actividades.",
IF(I12="Hardware","Equipos físicos de cómputo y de comunicaciones como, servidores, biométricos que por su criticidad son considerados activos de información.",
IF(I12="Servicios","Servicio brindado por parte de la entidad para el apoyo de las actividades de los procesos, tales como: Servicios WEB, intranet, CRM, ERP, Portales organizacionales, Aplicaciones entre otros (Pueden estar compuestos por hardware y software).",
IF(I12="Intangibles","Se consideran intangibles aquellos activos inmateriales que otorgan a la entidad una ventaja competitiva relevante, uno de ellos es la imagen corporativa, reputación o el good will, entre otros.",
IF(I12="Componentes de Red","Medios necesarios para realizar la conexión de los elementos de hardware y software en una red, por ejemplo, el cableado estructurado y tarjetas de red, routers, switches, entre otros.",
IF(I12="Personas","Aquellos roles que, por su conocimiento, experiencia y criticidad para el proceso, son considerados activos de información, por ejemplo: personal con experiencia y capacitado para realizar una tarea específica en la ejecución de las actividades.",
IF(I12="Instalaciones","Espacio o área asignada para alojar y salvaguardar los datos considerados como activos críticos para la empresa.",""))))))))</f>
        <v/>
      </c>
      <c r="K12" s="122"/>
      <c r="L12" s="122"/>
      <c r="M12" s="8"/>
      <c r="N12" s="8"/>
      <c r="O12" s="8"/>
      <c r="P12" s="8"/>
    </row>
    <row r="13" spans="1:16" x14ac:dyDescent="0.45">
      <c r="A13" s="137"/>
      <c r="B13" s="104"/>
      <c r="C13" s="104"/>
      <c r="D13" s="104"/>
      <c r="E13" s="104"/>
      <c r="F13" s="104"/>
      <c r="G13" s="104"/>
      <c r="H13" s="122"/>
      <c r="I13" s="122"/>
      <c r="J13" s="154"/>
      <c r="K13" s="122"/>
      <c r="L13" s="122"/>
      <c r="M13" s="8"/>
      <c r="N13" s="8"/>
      <c r="O13" s="8"/>
      <c r="P13" s="8"/>
    </row>
    <row r="14" spans="1:16" x14ac:dyDescent="0.45">
      <c r="A14" s="137"/>
      <c r="B14" s="104"/>
      <c r="C14" s="104"/>
      <c r="D14" s="104"/>
      <c r="E14" s="104"/>
      <c r="F14" s="104"/>
      <c r="G14" s="104"/>
      <c r="H14" s="122"/>
      <c r="I14" s="122"/>
      <c r="J14" s="154"/>
      <c r="K14" s="122"/>
      <c r="L14" s="122"/>
      <c r="M14" s="8"/>
      <c r="N14" s="8"/>
      <c r="O14" s="8"/>
      <c r="P14" s="8"/>
    </row>
    <row r="15" spans="1:16" ht="16.5" customHeight="1" x14ac:dyDescent="0.45">
      <c r="A15" s="137">
        <v>3</v>
      </c>
      <c r="B15" s="104" t="str">
        <f>IF(OR('2. Identificación del Riesgo'!H15:H17="Corrupción",'2. Identificación del Riesgo'!H15:H17="Corrupción - LA/FT/FPADM",'2. Identificación del Riesgo'!H15:H17="Corrupción - Conflictos de Interés",'2. Identificación del Riesgo'!H15:H17="Corrupción en Trámites, OPAs y Consultas de Acceso a la Información Pública",'2. Identificación del Riesgo'!H15:H17="Gestión - Fiscal",'2. Identificación del Riesgo'!H15:H17="Gestión - Fuga de Capital Intelectual",'2. Identificación del Riesgo'!H15:H17="Gestión",'2. Identificación del Riesgo'!H15:H17="Gestión - Incumplimiento Normativo",'2. Identificación del Riesgo'!H15:H17="Gestión - Estratégico"),"No aplica",
IF('2. Identificación del Riesgo'!H15:H17="","",
IF('2. Identificación del Riesgo'!H15:H17&lt;&gt;"Corrupción",'2. Identificación del Riesgo'!B15:B17)))</f>
        <v/>
      </c>
      <c r="C15" s="104" t="str">
        <f>IF(OR('2. Identificación del Riesgo'!H15:H17="Corrupción",'2. Identificación del Riesgo'!H15:H17="Corrupción - LA/FT/FPADM",'2. Identificación del Riesgo'!H15:H17="Corrupción - Conflictos de Interés",'2. Identificación del Riesgo'!H15:H17="Corrupción en Trámites, OPAs y Consultas de Acceso a la Información Pública",'2. Identificación del Riesgo'!H15:H17="Gestión - Fiscal",'2. Identificación del Riesgo'!H15:H17="Gestión - Fuga de Capital Intelectual",'2. Identificación del Riesgo'!H15:H17="Gestión",'2. Identificación del Riesgo'!H15:H17="Gestión - Incumplimiento Normativo",'2. Identificación del Riesgo'!H15:H17="Gestión - Estratégico"),"No aplica",
IF('2. Identificación del Riesgo'!H15:H17="","",
IF('2. Identificación del Riesgo'!H15:H17&lt;&gt;"Corrupción",'2. Identificación del Riesgo'!C15:C17)))</f>
        <v/>
      </c>
      <c r="D15" s="104" t="str">
        <f>IF(OR('2. Identificación del Riesgo'!H15:H17="Corrupción",'2. Identificación del Riesgo'!H15:H17="Corrupción - LA/FT/FPADM",'2. Identificación del Riesgo'!H15:H17="Corrupción - Conflictos de Interés",'2. Identificación del Riesgo'!H15:H17="Corrupción en Trámites, OPAs y Consultas de Acceso a la Información Pública",'2. Identificación del Riesgo'!H15:H17="Gestión - Fiscal",'2. Identificación del Riesgo'!H15:H17="Gestión - Fuga de Capital Intelectual",'2. Identificación del Riesgo'!H15:H17="Gestión",'2. Identificación del Riesgo'!H15:H17="Gestión - Incumplimiento Normativo",'2. Identificación del Riesgo'!H15:H17="Gestión - Estratégico"),"No aplica",
IF('2. Identificación del Riesgo'!H15:H17="","",
IF('2. Identificación del Riesgo'!H15:H17&lt;&gt;"Corrupción",'2. Identificación del Riesgo'!G15:G17)))</f>
        <v/>
      </c>
      <c r="E15" s="104" t="str">
        <f>IF(OR('2. Identificación del Riesgo'!H15:H17="Corrupción",'2. Identificación del Riesgo'!H15:H17="Corrupción - LA/FT/FPADM",'2. Identificación del Riesgo'!H15:H17="Corrupción - Conflictos de Interés",'2. Identificación del Riesgo'!H15:H17="Corrupción en Trámites, OPAs y Consultas de Acceso a la Información Pública",'2. Identificación del Riesgo'!H15:H17="Gestión - Fiscal",'2. Identificación del Riesgo'!H15:H17="Gestión - Fuga de Capital Intelectual",'2. Identificación del Riesgo'!H15:H17="Gestión",'2. Identificación del Riesgo'!H15:H17="Gestión - Incumplimiento Normativo",'2. Identificación del Riesgo'!H15:H17="Gestión - Estratégico"),"No aplica",
IF('2. Identificación del Riesgo'!H15:H17="","",
IF('2. Identificación del Riesgo'!H15:H17&lt;&gt;"Corrupción",'2. Identificación del Riesgo'!H15:H17)))</f>
        <v/>
      </c>
      <c r="F15" s="104" t="str">
        <f>IF(OR('2. Identificación del Riesgo'!H15:H17="Corrupción",'2. Identificación del Riesgo'!H15:H17="Corrupción - LA/FT/FPADM",'2. Identificación del Riesgo'!H15:H17="Corrupción - Conflictos de Interés",'2. Identificación del Riesgo'!H15:H17="Corrupción en Trámites, OPAs y Consultas de Acceso a la Información Pública",'2. Identificación del Riesgo'!H15:H17="Gestión - Fiscal",'2. Identificación del Riesgo'!H15:H17="Gestión - Fuga de Capital Intelectual",'2. Identificación del Riesgo'!H15:H17="Gestión",'2. Identificación del Riesgo'!H15:H17="Gestión - Incumplimiento Normativo",'2. Identificación del Riesgo'!H15:H17="Gestión - Estratégico"),"No aplica",
IF('2. Identificación del Riesgo'!H15:H17="","",
IF('2. Identificación del Riesgo'!H15:H17&lt;&gt;"Corrupción",'2. Identificación del Riesgo'!I15:I17)))</f>
        <v/>
      </c>
      <c r="G15" s="104" t="str">
        <f>IF(OR('2. Identificación del Riesgo'!H15:H17="Corrupción",'2. Identificación del Riesgo'!H15:H17="Corrupción - LA/FT/FPADM",'2. Identificación del Riesgo'!H15:H17="Corrupción - Conflictos de Interés",'2. Identificación del Riesgo'!H15:H17="Corrupción en Trámites, OPAs y Consultas de Acceso a la Información Pública",'2. Identificación del Riesgo'!H15:H17="Gestión - Fiscal",'2. Identificación del Riesgo'!H15:H17="Gestión - Fuga de Capital Intelectual",'2. Identificación del Riesgo'!H15:H17="Gestión",'2. Identificación del Riesgo'!H15:H17="Gestión - Incumplimiento Normativo",'2. Identificación del Riesgo'!H15:H17="Gestión - Estratégico"),"No aplica",
IF('2. Identificación del Riesgo'!H15:H17="","",
IF('2. Identificación del Riesgo'!H15:H17&lt;&gt;"Corrupción",'2. Identificación del Riesgo'!N15:N17)))</f>
        <v/>
      </c>
      <c r="H15" s="122"/>
      <c r="I15" s="122"/>
      <c r="J15" s="154" t="str">
        <f t="shared" ref="J15" si="1">IF(I15="Información","Información fisica o digital como contratos, acuerdos de confidencialidad, manuales, procedimientos operativos, registros contables, bases de datos, entre otros.",
IF(I15="Software","Activo informático lógico como programas, herramientas ofimáticas o sistemas lógicos para la ejecución de las actividades.",
IF(I15="Hardware","Equipos físicos de cómputo y de comunicaciones como, servidores, biométricos que por su criticidad son considerados activos de información.",
IF(I15="Servicios","Servicio brindado por parte de la entidad para el apoyo de las actividades de los procesos, tales como: Servicios WEB, intranet, CRM, ERP, Portales organizacionales, Aplicaciones entre otros (Pueden estar compuestos por hardware y software).",
IF(I15="Intangibles","Se consideran intangibles aquellos activos inmateriales que otorgan a la entidad una ventaja competitiva relevante, uno de ellos es la imagen corporativa, reputación o el good will, entre otros.",
IF(I15="Componentes de Red","Medios necesarios para realizar la conexión de los elementos de hardware y software en una red, por ejemplo, el cableado estructurado y tarjetas de red, routers, switches, entre otros.",
IF(I15="Personas","Aquellos roles que, por su conocimiento, experiencia y criticidad para el proceso, son considerados activos de información, por ejemplo: personal con experiencia y capacitado para realizar una tarea específica en la ejecución de las actividades.",
IF(I15="Instalaciones","Espacio o área asignada para alojar y salvaguardar los datos considerados como activos críticos para la empresa.",""))))))))</f>
        <v/>
      </c>
      <c r="K15" s="122"/>
      <c r="L15" s="122"/>
      <c r="M15" s="8"/>
      <c r="N15" s="8"/>
      <c r="O15" s="8"/>
      <c r="P15" s="8"/>
    </row>
    <row r="16" spans="1:16" x14ac:dyDescent="0.45">
      <c r="A16" s="137"/>
      <c r="B16" s="104"/>
      <c r="C16" s="104"/>
      <c r="D16" s="104"/>
      <c r="E16" s="104"/>
      <c r="F16" s="104"/>
      <c r="G16" s="104"/>
      <c r="H16" s="122"/>
      <c r="I16" s="122"/>
      <c r="J16" s="154"/>
      <c r="K16" s="122"/>
      <c r="L16" s="122"/>
      <c r="M16" s="8"/>
      <c r="N16" s="8"/>
      <c r="O16" s="8"/>
      <c r="P16" s="8"/>
    </row>
    <row r="17" spans="1:16" x14ac:dyDescent="0.45">
      <c r="A17" s="137"/>
      <c r="B17" s="104"/>
      <c r="C17" s="104"/>
      <c r="D17" s="104"/>
      <c r="E17" s="104"/>
      <c r="F17" s="104"/>
      <c r="G17" s="104"/>
      <c r="H17" s="122"/>
      <c r="I17" s="122"/>
      <c r="J17" s="154"/>
      <c r="K17" s="122"/>
      <c r="L17" s="122"/>
      <c r="M17" s="8"/>
      <c r="N17" s="8"/>
      <c r="O17" s="8"/>
      <c r="P17" s="8"/>
    </row>
    <row r="18" spans="1:16" ht="16.5" customHeight="1" x14ac:dyDescent="0.45">
      <c r="A18" s="137">
        <v>4</v>
      </c>
      <c r="B18" s="104" t="str">
        <f>IF(OR('2. Identificación del Riesgo'!H18:H20="Corrupción",'2. Identificación del Riesgo'!H18:H20="Corrupción - LA/FT/FPADM",'2. Identificación del Riesgo'!H18:H20="Corrupción - Conflictos de Interés",'2. Identificación del Riesgo'!H18:H20="Corrupción en Trámites, OPAs y Consultas de Acceso a la Información Pública",'2. Identificación del Riesgo'!H18:H20="Gestión - Fiscal",'2. Identificación del Riesgo'!H18:H20="Gestión - Fuga de Capital Intelectual",'2. Identificación del Riesgo'!H18:H20="Gestión",'2. Identificación del Riesgo'!H18:H20="Gestión - Incumplimiento Normativo",'2. Identificación del Riesgo'!H18:H20="Gestión - Estratégico"),"No aplica",
IF('2. Identificación del Riesgo'!H18:H20="","",
IF('2. Identificación del Riesgo'!H18:H20&lt;&gt;"Corrupción",'2. Identificación del Riesgo'!B18:B20)))</f>
        <v/>
      </c>
      <c r="C18" s="104" t="str">
        <f>IF(OR('2. Identificación del Riesgo'!H18:H20="Corrupción",'2. Identificación del Riesgo'!H18:H20="Corrupción - LA/FT/FPADM",'2. Identificación del Riesgo'!H18:H20="Corrupción - Conflictos de Interés",'2. Identificación del Riesgo'!H18:H20="Corrupción en Trámites, OPAs y Consultas de Acceso a la Información Pública",'2. Identificación del Riesgo'!H18:H20="Gestión - Fiscal",'2. Identificación del Riesgo'!H18:H20="Gestión - Fuga de Capital Intelectual",'2. Identificación del Riesgo'!H18:H20="Gestión",'2. Identificación del Riesgo'!H18:H20="Gestión - Incumplimiento Normativo",'2. Identificación del Riesgo'!H18:H20="Gestión - Estratégico"),"No aplica",
IF('2. Identificación del Riesgo'!H18:H20="","",
IF('2. Identificación del Riesgo'!H18:H20&lt;&gt;"Corrupción",'2. Identificación del Riesgo'!C18:C20)))</f>
        <v/>
      </c>
      <c r="D18" s="104" t="str">
        <f>IF(OR('2. Identificación del Riesgo'!H18:H20="Corrupción",'2. Identificación del Riesgo'!H18:H20="Corrupción - LA/FT/FPADM",'2. Identificación del Riesgo'!H18:H20="Corrupción - Conflictos de Interés",'2. Identificación del Riesgo'!H18:H20="Corrupción en Trámites, OPAs y Consultas de Acceso a la Información Pública",'2. Identificación del Riesgo'!H18:H20="Gestión - Fiscal",'2. Identificación del Riesgo'!H18:H20="Gestión - Fuga de Capital Intelectual",'2. Identificación del Riesgo'!H18:H20="Gestión",'2. Identificación del Riesgo'!H18:H20="Gestión - Incumplimiento Normativo",'2. Identificación del Riesgo'!H18:H20="Gestión - Estratégico"),"No aplica",
IF('2. Identificación del Riesgo'!H18:H20="","",
IF('2. Identificación del Riesgo'!H18:H20&lt;&gt;"Corrupción",'2. Identificación del Riesgo'!G18:G20)))</f>
        <v/>
      </c>
      <c r="E18" s="104" t="str">
        <f>IF(OR('2. Identificación del Riesgo'!H18:H20="Corrupción",'2. Identificación del Riesgo'!H18:H20="Corrupción - LA/FT/FPADM",'2. Identificación del Riesgo'!H18:H20="Corrupción - Conflictos de Interés",'2. Identificación del Riesgo'!H18:H20="Corrupción en Trámites, OPAs y Consultas de Acceso a la Información Pública",'2. Identificación del Riesgo'!H18:H20="Gestión - Fiscal",'2. Identificación del Riesgo'!H18:H20="Gestión - Fuga de Capital Intelectual",'2. Identificación del Riesgo'!H18:H20="Gestión",'2. Identificación del Riesgo'!H18:H20="Gestión - Incumplimiento Normativo",'2. Identificación del Riesgo'!H18:H20="Gestión - Estratégico"),"No aplica",
IF('2. Identificación del Riesgo'!H18:H20="","",
IF('2. Identificación del Riesgo'!H18:H20&lt;&gt;"Corrupción",'2. Identificación del Riesgo'!H18:H20)))</f>
        <v/>
      </c>
      <c r="F18" s="104" t="str">
        <f>IF(OR('2. Identificación del Riesgo'!H18:H20="Corrupción",'2. Identificación del Riesgo'!H18:H20="Corrupción - LA/FT/FPADM",'2. Identificación del Riesgo'!H18:H20="Corrupción - Conflictos de Interés",'2. Identificación del Riesgo'!H18:H20="Corrupción en Trámites, OPAs y Consultas de Acceso a la Información Pública",'2. Identificación del Riesgo'!H18:H20="Gestión - Fiscal",'2. Identificación del Riesgo'!H18:H20="Gestión - Fuga de Capital Intelectual",'2. Identificación del Riesgo'!H18:H20="Gestión",'2. Identificación del Riesgo'!H18:H20="Gestión - Incumplimiento Normativo",'2. Identificación del Riesgo'!H18:H20="Gestión - Estratégico"),"No aplica",
IF('2. Identificación del Riesgo'!H18:H20="","",
IF('2. Identificación del Riesgo'!H18:H20&lt;&gt;"Corrupción",'2. Identificación del Riesgo'!I18:I20)))</f>
        <v/>
      </c>
      <c r="G18" s="104" t="str">
        <f>IF(OR('2. Identificación del Riesgo'!H18:H20="Corrupción",'2. Identificación del Riesgo'!H18:H20="Corrupción - LA/FT/FPADM",'2. Identificación del Riesgo'!H18:H20="Corrupción - Conflictos de Interés",'2. Identificación del Riesgo'!H18:H20="Corrupción en Trámites, OPAs y Consultas de Acceso a la Información Pública",'2. Identificación del Riesgo'!H18:H20="Gestión - Fiscal",'2. Identificación del Riesgo'!H18:H20="Gestión - Fuga de Capital Intelectual",'2. Identificación del Riesgo'!H18:H20="Gestión",'2. Identificación del Riesgo'!H18:H20="Gestión - Incumplimiento Normativo",'2. Identificación del Riesgo'!H18:H20="Gestión - Estratégico"),"No aplica",
IF('2. Identificación del Riesgo'!H18:H20="","",
IF('2. Identificación del Riesgo'!H18:H20&lt;&gt;"Corrupción",'2. Identificación del Riesgo'!N18:N20)))</f>
        <v/>
      </c>
      <c r="H18" s="122"/>
      <c r="I18" s="122"/>
      <c r="J18" s="154" t="str">
        <f t="shared" ref="J18" si="2">IF(I18="Información","Información fisica o digital como contratos, acuerdos de confidencialidad, manuales, procedimientos operativos, registros contables, bases de datos, entre otros.",
IF(I18="Software","Activo informático lógico como programas, herramientas ofimáticas o sistemas lógicos para la ejecución de las actividades.",
IF(I18="Hardware","Equipos físicos de cómputo y de comunicaciones como, servidores, biométricos que por su criticidad son considerados activos de información.",
IF(I18="Servicios","Servicio brindado por parte de la entidad para el apoyo de las actividades de los procesos, tales como: Servicios WEB, intranet, CRM, ERP, Portales organizacionales, Aplicaciones entre otros (Pueden estar compuestos por hardware y software).",
IF(I18="Intangibles","Se consideran intangibles aquellos activos inmateriales que otorgan a la entidad una ventaja competitiva relevante, uno de ellos es la imagen corporativa, reputación o el good will, entre otros.",
IF(I18="Componentes de Red","Medios necesarios para realizar la conexión de los elementos de hardware y software en una red, por ejemplo, el cableado estructurado y tarjetas de red, routers, switches, entre otros.",
IF(I18="Personas","Aquellos roles que, por su conocimiento, experiencia y criticidad para el proceso, son considerados activos de información, por ejemplo: personal con experiencia y capacitado para realizar una tarea específica en la ejecución de las actividades.",
IF(I18="Instalaciones","Espacio o área asignada para alojar y salvaguardar los datos considerados como activos críticos para la empresa.",""))))))))</f>
        <v/>
      </c>
      <c r="K18" s="122"/>
      <c r="L18" s="122"/>
      <c r="M18" s="8"/>
      <c r="N18" s="8"/>
      <c r="O18" s="8"/>
      <c r="P18" s="8"/>
    </row>
    <row r="19" spans="1:16" x14ac:dyDescent="0.45">
      <c r="A19" s="137"/>
      <c r="B19" s="104"/>
      <c r="C19" s="104"/>
      <c r="D19" s="104"/>
      <c r="E19" s="104"/>
      <c r="F19" s="104"/>
      <c r="G19" s="104"/>
      <c r="H19" s="122"/>
      <c r="I19" s="122"/>
      <c r="J19" s="154"/>
      <c r="K19" s="122"/>
      <c r="L19" s="122"/>
      <c r="M19" s="8"/>
      <c r="N19" s="8"/>
      <c r="O19" s="8"/>
      <c r="P19" s="8"/>
    </row>
    <row r="20" spans="1:16" x14ac:dyDescent="0.45">
      <c r="A20" s="137"/>
      <c r="B20" s="104"/>
      <c r="C20" s="104"/>
      <c r="D20" s="104"/>
      <c r="E20" s="104"/>
      <c r="F20" s="104"/>
      <c r="G20" s="104"/>
      <c r="H20" s="122"/>
      <c r="I20" s="122"/>
      <c r="J20" s="154"/>
      <c r="K20" s="122"/>
      <c r="L20" s="122"/>
      <c r="M20" s="8"/>
      <c r="N20" s="8"/>
      <c r="O20" s="8"/>
      <c r="P20" s="8"/>
    </row>
    <row r="21" spans="1:16" ht="16.5" customHeight="1" x14ac:dyDescent="0.45">
      <c r="A21" s="137">
        <v>5</v>
      </c>
      <c r="B21" s="104" t="str">
        <f>IF(OR('2. Identificación del Riesgo'!H21:H23="Corrupción",'2. Identificación del Riesgo'!H21:H23="Corrupción - LA/FT/FPADM",'2. Identificación del Riesgo'!H21:H23="Corrupción - Conflictos de Interés",'2. Identificación del Riesgo'!H21:H23="Corrupción en Trámites, OPAs y Consultas de Acceso a la Información Pública",'2. Identificación del Riesgo'!H21:H23="Gestión - Fiscal",'2. Identificación del Riesgo'!H21:H23="Gestión - Fuga de Capital Intelectual",'2. Identificación del Riesgo'!H21:H23="Gestión",'2. Identificación del Riesgo'!H21:H23="Gestión - Incumplimiento Normativo",'2. Identificación del Riesgo'!H21:H23="Gestión - Estratégico"),"No aplica",
IF('2. Identificación del Riesgo'!H21:H23="","",
IF('2. Identificación del Riesgo'!H21:H23&lt;&gt;"Corrupción",'2. Identificación del Riesgo'!B21:B23)))</f>
        <v/>
      </c>
      <c r="C21" s="104" t="str">
        <f>IF(OR('2. Identificación del Riesgo'!H21:H23="Corrupción",'2. Identificación del Riesgo'!H21:H23="Corrupción - LA/FT/FPADM",'2. Identificación del Riesgo'!H21:H23="Corrupción - Conflictos de Interés",'2. Identificación del Riesgo'!H21:H23="Corrupción en Trámites, OPAs y Consultas de Acceso a la Información Pública",'2. Identificación del Riesgo'!H21:H23="Gestión - Fiscal",'2. Identificación del Riesgo'!H21:H23="Gestión - Fuga de Capital Intelectual",'2. Identificación del Riesgo'!H21:H23="Gestión",'2. Identificación del Riesgo'!H21:H23="Gestión - Incumplimiento Normativo",'2. Identificación del Riesgo'!H21:H23="Gestión - Estratégico"),"No aplica",
IF('2. Identificación del Riesgo'!H21:H23="","",
IF('2. Identificación del Riesgo'!H21:H23&lt;&gt;"Corrupción",'2. Identificación del Riesgo'!C21:C23)))</f>
        <v/>
      </c>
      <c r="D21" s="104" t="str">
        <f>IF(OR('2. Identificación del Riesgo'!H21:H23="Corrupción",'2. Identificación del Riesgo'!H21:H23="Corrupción - LA/FT/FPADM",'2. Identificación del Riesgo'!H21:H23="Corrupción - Conflictos de Interés",'2. Identificación del Riesgo'!H21:H23="Corrupción en Trámites, OPAs y Consultas de Acceso a la Información Pública",'2. Identificación del Riesgo'!H21:H23="Gestión - Fiscal",'2. Identificación del Riesgo'!H21:H23="Gestión - Fuga de Capital Intelectual",'2. Identificación del Riesgo'!H21:H23="Gestión",'2. Identificación del Riesgo'!H21:H23="Gestión - Incumplimiento Normativo",'2. Identificación del Riesgo'!H21:H23="Gestión - Estratégico"),"No aplica",
IF('2. Identificación del Riesgo'!H21:H23="","",
IF('2. Identificación del Riesgo'!H21:H23&lt;&gt;"Corrupción",'2. Identificación del Riesgo'!G21:G23)))</f>
        <v/>
      </c>
      <c r="E21" s="104" t="str">
        <f>IF(OR('2. Identificación del Riesgo'!H21:H23="Corrupción",'2. Identificación del Riesgo'!H21:H23="Corrupción - LA/FT/FPADM",'2. Identificación del Riesgo'!H21:H23="Corrupción - Conflictos de Interés",'2. Identificación del Riesgo'!H21:H23="Corrupción en Trámites, OPAs y Consultas de Acceso a la Información Pública",'2. Identificación del Riesgo'!H21:H23="Gestión - Fiscal",'2. Identificación del Riesgo'!H21:H23="Gestión - Fuga de Capital Intelectual",'2. Identificación del Riesgo'!H21:H23="Gestión",'2. Identificación del Riesgo'!H21:H23="Gestión - Incumplimiento Normativo",'2. Identificación del Riesgo'!H21:H23="Gestión - Estratégico"),"No aplica",
IF('2. Identificación del Riesgo'!H21:H23="","",
IF('2. Identificación del Riesgo'!H21:H23&lt;&gt;"Corrupción",'2. Identificación del Riesgo'!H21:H23)))</f>
        <v/>
      </c>
      <c r="F21" s="104" t="str">
        <f>IF(OR('2. Identificación del Riesgo'!H21:H23="Corrupción",'2. Identificación del Riesgo'!H21:H23="Corrupción - LA/FT/FPADM",'2. Identificación del Riesgo'!H21:H23="Corrupción - Conflictos de Interés",'2. Identificación del Riesgo'!H21:H23="Corrupción en Trámites, OPAs y Consultas de Acceso a la Información Pública",'2. Identificación del Riesgo'!H21:H23="Gestión - Fiscal",'2. Identificación del Riesgo'!H21:H23="Gestión - Fuga de Capital Intelectual",'2. Identificación del Riesgo'!H21:H23="Gestión",'2. Identificación del Riesgo'!H21:H23="Gestión - Incumplimiento Normativo",'2. Identificación del Riesgo'!H21:H23="Gestión - Estratégico"),"No aplica",
IF('2. Identificación del Riesgo'!H21:H23="","",
IF('2. Identificación del Riesgo'!H21:H23&lt;&gt;"Corrupción",'2. Identificación del Riesgo'!I21:I23)))</f>
        <v/>
      </c>
      <c r="G21" s="104" t="str">
        <f>IF(OR('2. Identificación del Riesgo'!H21:H23="Corrupción",'2. Identificación del Riesgo'!H21:H23="Corrupción - LA/FT/FPADM",'2. Identificación del Riesgo'!H21:H23="Corrupción - Conflictos de Interés",'2. Identificación del Riesgo'!H21:H23="Corrupción en Trámites, OPAs y Consultas de Acceso a la Información Pública",'2. Identificación del Riesgo'!H21:H23="Gestión - Fiscal",'2. Identificación del Riesgo'!H21:H23="Gestión - Fuga de Capital Intelectual",'2. Identificación del Riesgo'!H21:H23="Gestión",'2. Identificación del Riesgo'!H21:H23="Gestión - Incumplimiento Normativo",'2. Identificación del Riesgo'!H21:H23="Gestión - Estratégico"),"No aplica",
IF('2. Identificación del Riesgo'!H21:H23="","",
IF('2. Identificación del Riesgo'!H21:H23&lt;&gt;"Corrupción",'2. Identificación del Riesgo'!N21:N23)))</f>
        <v/>
      </c>
      <c r="H21" s="122"/>
      <c r="I21" s="122"/>
      <c r="J21" s="154" t="str">
        <f t="shared" ref="J21" si="3">IF(I21="Información","Información fisica o digital como contratos, acuerdos de confidencialidad, manuales, procedimientos operativos, registros contables, bases de datos, entre otros.",
IF(I21="Software","Activo informático lógico como programas, herramientas ofimáticas o sistemas lógicos para la ejecución de las actividades.",
IF(I21="Hardware","Equipos físicos de cómputo y de comunicaciones como, servidores, biométricos que por su criticidad son considerados activos de información.",
IF(I21="Servicios","Servicio brindado por parte de la entidad para el apoyo de las actividades de los procesos, tales como: Servicios WEB, intranet, CRM, ERP, Portales organizacionales, Aplicaciones entre otros (Pueden estar compuestos por hardware y software).",
IF(I21="Intangibles","Se consideran intangibles aquellos activos inmateriales que otorgan a la entidad una ventaja competitiva relevante, uno de ellos es la imagen corporativa, reputación o el good will, entre otros.",
IF(I21="Componentes de Red","Medios necesarios para realizar la conexión de los elementos de hardware y software en una red, por ejemplo, el cableado estructurado y tarjetas de red, routers, switches, entre otros.",
IF(I21="Personas","Aquellos roles que, por su conocimiento, experiencia y criticidad para el proceso, son considerados activos de información, por ejemplo: personal con experiencia y capacitado para realizar una tarea específica en la ejecución de las actividades.",
IF(I21="Instalaciones","Espacio o área asignada para alojar y salvaguardar los datos considerados como activos críticos para la empresa.",""))))))))</f>
        <v/>
      </c>
      <c r="K21" s="122"/>
      <c r="L21" s="122"/>
      <c r="M21" s="8"/>
      <c r="N21" s="8"/>
      <c r="O21" s="8"/>
      <c r="P21" s="8"/>
    </row>
    <row r="22" spans="1:16" x14ac:dyDescent="0.45">
      <c r="A22" s="137"/>
      <c r="B22" s="104"/>
      <c r="C22" s="104"/>
      <c r="D22" s="104"/>
      <c r="E22" s="104"/>
      <c r="F22" s="104"/>
      <c r="G22" s="104"/>
      <c r="H22" s="122"/>
      <c r="I22" s="122"/>
      <c r="J22" s="154"/>
      <c r="K22" s="122"/>
      <c r="L22" s="122"/>
      <c r="M22" s="8"/>
      <c r="N22" s="8"/>
      <c r="O22" s="8"/>
      <c r="P22" s="8"/>
    </row>
    <row r="23" spans="1:16" x14ac:dyDescent="0.45">
      <c r="A23" s="137"/>
      <c r="B23" s="104"/>
      <c r="C23" s="104"/>
      <c r="D23" s="104"/>
      <c r="E23" s="104"/>
      <c r="F23" s="104"/>
      <c r="G23" s="104"/>
      <c r="H23" s="122"/>
      <c r="I23" s="122"/>
      <c r="J23" s="154"/>
      <c r="K23" s="122"/>
      <c r="L23" s="122"/>
      <c r="M23" s="8"/>
      <c r="N23" s="8"/>
      <c r="O23" s="8"/>
      <c r="P23" s="8"/>
    </row>
    <row r="24" spans="1:16" ht="16.5" customHeight="1" x14ac:dyDescent="0.45">
      <c r="A24" s="137">
        <v>6</v>
      </c>
      <c r="B24" s="104" t="str">
        <f>IF(OR('2. Identificación del Riesgo'!H24:H26="Corrupción",'2. Identificación del Riesgo'!H24:H26="Corrupción - LA/FT/FPADM",'2. Identificación del Riesgo'!H24:H26="Corrupción - Conflictos de Interés",'2. Identificación del Riesgo'!H24:H26="Corrupción en Trámites, OPAs y Consultas de Acceso a la Información Pública",'2. Identificación del Riesgo'!H24:H26="Gestión - Fiscal",'2. Identificación del Riesgo'!H24:H26="Gestión - Fuga de Capital Intelectual",'2. Identificación del Riesgo'!H24:H26="Gestión",'2. Identificación del Riesgo'!H24:H26="Gestión - Incumplimiento Normativo",'2. Identificación del Riesgo'!H24:H26="Gestión - Estratégico"),"No aplica",
IF('2. Identificación del Riesgo'!H24:H26="","",
IF('2. Identificación del Riesgo'!H24:H26&lt;&gt;"Corrupción",'2. Identificación del Riesgo'!B24:B26)))</f>
        <v/>
      </c>
      <c r="C24" s="104" t="str">
        <f>IF(OR('2. Identificación del Riesgo'!H24:H26="Corrupción",'2. Identificación del Riesgo'!H24:H26="Corrupción - LA/FT/FPADM",'2. Identificación del Riesgo'!H24:H26="Corrupción - Conflictos de Interés",'2. Identificación del Riesgo'!H24:H26="Corrupción en Trámites, OPAs y Consultas de Acceso a la Información Pública",'2. Identificación del Riesgo'!H24:H26="Gestión - Fiscal",'2. Identificación del Riesgo'!H24:H26="Gestión - Fuga de Capital Intelectual",'2. Identificación del Riesgo'!H24:H26="Gestión",'2. Identificación del Riesgo'!H24:H26="Gestión - Incumplimiento Normativo",'2. Identificación del Riesgo'!H24:H26="Gestión - Estratégico"),"No aplica",
IF('2. Identificación del Riesgo'!H24:H26="","",
IF('2. Identificación del Riesgo'!H24:H26&lt;&gt;"Corrupción",'2. Identificación del Riesgo'!C24:C26)))</f>
        <v/>
      </c>
      <c r="D24" s="104" t="str">
        <f>IF(OR('2. Identificación del Riesgo'!H24:H26="Corrupción",'2. Identificación del Riesgo'!H24:H26="Corrupción - LA/FT/FPADM",'2. Identificación del Riesgo'!H24:H26="Corrupción - Conflictos de Interés",'2. Identificación del Riesgo'!H24:H26="Corrupción en Trámites, OPAs y Consultas de Acceso a la Información Pública",'2. Identificación del Riesgo'!H24:H26="Gestión - Fiscal",'2. Identificación del Riesgo'!H24:H26="Gestión - Fuga de Capital Intelectual",'2. Identificación del Riesgo'!H24:H26="Gestión",'2. Identificación del Riesgo'!H24:H26="Gestión - Incumplimiento Normativo",'2. Identificación del Riesgo'!H24:H26="Gestión - Estratégico"),"No aplica",
IF('2. Identificación del Riesgo'!H24:H26="","",
IF('2. Identificación del Riesgo'!H24:H26&lt;&gt;"Corrupción",'2. Identificación del Riesgo'!G24:G26)))</f>
        <v/>
      </c>
      <c r="E24" s="104" t="str">
        <f>IF(OR('2. Identificación del Riesgo'!H24:H26="Corrupción",'2. Identificación del Riesgo'!H24:H26="Corrupción - LA/FT/FPADM",'2. Identificación del Riesgo'!H24:H26="Corrupción - Conflictos de Interés",'2. Identificación del Riesgo'!H24:H26="Corrupción en Trámites, OPAs y Consultas de Acceso a la Información Pública",'2. Identificación del Riesgo'!H24:H26="Gestión - Fiscal",'2. Identificación del Riesgo'!H24:H26="Gestión - Fuga de Capital Intelectual",'2. Identificación del Riesgo'!H24:H26="Gestión",'2. Identificación del Riesgo'!H24:H26="Gestión - Incumplimiento Normativo",'2. Identificación del Riesgo'!H24:H26="Gestión - Estratégico"),"No aplica",
IF('2. Identificación del Riesgo'!H24:H26="","",
IF('2. Identificación del Riesgo'!H24:H26&lt;&gt;"Corrupción",'2. Identificación del Riesgo'!H24:H26)))</f>
        <v/>
      </c>
      <c r="F24" s="104" t="str">
        <f>IF(OR('2. Identificación del Riesgo'!H24:H26="Corrupción",'2. Identificación del Riesgo'!H24:H26="Corrupción - LA/FT/FPADM",'2. Identificación del Riesgo'!H24:H26="Corrupción - Conflictos de Interés",'2. Identificación del Riesgo'!H24:H26="Corrupción en Trámites, OPAs y Consultas de Acceso a la Información Pública",'2. Identificación del Riesgo'!H24:H26="Gestión - Fiscal",'2. Identificación del Riesgo'!H24:H26="Gestión - Fuga de Capital Intelectual",'2. Identificación del Riesgo'!H24:H26="Gestión",'2. Identificación del Riesgo'!H24:H26="Gestión - Incumplimiento Normativo",'2. Identificación del Riesgo'!H24:H26="Gestión - Estratégico"),"No aplica",
IF('2. Identificación del Riesgo'!H24:H26="","",
IF('2. Identificación del Riesgo'!H24:H26&lt;&gt;"Corrupción",'2. Identificación del Riesgo'!I24:I26)))</f>
        <v/>
      </c>
      <c r="G24" s="104" t="str">
        <f>IF(OR('2. Identificación del Riesgo'!H24:H26="Corrupción",'2. Identificación del Riesgo'!H24:H26="Corrupción - LA/FT/FPADM",'2. Identificación del Riesgo'!H24:H26="Corrupción - Conflictos de Interés",'2. Identificación del Riesgo'!H24:H26="Corrupción en Trámites, OPAs y Consultas de Acceso a la Información Pública",'2. Identificación del Riesgo'!H24:H26="Gestión - Fiscal",'2. Identificación del Riesgo'!H24:H26="Gestión - Fuga de Capital Intelectual",'2. Identificación del Riesgo'!H24:H26="Gestión",'2. Identificación del Riesgo'!H24:H26="Gestión - Incumplimiento Normativo",'2. Identificación del Riesgo'!H24:H26="Gestión - Estratégico"),"No aplica",
IF('2. Identificación del Riesgo'!H24:H26="","",
IF('2. Identificación del Riesgo'!H24:H26&lt;&gt;"Corrupción",'2. Identificación del Riesgo'!N24:N26)))</f>
        <v/>
      </c>
      <c r="H24" s="122"/>
      <c r="I24" s="122"/>
      <c r="J24" s="154" t="str">
        <f t="shared" ref="J24" si="4">IF(I24="Información","Información fisica o digital como contratos, acuerdos de confidencialidad, manuales, procedimientos operativos, registros contables, bases de datos, entre otros.",
IF(I24="Software","Activo informático lógico como programas, herramientas ofimáticas o sistemas lógicos para la ejecución de las actividades.",
IF(I24="Hardware","Equipos físicos de cómputo y de comunicaciones como, servidores, biométricos que por su criticidad son considerados activos de información.",
IF(I24="Servicios","Servicio brindado por parte de la entidad para el apoyo de las actividades de los procesos, tales como: Servicios WEB, intranet, CRM, ERP, Portales organizacionales, Aplicaciones entre otros (Pueden estar compuestos por hardware y software).",
IF(I24="Intangibles","Se consideran intangibles aquellos activos inmateriales que otorgan a la entidad una ventaja competitiva relevante, uno de ellos es la imagen corporativa, reputación o el good will, entre otros.",
IF(I24="Componentes de Red","Medios necesarios para realizar la conexión de los elementos de hardware y software en una red, por ejemplo, el cableado estructurado y tarjetas de red, routers, switches, entre otros.",
IF(I24="Personas","Aquellos roles que, por su conocimiento, experiencia y criticidad para el proceso, son considerados activos de información, por ejemplo: personal con experiencia y capacitado para realizar una tarea específica en la ejecución de las actividades.",
IF(I24="Instalaciones","Espacio o área asignada para alojar y salvaguardar los datos considerados como activos críticos para la empresa.",""))))))))</f>
        <v/>
      </c>
      <c r="K24" s="122"/>
      <c r="L24" s="122"/>
      <c r="M24" s="8"/>
      <c r="N24" s="8"/>
      <c r="O24" s="8"/>
      <c r="P24" s="8"/>
    </row>
    <row r="25" spans="1:16" x14ac:dyDescent="0.45">
      <c r="A25" s="137"/>
      <c r="B25" s="104"/>
      <c r="C25" s="104"/>
      <c r="D25" s="104"/>
      <c r="E25" s="104"/>
      <c r="F25" s="104"/>
      <c r="G25" s="104"/>
      <c r="H25" s="122"/>
      <c r="I25" s="122"/>
      <c r="J25" s="154"/>
      <c r="K25" s="122"/>
      <c r="L25" s="122"/>
      <c r="M25" s="8"/>
      <c r="N25" s="8"/>
      <c r="O25" s="8"/>
      <c r="P25" s="8"/>
    </row>
    <row r="26" spans="1:16" x14ac:dyDescent="0.45">
      <c r="A26" s="137"/>
      <c r="B26" s="104"/>
      <c r="C26" s="104"/>
      <c r="D26" s="104"/>
      <c r="E26" s="104"/>
      <c r="F26" s="104"/>
      <c r="G26" s="104"/>
      <c r="H26" s="122"/>
      <c r="I26" s="122"/>
      <c r="J26" s="154"/>
      <c r="K26" s="122"/>
      <c r="L26" s="122"/>
      <c r="M26" s="8"/>
      <c r="N26" s="8"/>
      <c r="O26" s="8"/>
      <c r="P26" s="8"/>
    </row>
    <row r="27" spans="1:16" ht="16.5" customHeight="1" x14ac:dyDescent="0.45">
      <c r="A27" s="137">
        <v>7</v>
      </c>
      <c r="B27" s="104" t="str">
        <f>IF(OR('2. Identificación del Riesgo'!H27:H29="Corrupción",'2. Identificación del Riesgo'!H27:H29="Corrupción - LA/FT/FPADM",'2. Identificación del Riesgo'!H27:H29="Corrupción - Conflictos de Interés",'2. Identificación del Riesgo'!H27:H29="Corrupción en Trámites, OPAs y Consultas de Acceso a la Información Pública",'2. Identificación del Riesgo'!H27:H29="Gestión - Fiscal",'2. Identificación del Riesgo'!H27:H29="Gestión - Fuga de Capital Intelectual",'2. Identificación del Riesgo'!H27:H29="Gestión",'2. Identificación del Riesgo'!H27:H29="Gestión - Incumplimiento Normativo",'2. Identificación del Riesgo'!H27:H29="Gestión - Estratégico"),"No aplica",
IF('2. Identificación del Riesgo'!H27:H29="","",
IF('2. Identificación del Riesgo'!H27:H29&lt;&gt;"Corrupción",'2. Identificación del Riesgo'!B27:B29)))</f>
        <v/>
      </c>
      <c r="C27" s="104" t="str">
        <f>IF(OR('2. Identificación del Riesgo'!H27:H29="Corrupción",'2. Identificación del Riesgo'!H27:H29="Corrupción - LA/FT/FPADM",'2. Identificación del Riesgo'!H27:H29="Corrupción - Conflictos de Interés",'2. Identificación del Riesgo'!H27:H29="Corrupción en Trámites, OPAs y Consultas de Acceso a la Información Pública",'2. Identificación del Riesgo'!H27:H29="Gestión - Fiscal",'2. Identificación del Riesgo'!H27:H29="Gestión - Fuga de Capital Intelectual",'2. Identificación del Riesgo'!H27:H29="Gestión",'2. Identificación del Riesgo'!H27:H29="Gestión - Incumplimiento Normativo",'2. Identificación del Riesgo'!H27:H29="Gestión - Estratégico"),"No aplica",
IF('2. Identificación del Riesgo'!H27:H29="","",
IF('2. Identificación del Riesgo'!H27:H29&lt;&gt;"Corrupción",'2. Identificación del Riesgo'!C27:C29)))</f>
        <v/>
      </c>
      <c r="D27" s="104" t="str">
        <f>IF(OR('2. Identificación del Riesgo'!H27:H29="Corrupción",'2. Identificación del Riesgo'!H27:H29="Corrupción - LA/FT/FPADM",'2. Identificación del Riesgo'!H27:H29="Corrupción - Conflictos de Interés",'2. Identificación del Riesgo'!H27:H29="Corrupción en Trámites, OPAs y Consultas de Acceso a la Información Pública",'2. Identificación del Riesgo'!H27:H29="Gestión - Fiscal",'2. Identificación del Riesgo'!H27:H29="Gestión - Fuga de Capital Intelectual",'2. Identificación del Riesgo'!H27:H29="Gestión",'2. Identificación del Riesgo'!H27:H29="Gestión - Incumplimiento Normativo",'2. Identificación del Riesgo'!H27:H29="Gestión - Estratégico"),"No aplica",
IF('2. Identificación del Riesgo'!H27:H29="","",
IF('2. Identificación del Riesgo'!H27:H29&lt;&gt;"Corrupción",'2. Identificación del Riesgo'!G27:G29)))</f>
        <v/>
      </c>
      <c r="E27" s="104" t="str">
        <f>IF(OR('2. Identificación del Riesgo'!H27:H29="Corrupción",'2. Identificación del Riesgo'!H27:H29="Corrupción - LA/FT/FPADM",'2. Identificación del Riesgo'!H27:H29="Corrupción - Conflictos de Interés",'2. Identificación del Riesgo'!H27:H29="Corrupción en Trámites, OPAs y Consultas de Acceso a la Información Pública",'2. Identificación del Riesgo'!H27:H29="Gestión - Fiscal",'2. Identificación del Riesgo'!H27:H29="Gestión - Fuga de Capital Intelectual",'2. Identificación del Riesgo'!H27:H29="Gestión",'2. Identificación del Riesgo'!H27:H29="Gestión - Incumplimiento Normativo",'2. Identificación del Riesgo'!H27:H29="Gestión - Estratégico"),"No aplica",
IF('2. Identificación del Riesgo'!H27:H29="","",
IF('2. Identificación del Riesgo'!H27:H29&lt;&gt;"Corrupción",'2. Identificación del Riesgo'!H27:H29)))</f>
        <v/>
      </c>
      <c r="F27" s="104" t="str">
        <f>IF(OR('2. Identificación del Riesgo'!H27:H29="Corrupción",'2. Identificación del Riesgo'!H27:H29="Corrupción - LA/FT/FPADM",'2. Identificación del Riesgo'!H27:H29="Corrupción - Conflictos de Interés",'2. Identificación del Riesgo'!H27:H29="Corrupción en Trámites, OPAs y Consultas de Acceso a la Información Pública",'2. Identificación del Riesgo'!H27:H29="Gestión - Fiscal",'2. Identificación del Riesgo'!H27:H29="Gestión - Fuga de Capital Intelectual",'2. Identificación del Riesgo'!H27:H29="Gestión",'2. Identificación del Riesgo'!H27:H29="Gestión - Incumplimiento Normativo",'2. Identificación del Riesgo'!H27:H29="Gestión - Estratégico"),"No aplica",
IF('2. Identificación del Riesgo'!H27:H29="","",
IF('2. Identificación del Riesgo'!H27:H29&lt;&gt;"Corrupción",'2. Identificación del Riesgo'!I27:I29)))</f>
        <v/>
      </c>
      <c r="G27" s="104" t="str">
        <f>IF(OR('2. Identificación del Riesgo'!H27:H29="Corrupción",'2. Identificación del Riesgo'!H27:H29="Corrupción - LA/FT/FPADM",'2. Identificación del Riesgo'!H27:H29="Corrupción - Conflictos de Interés",'2. Identificación del Riesgo'!H27:H29="Corrupción en Trámites, OPAs y Consultas de Acceso a la Información Pública",'2. Identificación del Riesgo'!H27:H29="Gestión - Fiscal",'2. Identificación del Riesgo'!H27:H29="Gestión - Fuga de Capital Intelectual",'2. Identificación del Riesgo'!H27:H29="Gestión",'2. Identificación del Riesgo'!H27:H29="Gestión - Incumplimiento Normativo",'2. Identificación del Riesgo'!H27:H29="Gestión - Estratégico"),"No aplica",
IF('2. Identificación del Riesgo'!H27:H29="","",
IF('2. Identificación del Riesgo'!H27:H29&lt;&gt;"Corrupción",'2. Identificación del Riesgo'!N27:N29)))</f>
        <v/>
      </c>
      <c r="H27" s="122"/>
      <c r="I27" s="122"/>
      <c r="J27" s="154" t="str">
        <f t="shared" ref="J27" si="5">IF(I27="Información","Información fisica o digital como contratos, acuerdos de confidencialidad, manuales, procedimientos operativos, registros contables, bases de datos, entre otros.",
IF(I27="Software","Activo informático lógico como programas, herramientas ofimáticas o sistemas lógicos para la ejecución de las actividades.",
IF(I27="Hardware","Equipos físicos de cómputo y de comunicaciones como, servidores, biométricos que por su criticidad son considerados activos de información.",
IF(I27="Servicios","Servicio brindado por parte de la entidad para el apoyo de las actividades de los procesos, tales como: Servicios WEB, intranet, CRM, ERP, Portales organizacionales, Aplicaciones entre otros (Pueden estar compuestos por hardware y software).",
IF(I27="Intangibles","Se consideran intangibles aquellos activos inmateriales que otorgan a la entidad una ventaja competitiva relevante, uno de ellos es la imagen corporativa, reputación o el good will, entre otros.",
IF(I27="Componentes de Red","Medios necesarios para realizar la conexión de los elementos de hardware y software en una red, por ejemplo, el cableado estructurado y tarjetas de red, routers, switches, entre otros.",
IF(I27="Personas","Aquellos roles que, por su conocimiento, experiencia y criticidad para el proceso, son considerados activos de información, por ejemplo: personal con experiencia y capacitado para realizar una tarea específica en la ejecución de las actividades.",
IF(I27="Instalaciones","Espacio o área asignada para alojar y salvaguardar los datos considerados como activos críticos para la empresa.",""))))))))</f>
        <v/>
      </c>
      <c r="K27" s="122"/>
      <c r="L27" s="122"/>
      <c r="M27" s="8"/>
      <c r="N27" s="8"/>
      <c r="O27" s="8"/>
      <c r="P27" s="8"/>
    </row>
    <row r="28" spans="1:16" x14ac:dyDescent="0.45">
      <c r="A28" s="137"/>
      <c r="B28" s="104"/>
      <c r="C28" s="104"/>
      <c r="D28" s="104"/>
      <c r="E28" s="104"/>
      <c r="F28" s="104"/>
      <c r="G28" s="104"/>
      <c r="H28" s="122"/>
      <c r="I28" s="122"/>
      <c r="J28" s="154"/>
      <c r="K28" s="122"/>
      <c r="L28" s="122"/>
      <c r="M28" s="8"/>
      <c r="N28" s="8"/>
      <c r="O28" s="8"/>
      <c r="P28" s="8"/>
    </row>
    <row r="29" spans="1:16" x14ac:dyDescent="0.45">
      <c r="A29" s="137"/>
      <c r="B29" s="104"/>
      <c r="C29" s="104"/>
      <c r="D29" s="104"/>
      <c r="E29" s="104"/>
      <c r="F29" s="104"/>
      <c r="G29" s="104"/>
      <c r="H29" s="122"/>
      <c r="I29" s="122"/>
      <c r="J29" s="154"/>
      <c r="K29" s="122"/>
      <c r="L29" s="122"/>
      <c r="M29" s="8"/>
      <c r="N29" s="8"/>
      <c r="O29" s="8"/>
      <c r="P29" s="8"/>
    </row>
    <row r="30" spans="1:16" ht="16.5" customHeight="1" x14ac:dyDescent="0.45">
      <c r="A30" s="137">
        <v>8</v>
      </c>
      <c r="B30" s="104" t="str">
        <f>IF(OR('2. Identificación del Riesgo'!H30:H32="Corrupción",'2. Identificación del Riesgo'!H30:H32="Corrupción - LA/FT/FPADM",'2. Identificación del Riesgo'!H30:H32="Corrupción - Conflictos de Interés",'2. Identificación del Riesgo'!H30:H32="Corrupción en Trámites, OPAs y Consultas de Acceso a la Información Pública",'2. Identificación del Riesgo'!H30:H32="Gestión - Fiscal",'2. Identificación del Riesgo'!H30:H32="Gestión - Fuga de Capital Intelectual",'2. Identificación del Riesgo'!H30:H32="Gestión",'2. Identificación del Riesgo'!H30:H32="Gestión - Incumplimiento Normativo",'2. Identificación del Riesgo'!H30:H32="Gestión - Estratégico"),"No aplica",
IF('2. Identificación del Riesgo'!H30:H32="","",
IF('2. Identificación del Riesgo'!H30:H32&lt;&gt;"Corrupción",'2. Identificación del Riesgo'!B30:B32)))</f>
        <v/>
      </c>
      <c r="C30" s="104" t="str">
        <f>IF(OR('2. Identificación del Riesgo'!H30:H32="Corrupción",'2. Identificación del Riesgo'!H30:H32="Corrupción - LA/FT/FPADM",'2. Identificación del Riesgo'!H30:H32="Corrupción - Conflictos de Interés",'2. Identificación del Riesgo'!H30:H32="Corrupción en Trámites, OPAs y Consultas de Acceso a la Información Pública",'2. Identificación del Riesgo'!H30:H32="Gestión - Fiscal",'2. Identificación del Riesgo'!H30:H32="Gestión - Fuga de Capital Intelectual",'2. Identificación del Riesgo'!H30:H32="Gestión",'2. Identificación del Riesgo'!H30:H32="Gestión - Incumplimiento Normativo",'2. Identificación del Riesgo'!H30:H32="Gestión - Estratégico"),"No aplica",
IF('2. Identificación del Riesgo'!H30:H32="","",
IF('2. Identificación del Riesgo'!H30:H32&lt;&gt;"Corrupción",'2. Identificación del Riesgo'!C30:C32)))</f>
        <v/>
      </c>
      <c r="D30" s="104" t="str">
        <f>IF(OR('2. Identificación del Riesgo'!H30:H32="Corrupción",'2. Identificación del Riesgo'!H30:H32="Corrupción - LA/FT/FPADM",'2. Identificación del Riesgo'!H30:H32="Corrupción - Conflictos de Interés",'2. Identificación del Riesgo'!H30:H32="Corrupción en Trámites, OPAs y Consultas de Acceso a la Información Pública",'2. Identificación del Riesgo'!H30:H32="Gestión - Fiscal",'2. Identificación del Riesgo'!H30:H32="Gestión - Fuga de Capital Intelectual",'2. Identificación del Riesgo'!H30:H32="Gestión",'2. Identificación del Riesgo'!H30:H32="Gestión - Incumplimiento Normativo",'2. Identificación del Riesgo'!H30:H32="Gestión - Estratégico"),"No aplica",
IF('2. Identificación del Riesgo'!H30:H32="","",
IF('2. Identificación del Riesgo'!H30:H32&lt;&gt;"Corrupción",'2. Identificación del Riesgo'!G30:G32)))</f>
        <v/>
      </c>
      <c r="E30" s="104" t="str">
        <f>IF(OR('2. Identificación del Riesgo'!H30:H32="Corrupción",'2. Identificación del Riesgo'!H30:H32="Corrupción - LA/FT/FPADM",'2. Identificación del Riesgo'!H30:H32="Corrupción - Conflictos de Interés",'2. Identificación del Riesgo'!H30:H32="Corrupción en Trámites, OPAs y Consultas de Acceso a la Información Pública",'2. Identificación del Riesgo'!H30:H32="Gestión - Fiscal",'2. Identificación del Riesgo'!H30:H32="Gestión - Fuga de Capital Intelectual",'2. Identificación del Riesgo'!H30:H32="Gestión",'2. Identificación del Riesgo'!H30:H32="Gestión - Incumplimiento Normativo",'2. Identificación del Riesgo'!H30:H32="Gestión - Estratégico"),"No aplica",
IF('2. Identificación del Riesgo'!H30:H32="","",
IF('2. Identificación del Riesgo'!H30:H32&lt;&gt;"Corrupción",'2. Identificación del Riesgo'!H30:H32)))</f>
        <v/>
      </c>
      <c r="F30" s="104" t="str">
        <f>IF(OR('2. Identificación del Riesgo'!H30:H32="Corrupción",'2. Identificación del Riesgo'!H30:H32="Corrupción - LA/FT/FPADM",'2. Identificación del Riesgo'!H30:H32="Corrupción - Conflictos de Interés",'2. Identificación del Riesgo'!H30:H32="Corrupción en Trámites, OPAs y Consultas de Acceso a la Información Pública",'2. Identificación del Riesgo'!H30:H32="Gestión - Fiscal",'2. Identificación del Riesgo'!H30:H32="Gestión - Fuga de Capital Intelectual",'2. Identificación del Riesgo'!H30:H32="Gestión",'2. Identificación del Riesgo'!H30:H32="Gestión - Incumplimiento Normativo",'2. Identificación del Riesgo'!H30:H32="Gestión - Estratégico"),"No aplica",
IF('2. Identificación del Riesgo'!H30:H32="","",
IF('2. Identificación del Riesgo'!H30:H32&lt;&gt;"Corrupción",'2. Identificación del Riesgo'!I30:I32)))</f>
        <v/>
      </c>
      <c r="G30" s="104" t="str">
        <f>IF(OR('2. Identificación del Riesgo'!H30:H32="Corrupción",'2. Identificación del Riesgo'!H30:H32="Corrupción - LA/FT/FPADM",'2. Identificación del Riesgo'!H30:H32="Corrupción - Conflictos de Interés",'2. Identificación del Riesgo'!H30:H32="Corrupción en Trámites, OPAs y Consultas de Acceso a la Información Pública",'2. Identificación del Riesgo'!H30:H32="Gestión - Fiscal",'2. Identificación del Riesgo'!H30:H32="Gestión - Fuga de Capital Intelectual",'2. Identificación del Riesgo'!H30:H32="Gestión",'2. Identificación del Riesgo'!H30:H32="Gestión - Incumplimiento Normativo",'2. Identificación del Riesgo'!H30:H32="Gestión - Estratégico"),"No aplica",
IF('2. Identificación del Riesgo'!H30:H32="","",
IF('2. Identificación del Riesgo'!H30:H32&lt;&gt;"Corrupción",'2. Identificación del Riesgo'!N30:N32)))</f>
        <v/>
      </c>
      <c r="H30" s="122"/>
      <c r="I30" s="122"/>
      <c r="J30" s="154" t="str">
        <f t="shared" ref="J30" si="6">IF(I30="Información","Información fisica o digital como contratos, acuerdos de confidencialidad, manuales, procedimientos operativos, registros contables, bases de datos, entre otros.",
IF(I30="Software","Activo informático lógico como programas, herramientas ofimáticas o sistemas lógicos para la ejecución de las actividades.",
IF(I30="Hardware","Equipos físicos de cómputo y de comunicaciones como, servidores, biométricos que por su criticidad son considerados activos de información.",
IF(I30="Servicios","Servicio brindado por parte de la entidad para el apoyo de las actividades de los procesos, tales como: Servicios WEB, intranet, CRM, ERP, Portales organizacionales, Aplicaciones entre otros (Pueden estar compuestos por hardware y software).",
IF(I30="Intangibles","Se consideran intangibles aquellos activos inmateriales que otorgan a la entidad una ventaja competitiva relevante, uno de ellos es la imagen corporativa, reputación o el good will, entre otros.",
IF(I30="Componentes de Red","Medios necesarios para realizar la conexión de los elementos de hardware y software en una red, por ejemplo, el cableado estructurado y tarjetas de red, routers, switches, entre otros.",
IF(I30="Personas","Aquellos roles que, por su conocimiento, experiencia y criticidad para el proceso, son considerados activos de información, por ejemplo: personal con experiencia y capacitado para realizar una tarea específica en la ejecución de las actividades.",
IF(I30="Instalaciones","Espacio o área asignada para alojar y salvaguardar los datos considerados como activos críticos para la empresa.",""))))))))</f>
        <v/>
      </c>
      <c r="K30" s="122"/>
      <c r="L30" s="122"/>
      <c r="M30" s="8"/>
      <c r="N30" s="8"/>
      <c r="O30" s="8"/>
      <c r="P30" s="8"/>
    </row>
    <row r="31" spans="1:16" x14ac:dyDescent="0.45">
      <c r="A31" s="137"/>
      <c r="B31" s="104"/>
      <c r="C31" s="104"/>
      <c r="D31" s="104"/>
      <c r="E31" s="104"/>
      <c r="F31" s="104"/>
      <c r="G31" s="104"/>
      <c r="H31" s="122"/>
      <c r="I31" s="122"/>
      <c r="J31" s="154"/>
      <c r="K31" s="122"/>
      <c r="L31" s="122"/>
      <c r="M31" s="8"/>
      <c r="N31" s="8"/>
      <c r="O31" s="8"/>
      <c r="P31" s="8"/>
    </row>
    <row r="32" spans="1:16" x14ac:dyDescent="0.45">
      <c r="A32" s="137"/>
      <c r="B32" s="104"/>
      <c r="C32" s="104"/>
      <c r="D32" s="104"/>
      <c r="E32" s="104"/>
      <c r="F32" s="104"/>
      <c r="G32" s="104"/>
      <c r="H32" s="122"/>
      <c r="I32" s="122"/>
      <c r="J32" s="154"/>
      <c r="K32" s="122"/>
      <c r="L32" s="122"/>
      <c r="M32" s="8"/>
      <c r="N32" s="8"/>
      <c r="O32" s="8"/>
      <c r="P32" s="8"/>
    </row>
    <row r="33" spans="1:16" ht="16.5" customHeight="1" x14ac:dyDescent="0.45">
      <c r="A33" s="137">
        <v>9</v>
      </c>
      <c r="B33" s="104" t="str">
        <f>IF(OR('2. Identificación del Riesgo'!H33:H35="Corrupción",'2. Identificación del Riesgo'!H33:H35="Corrupción - LA/FT/FPADM",'2. Identificación del Riesgo'!H33:H35="Corrupción - Conflictos de Interés",'2. Identificación del Riesgo'!H33:H35="Corrupción en Trámites, OPAs y Consultas de Acceso a la Información Pública",'2. Identificación del Riesgo'!H33:H35="Gestión - Fiscal",'2. Identificación del Riesgo'!H33:H35="Gestión - Fuga de Capital Intelectual",'2. Identificación del Riesgo'!H33:H35="Gestión",'2. Identificación del Riesgo'!H33:H35="Gestión - Incumplimiento Normativo",'2. Identificación del Riesgo'!H33:H35="Gestión - Estratégico"),"No aplica",
IF('2. Identificación del Riesgo'!H33:H35="","",
IF('2. Identificación del Riesgo'!H33:H35&lt;&gt;"Corrupción",'2. Identificación del Riesgo'!B33:B35)))</f>
        <v/>
      </c>
      <c r="C33" s="104" t="str">
        <f>IF(OR('2. Identificación del Riesgo'!H33:H35="Corrupción",'2. Identificación del Riesgo'!H33:H35="Corrupción - LA/FT/FPADM",'2. Identificación del Riesgo'!H33:H35="Corrupción - Conflictos de Interés",'2. Identificación del Riesgo'!H33:H35="Corrupción en Trámites, OPAs y Consultas de Acceso a la Información Pública",'2. Identificación del Riesgo'!H33:H35="Gestión - Fiscal",'2. Identificación del Riesgo'!H33:H35="Gestión - Fuga de Capital Intelectual",'2. Identificación del Riesgo'!H33:H35="Gestión",'2. Identificación del Riesgo'!H33:H35="Gestión - Incumplimiento Normativo",'2. Identificación del Riesgo'!H33:H35="Gestión - Estratégico"),"No aplica",
IF('2. Identificación del Riesgo'!H33:H35="","",
IF('2. Identificación del Riesgo'!H33:H35&lt;&gt;"Corrupción",'2. Identificación del Riesgo'!C33:C35)))</f>
        <v/>
      </c>
      <c r="D33" s="104" t="str">
        <f>IF(OR('2. Identificación del Riesgo'!H33:H35="Corrupción",'2. Identificación del Riesgo'!H33:H35="Corrupción - LA/FT/FPADM",'2. Identificación del Riesgo'!H33:H35="Corrupción - Conflictos de Interés",'2. Identificación del Riesgo'!H33:H35="Corrupción en Trámites, OPAs y Consultas de Acceso a la Información Pública",'2. Identificación del Riesgo'!H33:H35="Gestión - Fiscal",'2. Identificación del Riesgo'!H33:H35="Gestión - Fuga de Capital Intelectual",'2. Identificación del Riesgo'!H33:H35="Gestión",'2. Identificación del Riesgo'!H33:H35="Gestión - Incumplimiento Normativo",'2. Identificación del Riesgo'!H33:H35="Gestión - Estratégico"),"No aplica",
IF('2. Identificación del Riesgo'!H33:H35="","",
IF('2. Identificación del Riesgo'!H33:H35&lt;&gt;"Corrupción",'2. Identificación del Riesgo'!G33:G35)))</f>
        <v/>
      </c>
      <c r="E33" s="104" t="str">
        <f>IF(OR('2. Identificación del Riesgo'!H33:H35="Corrupción",'2. Identificación del Riesgo'!H33:H35="Corrupción - LA/FT/FPADM",'2. Identificación del Riesgo'!H33:H35="Corrupción - Conflictos de Interés",'2. Identificación del Riesgo'!H33:H35="Corrupción en Trámites, OPAs y Consultas de Acceso a la Información Pública",'2. Identificación del Riesgo'!H33:H35="Gestión - Fiscal",'2. Identificación del Riesgo'!H33:H35="Gestión - Fuga de Capital Intelectual",'2. Identificación del Riesgo'!H33:H35="Gestión",'2. Identificación del Riesgo'!H33:H35="Gestión - Incumplimiento Normativo",'2. Identificación del Riesgo'!H33:H35="Gestión - Estratégico"),"No aplica",
IF('2. Identificación del Riesgo'!H33:H35="","",
IF('2. Identificación del Riesgo'!H33:H35&lt;&gt;"Corrupción",'2. Identificación del Riesgo'!H33:H35)))</f>
        <v/>
      </c>
      <c r="F33" s="104" t="str">
        <f>IF(OR('2. Identificación del Riesgo'!H33:H35="Corrupción",'2. Identificación del Riesgo'!H33:H35="Corrupción - LA/FT/FPADM",'2. Identificación del Riesgo'!H33:H35="Corrupción - Conflictos de Interés",'2. Identificación del Riesgo'!H33:H35="Corrupción en Trámites, OPAs y Consultas de Acceso a la Información Pública",'2. Identificación del Riesgo'!H33:H35="Gestión - Fiscal",'2. Identificación del Riesgo'!H33:H35="Gestión - Fuga de Capital Intelectual",'2. Identificación del Riesgo'!H33:H35="Gestión",'2. Identificación del Riesgo'!H33:H35="Gestión - Incumplimiento Normativo",'2. Identificación del Riesgo'!H33:H35="Gestión - Estratégico"),"No aplica",
IF('2. Identificación del Riesgo'!H33:H35="","",
IF('2. Identificación del Riesgo'!H33:H35&lt;&gt;"Corrupción",'2. Identificación del Riesgo'!I33:I35)))</f>
        <v/>
      </c>
      <c r="G33" s="104" t="str">
        <f>IF(OR('2. Identificación del Riesgo'!H33:H35="Corrupción",'2. Identificación del Riesgo'!H33:H35="Corrupción - LA/FT/FPADM",'2. Identificación del Riesgo'!H33:H35="Corrupción - Conflictos de Interés",'2. Identificación del Riesgo'!H33:H35="Corrupción en Trámites, OPAs y Consultas de Acceso a la Información Pública",'2. Identificación del Riesgo'!H33:H35="Gestión - Fiscal",'2. Identificación del Riesgo'!H33:H35="Gestión - Fuga de Capital Intelectual",'2. Identificación del Riesgo'!H33:H35="Gestión",'2. Identificación del Riesgo'!H33:H35="Gestión - Incumplimiento Normativo",'2. Identificación del Riesgo'!H33:H35="Gestión - Estratégico"),"No aplica",
IF('2. Identificación del Riesgo'!H33:H35="","",
IF('2. Identificación del Riesgo'!H33:H35&lt;&gt;"Corrupción",'2. Identificación del Riesgo'!N33:N35)))</f>
        <v/>
      </c>
      <c r="H33" s="122"/>
      <c r="I33" s="122"/>
      <c r="J33" s="154" t="str">
        <f t="shared" ref="J33" si="7">IF(I33="Información","Información fisica o digital como contratos, acuerdos de confidencialidad, manuales, procedimientos operativos, registros contables, bases de datos, entre otros.",
IF(I33="Software","Activo informático lógico como programas, herramientas ofimáticas o sistemas lógicos para la ejecución de las actividades.",
IF(I33="Hardware","Equipos físicos de cómputo y de comunicaciones como, servidores, biométricos que por su criticidad son considerados activos de información.",
IF(I33="Servicios","Servicio brindado por parte de la entidad para el apoyo de las actividades de los procesos, tales como: Servicios WEB, intranet, CRM, ERP, Portales organizacionales, Aplicaciones entre otros (Pueden estar compuestos por hardware y software).",
IF(I33="Intangibles","Se consideran intangibles aquellos activos inmateriales que otorgan a la entidad una ventaja competitiva relevante, uno de ellos es la imagen corporativa, reputación o el good will, entre otros.",
IF(I33="Componentes de Red","Medios necesarios para realizar la conexión de los elementos de hardware y software en una red, por ejemplo, el cableado estructurado y tarjetas de red, routers, switches, entre otros.",
IF(I33="Personas","Aquellos roles que, por su conocimiento, experiencia y criticidad para el proceso, son considerados activos de información, por ejemplo: personal con experiencia y capacitado para realizar una tarea específica en la ejecución de las actividades.",
IF(I33="Instalaciones","Espacio o área asignada para alojar y salvaguardar los datos considerados como activos críticos para la empresa.",""))))))))</f>
        <v/>
      </c>
      <c r="K33" s="122"/>
      <c r="L33" s="122"/>
      <c r="M33" s="8"/>
      <c r="N33" s="8"/>
      <c r="O33" s="8"/>
      <c r="P33" s="8"/>
    </row>
    <row r="34" spans="1:16" x14ac:dyDescent="0.45">
      <c r="A34" s="137"/>
      <c r="B34" s="104"/>
      <c r="C34" s="104"/>
      <c r="D34" s="104"/>
      <c r="E34" s="104"/>
      <c r="F34" s="104"/>
      <c r="G34" s="104"/>
      <c r="H34" s="122"/>
      <c r="I34" s="122"/>
      <c r="J34" s="154"/>
      <c r="K34" s="122"/>
      <c r="L34" s="122"/>
      <c r="M34" s="8"/>
      <c r="N34" s="8"/>
      <c r="O34" s="8"/>
      <c r="P34" s="8"/>
    </row>
    <row r="35" spans="1:16" x14ac:dyDescent="0.45">
      <c r="A35" s="137"/>
      <c r="B35" s="104"/>
      <c r="C35" s="104"/>
      <c r="D35" s="104"/>
      <c r="E35" s="104"/>
      <c r="F35" s="104"/>
      <c r="G35" s="104"/>
      <c r="H35" s="122"/>
      <c r="I35" s="122"/>
      <c r="J35" s="154"/>
      <c r="K35" s="122"/>
      <c r="L35" s="122"/>
      <c r="M35" s="8"/>
      <c r="N35" s="8"/>
      <c r="O35" s="8"/>
      <c r="P35" s="8"/>
    </row>
    <row r="36" spans="1:16" ht="16.5" customHeight="1" x14ac:dyDescent="0.45">
      <c r="A36" s="137">
        <v>10</v>
      </c>
      <c r="B36" s="104" t="str">
        <f>IF(OR('2. Identificación del Riesgo'!H36:H38="Corrupción",'2. Identificación del Riesgo'!H36:H38="Corrupción - LA/FT/FPADM",'2. Identificación del Riesgo'!H36:H38="Corrupción - Conflictos de Interés",'2. Identificación del Riesgo'!H36:H38="Corrupción en Trámites, OPAs y Consultas de Acceso a la Información Pública",'2. Identificación del Riesgo'!H36:H38="Gestión - Fiscal",'2. Identificación del Riesgo'!H36:H38="Gestión - Fuga de Capital Intelectual",'2. Identificación del Riesgo'!H36:H38="Gestión",'2. Identificación del Riesgo'!H36:H38="Gestión - Incumplimiento Normativo",'2. Identificación del Riesgo'!H36:H38="Gestión - Estratégico"),"No aplica",
IF('2. Identificación del Riesgo'!H36:H38="","",
IF('2. Identificación del Riesgo'!H36:H38&lt;&gt;"Corrupción",'2. Identificación del Riesgo'!B36:B38)))</f>
        <v/>
      </c>
      <c r="C36" s="104" t="str">
        <f>IF(OR('2. Identificación del Riesgo'!H36:H38="Corrupción",'2. Identificación del Riesgo'!H36:H38="Corrupción - LA/FT/FPADM",'2. Identificación del Riesgo'!H36:H38="Corrupción - Conflictos de Interés",'2. Identificación del Riesgo'!H36:H38="Corrupción en Trámites, OPAs y Consultas de Acceso a la Información Pública",'2. Identificación del Riesgo'!H36:H38="Gestión - Fiscal",'2. Identificación del Riesgo'!H36:H38="Gestión - Fuga de Capital Intelectual",'2. Identificación del Riesgo'!H36:H38="Gestión",'2. Identificación del Riesgo'!H36:H38="Gestión - Incumplimiento Normativo",'2. Identificación del Riesgo'!H36:H38="Gestión - Estratégico"),"No aplica",
IF('2. Identificación del Riesgo'!H36:H38="","",
IF('2. Identificación del Riesgo'!H36:H38&lt;&gt;"Corrupción",'2. Identificación del Riesgo'!C36:C38)))</f>
        <v/>
      </c>
      <c r="D36" s="104" t="str">
        <f>IF(OR('2. Identificación del Riesgo'!H36:H38="Corrupción",'2. Identificación del Riesgo'!H36:H38="Corrupción - LA/FT/FPADM",'2. Identificación del Riesgo'!H36:H38="Corrupción - Conflictos de Interés",'2. Identificación del Riesgo'!H36:H38="Corrupción en Trámites, OPAs y Consultas de Acceso a la Información Pública",'2. Identificación del Riesgo'!H36:H38="Gestión - Fiscal",'2. Identificación del Riesgo'!H36:H38="Gestión - Fuga de Capital Intelectual",'2. Identificación del Riesgo'!H36:H38="Gestión",'2. Identificación del Riesgo'!H36:H38="Gestión - Incumplimiento Normativo",'2. Identificación del Riesgo'!H36:H38="Gestión - Estratégico"),"No aplica",
IF('2. Identificación del Riesgo'!H36:H38="","",
IF('2. Identificación del Riesgo'!H36:H38&lt;&gt;"Corrupción",'2. Identificación del Riesgo'!G36:G38)))</f>
        <v/>
      </c>
      <c r="E36" s="104" t="str">
        <f>IF(OR('2. Identificación del Riesgo'!H36:H38="Corrupción",'2. Identificación del Riesgo'!H36:H38="Corrupción - LA/FT/FPADM",'2. Identificación del Riesgo'!H36:H38="Corrupción - Conflictos de Interés",'2. Identificación del Riesgo'!H36:H38="Corrupción en Trámites, OPAs y Consultas de Acceso a la Información Pública",'2. Identificación del Riesgo'!H36:H38="Gestión - Fiscal",'2. Identificación del Riesgo'!H36:H38="Gestión - Fuga de Capital Intelectual",'2. Identificación del Riesgo'!H36:H38="Gestión",'2. Identificación del Riesgo'!H36:H38="Gestión - Incumplimiento Normativo",'2. Identificación del Riesgo'!H36:H38="Gestión - Estratégico"),"No aplica",
IF('2. Identificación del Riesgo'!H36:H38="","",
IF('2. Identificación del Riesgo'!H36:H38&lt;&gt;"Corrupción",'2. Identificación del Riesgo'!H36:H38)))</f>
        <v/>
      </c>
      <c r="F36" s="104" t="str">
        <f>IF(OR('2. Identificación del Riesgo'!H36:H38="Corrupción",'2. Identificación del Riesgo'!H36:H38="Corrupción - LA/FT/FPADM",'2. Identificación del Riesgo'!H36:H38="Corrupción - Conflictos de Interés",'2. Identificación del Riesgo'!H36:H38="Corrupción en Trámites, OPAs y Consultas de Acceso a la Información Pública",'2. Identificación del Riesgo'!H36:H38="Gestión - Fiscal",'2. Identificación del Riesgo'!H36:H38="Gestión - Fuga de Capital Intelectual",'2. Identificación del Riesgo'!H36:H38="Gestión",'2. Identificación del Riesgo'!H36:H38="Gestión - Incumplimiento Normativo",'2. Identificación del Riesgo'!H36:H38="Gestión - Estratégico"),"No aplica",
IF('2. Identificación del Riesgo'!H36:H38="","",
IF('2. Identificación del Riesgo'!H36:H38&lt;&gt;"Corrupción",'2. Identificación del Riesgo'!I36:I38)))</f>
        <v/>
      </c>
      <c r="G36" s="104" t="str">
        <f>IF(OR('2. Identificación del Riesgo'!H36:H38="Corrupción",'2. Identificación del Riesgo'!H36:H38="Corrupción - LA/FT/FPADM",'2. Identificación del Riesgo'!H36:H38="Corrupción - Conflictos de Interés",'2. Identificación del Riesgo'!H36:H38="Corrupción en Trámites, OPAs y Consultas de Acceso a la Información Pública",'2. Identificación del Riesgo'!H36:H38="Gestión - Fiscal",'2. Identificación del Riesgo'!H36:H38="Gestión - Fuga de Capital Intelectual",'2. Identificación del Riesgo'!H36:H38="Gestión",'2. Identificación del Riesgo'!H36:H38="Gestión - Incumplimiento Normativo",'2. Identificación del Riesgo'!H36:H38="Gestión - Estratégico"),"No aplica",
IF('2. Identificación del Riesgo'!H36:H38="","",
IF('2. Identificación del Riesgo'!H36:H38&lt;&gt;"Corrupción",'2. Identificación del Riesgo'!N36:N38)))</f>
        <v/>
      </c>
      <c r="H36" s="122"/>
      <c r="I36" s="122"/>
      <c r="J36" s="154" t="str">
        <f t="shared" ref="J36" si="8">IF(I36="Información","Información fisica o digital como contratos, acuerdos de confidencialidad, manuales, procedimientos operativos, registros contables, bases de datos, entre otros.",
IF(I36="Software","Activo informático lógico como programas, herramientas ofimáticas o sistemas lógicos para la ejecución de las actividades.",
IF(I36="Hardware","Equipos físicos de cómputo y de comunicaciones como, servidores, biométricos que por su criticidad son considerados activos de información.",
IF(I36="Servicios","Servicio brindado por parte de la entidad para el apoyo de las actividades de los procesos, tales como: Servicios WEB, intranet, CRM, ERP, Portales organizacionales, Aplicaciones entre otros (Pueden estar compuestos por hardware y software).",
IF(I36="Intangibles","Se consideran intangibles aquellos activos inmateriales que otorgan a la entidad una ventaja competitiva relevante, uno de ellos es la imagen corporativa, reputación o el good will, entre otros.",
IF(I36="Componentes de Red","Medios necesarios para realizar la conexión de los elementos de hardware y software en una red, por ejemplo, el cableado estructurado y tarjetas de red, routers, switches, entre otros.",
IF(I36="Personas","Aquellos roles que, por su conocimiento, experiencia y criticidad para el proceso, son considerados activos de información, por ejemplo: personal con experiencia y capacitado para realizar una tarea específica en la ejecución de las actividades.",
IF(I36="Instalaciones","Espacio o área asignada para alojar y salvaguardar los datos considerados como activos críticos para la empresa.",""))))))))</f>
        <v/>
      </c>
      <c r="K36" s="122"/>
      <c r="L36" s="122"/>
      <c r="M36" s="8"/>
      <c r="N36" s="8"/>
      <c r="O36" s="8"/>
      <c r="P36" s="8"/>
    </row>
    <row r="37" spans="1:16" x14ac:dyDescent="0.45">
      <c r="A37" s="137"/>
      <c r="B37" s="104"/>
      <c r="C37" s="104"/>
      <c r="D37" s="104"/>
      <c r="E37" s="104"/>
      <c r="F37" s="104"/>
      <c r="G37" s="104"/>
      <c r="H37" s="122"/>
      <c r="I37" s="122"/>
      <c r="J37" s="154"/>
      <c r="K37" s="122"/>
      <c r="L37" s="122"/>
    </row>
    <row r="38" spans="1:16" x14ac:dyDescent="0.45">
      <c r="A38" s="137"/>
      <c r="B38" s="104"/>
      <c r="C38" s="104"/>
      <c r="D38" s="104"/>
      <c r="E38" s="104"/>
      <c r="F38" s="104"/>
      <c r="G38" s="104"/>
      <c r="H38" s="122"/>
      <c r="I38" s="122"/>
      <c r="J38" s="154"/>
      <c r="K38" s="122"/>
      <c r="L38" s="122"/>
    </row>
    <row r="39" spans="1:16" ht="16.5" customHeight="1" x14ac:dyDescent="0.45">
      <c r="A39" s="137">
        <v>11</v>
      </c>
      <c r="B39" s="104" t="str">
        <f>IF(OR('2. Identificación del Riesgo'!H39:H41="Corrupción",'2. Identificación del Riesgo'!H39:H41="Corrupción - LA/FT/FPADM",'2. Identificación del Riesgo'!H39:H41="Corrupción - Conflictos de Interés",'2. Identificación del Riesgo'!H39:H41="Corrupción en Trámites, OPAs y Consultas de Acceso a la Información Pública",'2. Identificación del Riesgo'!H39:H41="Gestión - Fiscal",'2. Identificación del Riesgo'!H39:H41="Gestión - Fuga de Capital Intelectual",'2. Identificación del Riesgo'!H39:H41="Gestión",'2. Identificación del Riesgo'!H39:H41="Gestión - Incumplimiento Normativo",'2. Identificación del Riesgo'!H39:H41="Gestión - Estratégico"),"No aplica",
IF('2. Identificación del Riesgo'!H39:H41="","",
IF('2. Identificación del Riesgo'!H39:H41&lt;&gt;"Corrupción",'2. Identificación del Riesgo'!B39:B41)))</f>
        <v/>
      </c>
      <c r="C39" s="104" t="str">
        <f>IF(OR('2. Identificación del Riesgo'!H39:H41="Corrupción",'2. Identificación del Riesgo'!H39:H41="Corrupción - LA/FT/FPADM",'2. Identificación del Riesgo'!H39:H41="Corrupción - Conflictos de Interés",'2. Identificación del Riesgo'!H39:H41="Corrupción en Trámites, OPAs y Consultas de Acceso a la Información Pública",'2. Identificación del Riesgo'!H39:H41="Gestión - Fiscal",'2. Identificación del Riesgo'!H39:H41="Gestión - Fuga de Capital Intelectual",'2. Identificación del Riesgo'!H39:H41="Gestión",'2. Identificación del Riesgo'!H39:H41="Gestión - Incumplimiento Normativo",'2. Identificación del Riesgo'!H39:H41="Gestión - Estratégico"),"No aplica",
IF('2. Identificación del Riesgo'!H39:H41="","",
IF('2. Identificación del Riesgo'!H39:H41&lt;&gt;"Corrupción",'2. Identificación del Riesgo'!C39:C41)))</f>
        <v/>
      </c>
      <c r="D39" s="104" t="str">
        <f>IF(OR('2. Identificación del Riesgo'!H39:H41="Corrupción",'2. Identificación del Riesgo'!H39:H41="Corrupción - LA/FT/FPADM",'2. Identificación del Riesgo'!H39:H41="Corrupción - Conflictos de Interés",'2. Identificación del Riesgo'!H39:H41="Corrupción en Trámites, OPAs y Consultas de Acceso a la Información Pública",'2. Identificación del Riesgo'!H39:H41="Gestión - Fiscal",'2. Identificación del Riesgo'!H39:H41="Gestión - Fuga de Capital Intelectual",'2. Identificación del Riesgo'!H39:H41="Gestión",'2. Identificación del Riesgo'!H39:H41="Gestión - Incumplimiento Normativo",'2. Identificación del Riesgo'!H39:H41="Gestión - Estratégico"),"No aplica",
IF('2. Identificación del Riesgo'!H39:H41="","",
IF('2. Identificación del Riesgo'!H39:H41&lt;&gt;"Corrupción",'2. Identificación del Riesgo'!G39:G41)))</f>
        <v/>
      </c>
      <c r="E39" s="104" t="str">
        <f>IF(OR('2. Identificación del Riesgo'!H39:H41="Corrupción",'2. Identificación del Riesgo'!H39:H41="Corrupción - LA/FT/FPADM",'2. Identificación del Riesgo'!H39:H41="Corrupción - Conflictos de Interés",'2. Identificación del Riesgo'!H39:H41="Corrupción en Trámites, OPAs y Consultas de Acceso a la Información Pública",'2. Identificación del Riesgo'!H39:H41="Gestión - Fiscal",'2. Identificación del Riesgo'!H39:H41="Gestión - Fuga de Capital Intelectual",'2. Identificación del Riesgo'!H39:H41="Gestión",'2. Identificación del Riesgo'!H39:H41="Gestión - Incumplimiento Normativo",'2. Identificación del Riesgo'!H39:H41="Gestión - Estratégico"),"No aplica",
IF('2. Identificación del Riesgo'!H39:H41="","",
IF('2. Identificación del Riesgo'!H39:H41&lt;&gt;"Corrupción",'2. Identificación del Riesgo'!H39:H41)))</f>
        <v/>
      </c>
      <c r="F39" s="104" t="str">
        <f>IF(OR('2. Identificación del Riesgo'!H39:H41="Corrupción",'2. Identificación del Riesgo'!H39:H41="Corrupción - LA/FT/FPADM",'2. Identificación del Riesgo'!H39:H41="Corrupción - Conflictos de Interés",'2. Identificación del Riesgo'!H39:H41="Corrupción en Trámites, OPAs y Consultas de Acceso a la Información Pública",'2. Identificación del Riesgo'!H39:H41="Gestión - Fiscal",'2. Identificación del Riesgo'!H39:H41="Gestión - Fuga de Capital Intelectual",'2. Identificación del Riesgo'!H39:H41="Gestión",'2. Identificación del Riesgo'!H39:H41="Gestión - Incumplimiento Normativo",'2. Identificación del Riesgo'!H39:H41="Gestión - Estratégico"),"No aplica",
IF('2. Identificación del Riesgo'!H39:H41="","",
IF('2. Identificación del Riesgo'!H39:H41&lt;&gt;"Corrupción",'2. Identificación del Riesgo'!I39:I41)))</f>
        <v/>
      </c>
      <c r="G39" s="104" t="str">
        <f>IF(OR('2. Identificación del Riesgo'!H39:H41="Corrupción",'2. Identificación del Riesgo'!H39:H41="Corrupción - LA/FT/FPADM",'2. Identificación del Riesgo'!H39:H41="Corrupción - Conflictos de Interés",'2. Identificación del Riesgo'!H39:H41="Corrupción en Trámites, OPAs y Consultas de Acceso a la Información Pública",'2. Identificación del Riesgo'!H39:H41="Gestión - Fiscal",'2. Identificación del Riesgo'!H39:H41="Gestión - Fuga de Capital Intelectual",'2. Identificación del Riesgo'!H39:H41="Gestión",'2. Identificación del Riesgo'!H39:H41="Gestión - Incumplimiento Normativo",'2. Identificación del Riesgo'!H39:H41="Gestión - Estratégico"),"No aplica",
IF('2. Identificación del Riesgo'!H39:H41="","",
IF('2. Identificación del Riesgo'!H39:H41&lt;&gt;"Corrupción",'2. Identificación del Riesgo'!N39:N41)))</f>
        <v/>
      </c>
      <c r="H39" s="122"/>
      <c r="I39" s="122"/>
      <c r="J39" s="154" t="str">
        <f t="shared" ref="J39" si="9">IF(I39="Información","Información fisica o digital como contratos, acuerdos de confidencialidad, manuales, procedimientos operativos, registros contables, bases de datos, entre otros.",
IF(I39="Software","Activo informático lógico como programas, herramientas ofimáticas o sistemas lógicos para la ejecución de las actividades.",
IF(I39="Hardware","Equipos físicos de cómputo y de comunicaciones como, servidores, biométricos que por su criticidad son considerados activos de información.",
IF(I39="Servicios","Servicio brindado por parte de la entidad para el apoyo de las actividades de los procesos, tales como: Servicios WEB, intranet, CRM, ERP, Portales organizacionales, Aplicaciones entre otros (Pueden estar compuestos por hardware y software).",
IF(I39="Intangibles","Se consideran intangibles aquellos activos inmateriales que otorgan a la entidad una ventaja competitiva relevante, uno de ellos es la imagen corporativa, reputación o el good will, entre otros.",
IF(I39="Componentes de Red","Medios necesarios para realizar la conexión de los elementos de hardware y software en una red, por ejemplo, el cableado estructurado y tarjetas de red, routers, switches, entre otros.",
IF(I39="Personas","Aquellos roles que, por su conocimiento, experiencia y criticidad para el proceso, son considerados activos de información, por ejemplo: personal con experiencia y capacitado para realizar una tarea específica en la ejecución de las actividades.",
IF(I39="Instalaciones","Espacio o área asignada para alojar y salvaguardar los datos considerados como activos críticos para la empresa.",""))))))))</f>
        <v/>
      </c>
      <c r="K39" s="122"/>
      <c r="L39" s="122"/>
      <c r="M39" s="8"/>
      <c r="N39" s="8"/>
      <c r="O39" s="8"/>
      <c r="P39" s="8"/>
    </row>
    <row r="40" spans="1:16" x14ac:dyDescent="0.45">
      <c r="A40" s="137"/>
      <c r="B40" s="104"/>
      <c r="C40" s="104"/>
      <c r="D40" s="104"/>
      <c r="E40" s="104"/>
      <c r="F40" s="104"/>
      <c r="G40" s="104"/>
      <c r="H40" s="122"/>
      <c r="I40" s="122"/>
      <c r="J40" s="154"/>
      <c r="K40" s="122"/>
      <c r="L40" s="122"/>
    </row>
    <row r="41" spans="1:16" x14ac:dyDescent="0.45">
      <c r="A41" s="137"/>
      <c r="B41" s="104"/>
      <c r="C41" s="104"/>
      <c r="D41" s="104"/>
      <c r="E41" s="104"/>
      <c r="F41" s="104"/>
      <c r="G41" s="104"/>
      <c r="H41" s="122"/>
      <c r="I41" s="122"/>
      <c r="J41" s="154"/>
      <c r="K41" s="122"/>
      <c r="L41" s="122"/>
    </row>
    <row r="42" spans="1:16" ht="16.5" customHeight="1" x14ac:dyDescent="0.45">
      <c r="A42" s="137">
        <v>12</v>
      </c>
      <c r="B42" s="104" t="str">
        <f>IF(OR('2. Identificación del Riesgo'!H42:H44="Corrupción",'2. Identificación del Riesgo'!H42:H44="Corrupción - LA/FT/FPADM",'2. Identificación del Riesgo'!H42:H44="Corrupción - Conflictos de Interés",'2. Identificación del Riesgo'!H42:H44="Corrupción en Trámites, OPAs y Consultas de Acceso a la Información Pública",'2. Identificación del Riesgo'!H42:H44="Gestión - Fiscal",'2. Identificación del Riesgo'!H42:H44="Gestión - Fuga de Capital Intelectual",'2. Identificación del Riesgo'!H42:H44="Gestión",'2. Identificación del Riesgo'!H42:H44="Gestión - Incumplimiento Normativo",'2. Identificación del Riesgo'!H42:H44="Gestión - Estratégico"),"No aplica",
IF('2. Identificación del Riesgo'!H42:H44="","",
IF('2. Identificación del Riesgo'!H42:H44&lt;&gt;"Corrupción",'2. Identificación del Riesgo'!B42:B44)))</f>
        <v/>
      </c>
      <c r="C42" s="104" t="str">
        <f>IF(OR('2. Identificación del Riesgo'!H42:H44="Corrupción",'2. Identificación del Riesgo'!H42:H44="Corrupción - LA/FT/FPADM",'2. Identificación del Riesgo'!H42:H44="Corrupción - Conflictos de Interés",'2. Identificación del Riesgo'!H42:H44="Corrupción en Trámites, OPAs y Consultas de Acceso a la Información Pública",'2. Identificación del Riesgo'!H42:H44="Gestión - Fiscal",'2. Identificación del Riesgo'!H42:H44="Gestión - Fuga de Capital Intelectual",'2. Identificación del Riesgo'!H42:H44="Gestión",'2. Identificación del Riesgo'!H42:H44="Gestión - Incumplimiento Normativo",'2. Identificación del Riesgo'!H42:H44="Gestión - Estratégico"),"No aplica",
IF('2. Identificación del Riesgo'!H42:H44="","",
IF('2. Identificación del Riesgo'!H42:H44&lt;&gt;"Corrupción",'2. Identificación del Riesgo'!C42:C44)))</f>
        <v/>
      </c>
      <c r="D42" s="104" t="str">
        <f>IF(OR('2. Identificación del Riesgo'!H42:H44="Corrupción",'2. Identificación del Riesgo'!H42:H44="Corrupción - LA/FT/FPADM",'2. Identificación del Riesgo'!H42:H44="Corrupción - Conflictos de Interés",'2. Identificación del Riesgo'!H42:H44="Corrupción en Trámites, OPAs y Consultas de Acceso a la Información Pública",'2. Identificación del Riesgo'!H42:H44="Gestión - Fiscal",'2. Identificación del Riesgo'!H42:H44="Gestión - Fuga de Capital Intelectual",'2. Identificación del Riesgo'!H42:H44="Gestión",'2. Identificación del Riesgo'!H42:H44="Gestión - Incumplimiento Normativo",'2. Identificación del Riesgo'!H42:H44="Gestión - Estratégico"),"No aplica",
IF('2. Identificación del Riesgo'!H42:H44="","",
IF('2. Identificación del Riesgo'!H42:H44&lt;&gt;"Corrupción",'2. Identificación del Riesgo'!G42:G44)))</f>
        <v/>
      </c>
      <c r="E42" s="104" t="str">
        <f>IF(OR('2. Identificación del Riesgo'!H42:H44="Corrupción",'2. Identificación del Riesgo'!H42:H44="Corrupción - LA/FT/FPADM",'2. Identificación del Riesgo'!H42:H44="Corrupción - Conflictos de Interés",'2. Identificación del Riesgo'!H42:H44="Corrupción en Trámites, OPAs y Consultas de Acceso a la Información Pública",'2. Identificación del Riesgo'!H42:H44="Gestión - Fiscal",'2. Identificación del Riesgo'!H42:H44="Gestión - Fuga de Capital Intelectual",'2. Identificación del Riesgo'!H42:H44="Gestión",'2. Identificación del Riesgo'!H42:H44="Gestión - Incumplimiento Normativo",'2. Identificación del Riesgo'!H42:H44="Gestión - Estratégico"),"No aplica",
IF('2. Identificación del Riesgo'!H42:H44="","",
IF('2. Identificación del Riesgo'!H42:H44&lt;&gt;"Corrupción",'2. Identificación del Riesgo'!H42:H44)))</f>
        <v/>
      </c>
      <c r="F42" s="104" t="str">
        <f>IF(OR('2. Identificación del Riesgo'!H42:H44="Corrupción",'2. Identificación del Riesgo'!H42:H44="Corrupción - LA/FT/FPADM",'2. Identificación del Riesgo'!H42:H44="Corrupción - Conflictos de Interés",'2. Identificación del Riesgo'!H42:H44="Corrupción en Trámites, OPAs y Consultas de Acceso a la Información Pública",'2. Identificación del Riesgo'!H42:H44="Gestión - Fiscal",'2. Identificación del Riesgo'!H42:H44="Gestión - Fuga de Capital Intelectual",'2. Identificación del Riesgo'!H42:H44="Gestión",'2. Identificación del Riesgo'!H42:H44="Gestión - Incumplimiento Normativo",'2. Identificación del Riesgo'!H42:H44="Gestión - Estratégico"),"No aplica",
IF('2. Identificación del Riesgo'!H42:H44="","",
IF('2. Identificación del Riesgo'!H42:H44&lt;&gt;"Corrupción",'2. Identificación del Riesgo'!I42:I44)))</f>
        <v/>
      </c>
      <c r="G42" s="104" t="str">
        <f>IF(OR('2. Identificación del Riesgo'!H42:H44="Corrupción",'2. Identificación del Riesgo'!H42:H44="Corrupción - LA/FT/FPADM",'2. Identificación del Riesgo'!H42:H44="Corrupción - Conflictos de Interés",'2. Identificación del Riesgo'!H42:H44="Corrupción en Trámites, OPAs y Consultas de Acceso a la Información Pública",'2. Identificación del Riesgo'!H42:H44="Gestión - Fiscal",'2. Identificación del Riesgo'!H42:H44="Gestión - Fuga de Capital Intelectual",'2. Identificación del Riesgo'!H42:H44="Gestión",'2. Identificación del Riesgo'!H42:H44="Gestión - Incumplimiento Normativo",'2. Identificación del Riesgo'!H42:H44="Gestión - Estratégico"),"No aplica",
IF('2. Identificación del Riesgo'!H42:H44="","",
IF('2. Identificación del Riesgo'!H42:H44&lt;&gt;"Corrupción",'2. Identificación del Riesgo'!N42:N44)))</f>
        <v/>
      </c>
      <c r="H42" s="122"/>
      <c r="I42" s="122"/>
      <c r="J42" s="154" t="str">
        <f t="shared" ref="J42" si="10">IF(I42="Información","Información fisica o digital como contratos, acuerdos de confidencialidad, manuales, procedimientos operativos, registros contables, bases de datos, entre otros.",
IF(I42="Software","Activo informático lógico como programas, herramientas ofimáticas o sistemas lógicos para la ejecución de las actividades.",
IF(I42="Hardware","Equipos físicos de cómputo y de comunicaciones como, servidores, biométricos que por su criticidad son considerados activos de información.",
IF(I42="Servicios","Servicio brindado por parte de la entidad para el apoyo de las actividades de los procesos, tales como: Servicios WEB, intranet, CRM, ERP, Portales organizacionales, Aplicaciones entre otros (Pueden estar compuestos por hardware y software).",
IF(I42="Intangibles","Se consideran intangibles aquellos activos inmateriales que otorgan a la entidad una ventaja competitiva relevante, uno de ellos es la imagen corporativa, reputación o el good will, entre otros.",
IF(I42="Componentes de Red","Medios necesarios para realizar la conexión de los elementos de hardware y software en una red, por ejemplo, el cableado estructurado y tarjetas de red, routers, switches, entre otros.",
IF(I42="Personas","Aquellos roles que, por su conocimiento, experiencia y criticidad para el proceso, son considerados activos de información, por ejemplo: personal con experiencia y capacitado para realizar una tarea específica en la ejecución de las actividades.",
IF(I42="Instalaciones","Espacio o área asignada para alojar y salvaguardar los datos considerados como activos críticos para la empresa.",""))))))))</f>
        <v/>
      </c>
      <c r="K42" s="122"/>
      <c r="L42" s="122"/>
      <c r="M42" s="8"/>
      <c r="N42" s="8"/>
      <c r="O42" s="8"/>
      <c r="P42" s="8"/>
    </row>
    <row r="43" spans="1:16" x14ac:dyDescent="0.45">
      <c r="A43" s="137"/>
      <c r="B43" s="104"/>
      <c r="C43" s="104"/>
      <c r="D43" s="104"/>
      <c r="E43" s="104"/>
      <c r="F43" s="104"/>
      <c r="G43" s="104"/>
      <c r="H43" s="122"/>
      <c r="I43" s="122"/>
      <c r="J43" s="154"/>
      <c r="K43" s="122"/>
      <c r="L43" s="122"/>
    </row>
    <row r="44" spans="1:16" x14ac:dyDescent="0.45">
      <c r="A44" s="137"/>
      <c r="B44" s="104"/>
      <c r="C44" s="104"/>
      <c r="D44" s="104"/>
      <c r="E44" s="104"/>
      <c r="F44" s="104"/>
      <c r="G44" s="104"/>
      <c r="H44" s="122"/>
      <c r="I44" s="122"/>
      <c r="J44" s="154"/>
      <c r="K44" s="122"/>
      <c r="L44" s="122"/>
    </row>
    <row r="45" spans="1:16" ht="16.5" customHeight="1" x14ac:dyDescent="0.45">
      <c r="A45" s="137">
        <v>13</v>
      </c>
      <c r="B45" s="104" t="str">
        <f>IF(OR('2. Identificación del Riesgo'!H45:H47="Corrupción",'2. Identificación del Riesgo'!H45:H47="Corrupción - LA/FT/FPADM",'2. Identificación del Riesgo'!H45:H47="Corrupción - Conflictos de Interés",'2. Identificación del Riesgo'!H45:H47="Corrupción en Trámites, OPAs y Consultas de Acceso a la Información Pública",'2. Identificación del Riesgo'!H45:H47="Gestión - Fiscal",'2. Identificación del Riesgo'!H45:H47="Gestión - Fuga de Capital Intelectual",'2. Identificación del Riesgo'!H45:H47="Gestión",'2. Identificación del Riesgo'!H45:H47="Gestión - Incumplimiento Normativo",'2. Identificación del Riesgo'!H45:H47="Gestión - Estratégico"),"No aplica",
IF('2. Identificación del Riesgo'!H45:H47="","",
IF('2. Identificación del Riesgo'!H45:H47&lt;&gt;"Corrupción",'2. Identificación del Riesgo'!B45:B47)))</f>
        <v/>
      </c>
      <c r="C45" s="104" t="str">
        <f>IF(OR('2. Identificación del Riesgo'!H45:H47="Corrupción",'2. Identificación del Riesgo'!H45:H47="Corrupción - LA/FT/FPADM",'2. Identificación del Riesgo'!H45:H47="Corrupción - Conflictos de Interés",'2. Identificación del Riesgo'!H45:H47="Corrupción en Trámites, OPAs y Consultas de Acceso a la Información Pública",'2. Identificación del Riesgo'!H45:H47="Gestión - Fiscal",'2. Identificación del Riesgo'!H45:H47="Gestión - Fuga de Capital Intelectual",'2. Identificación del Riesgo'!H45:H47="Gestión",'2. Identificación del Riesgo'!H45:H47="Gestión - Incumplimiento Normativo",'2. Identificación del Riesgo'!H45:H47="Gestión - Estratégico"),"No aplica",
IF('2. Identificación del Riesgo'!H45:H47="","",
IF('2. Identificación del Riesgo'!H45:H47&lt;&gt;"Corrupción",'2. Identificación del Riesgo'!C45:C47)))</f>
        <v/>
      </c>
      <c r="D45" s="104" t="str">
        <f>IF(OR('2. Identificación del Riesgo'!H45:H47="Corrupción",'2. Identificación del Riesgo'!H45:H47="Corrupción - LA/FT/FPADM",'2. Identificación del Riesgo'!H45:H47="Corrupción - Conflictos de Interés",'2. Identificación del Riesgo'!H45:H47="Corrupción en Trámites, OPAs y Consultas de Acceso a la Información Pública",'2. Identificación del Riesgo'!H45:H47="Gestión - Fiscal",'2. Identificación del Riesgo'!H45:H47="Gestión - Fuga de Capital Intelectual",'2. Identificación del Riesgo'!H45:H47="Gestión",'2. Identificación del Riesgo'!H45:H47="Gestión - Incumplimiento Normativo",'2. Identificación del Riesgo'!H45:H47="Gestión - Estratégico"),"No aplica",
IF('2. Identificación del Riesgo'!H45:H47="","",
IF('2. Identificación del Riesgo'!H45:H47&lt;&gt;"Corrupción",'2. Identificación del Riesgo'!G45:G47)))</f>
        <v/>
      </c>
      <c r="E45" s="104" t="str">
        <f>IF(OR('2. Identificación del Riesgo'!H45:H47="Corrupción",'2. Identificación del Riesgo'!H45:H47="Corrupción - LA/FT/FPADM",'2. Identificación del Riesgo'!H45:H47="Corrupción - Conflictos de Interés",'2. Identificación del Riesgo'!H45:H47="Corrupción en Trámites, OPAs y Consultas de Acceso a la Información Pública",'2. Identificación del Riesgo'!H45:H47="Gestión - Fiscal",'2. Identificación del Riesgo'!H45:H47="Gestión - Fuga de Capital Intelectual",'2. Identificación del Riesgo'!H45:H47="Gestión",'2. Identificación del Riesgo'!H45:H47="Gestión - Incumplimiento Normativo",'2. Identificación del Riesgo'!H45:H47="Gestión - Estratégico"),"No aplica",
IF('2. Identificación del Riesgo'!H45:H47="","",
IF('2. Identificación del Riesgo'!H45:H47&lt;&gt;"Corrupción",'2. Identificación del Riesgo'!H45:H47)))</f>
        <v/>
      </c>
      <c r="F45" s="104" t="str">
        <f>IF(OR('2. Identificación del Riesgo'!H45:H47="Corrupción",'2. Identificación del Riesgo'!H45:H47="Corrupción - LA/FT/FPADM",'2. Identificación del Riesgo'!H45:H47="Corrupción - Conflictos de Interés",'2. Identificación del Riesgo'!H45:H47="Corrupción en Trámites, OPAs y Consultas de Acceso a la Información Pública",'2. Identificación del Riesgo'!H45:H47="Gestión - Fiscal",'2. Identificación del Riesgo'!H45:H47="Gestión - Fuga de Capital Intelectual",'2. Identificación del Riesgo'!H45:H47="Gestión",'2. Identificación del Riesgo'!H45:H47="Gestión - Incumplimiento Normativo",'2. Identificación del Riesgo'!H45:H47="Gestión - Estratégico"),"No aplica",
IF('2. Identificación del Riesgo'!H45:H47="","",
IF('2. Identificación del Riesgo'!H45:H47&lt;&gt;"Corrupción",'2. Identificación del Riesgo'!I45:I47)))</f>
        <v/>
      </c>
      <c r="G45" s="104" t="str">
        <f>IF(OR('2. Identificación del Riesgo'!H45:H47="Corrupción",'2. Identificación del Riesgo'!H45:H47="Corrupción - LA/FT/FPADM",'2. Identificación del Riesgo'!H45:H47="Corrupción - Conflictos de Interés",'2. Identificación del Riesgo'!H45:H47="Corrupción en Trámites, OPAs y Consultas de Acceso a la Información Pública",'2. Identificación del Riesgo'!H45:H47="Gestión - Fiscal",'2. Identificación del Riesgo'!H45:H47="Gestión - Fuga de Capital Intelectual",'2. Identificación del Riesgo'!H45:H47="Gestión",'2. Identificación del Riesgo'!H45:H47="Gestión - Incumplimiento Normativo",'2. Identificación del Riesgo'!H45:H47="Gestión - Estratégico"),"No aplica",
IF('2. Identificación del Riesgo'!H45:H47="","",
IF('2. Identificación del Riesgo'!H45:H47&lt;&gt;"Corrupción",'2. Identificación del Riesgo'!N45:N47)))</f>
        <v/>
      </c>
      <c r="H45" s="122"/>
      <c r="I45" s="122"/>
      <c r="J45" s="154" t="str">
        <f t="shared" ref="J45" si="11">IF(I45="Información","Información fisica o digital como contratos, acuerdos de confidencialidad, manuales, procedimientos operativos, registros contables, bases de datos, entre otros.",
IF(I45="Software","Activo informático lógico como programas, herramientas ofimáticas o sistemas lógicos para la ejecución de las actividades.",
IF(I45="Hardware","Equipos físicos de cómputo y de comunicaciones como, servidores, biométricos que por su criticidad son considerados activos de información.",
IF(I45="Servicios","Servicio brindado por parte de la entidad para el apoyo de las actividades de los procesos, tales como: Servicios WEB, intranet, CRM, ERP, Portales organizacionales, Aplicaciones entre otros (Pueden estar compuestos por hardware y software).",
IF(I45="Intangibles","Se consideran intangibles aquellos activos inmateriales que otorgan a la entidad una ventaja competitiva relevante, uno de ellos es la imagen corporativa, reputación o el good will, entre otros.",
IF(I45="Componentes de Red","Medios necesarios para realizar la conexión de los elementos de hardware y software en una red, por ejemplo, el cableado estructurado y tarjetas de red, routers, switches, entre otros.",
IF(I45="Personas","Aquellos roles que, por su conocimiento, experiencia y criticidad para el proceso, son considerados activos de información, por ejemplo: personal con experiencia y capacitado para realizar una tarea específica en la ejecución de las actividades.",
IF(I45="Instalaciones","Espacio o área asignada para alojar y salvaguardar los datos considerados como activos críticos para la empresa.",""))))))))</f>
        <v/>
      </c>
      <c r="K45" s="122"/>
      <c r="L45" s="122"/>
      <c r="M45" s="8"/>
      <c r="N45" s="8"/>
      <c r="O45" s="8"/>
      <c r="P45" s="8"/>
    </row>
    <row r="46" spans="1:16" x14ac:dyDescent="0.45">
      <c r="A46" s="137"/>
      <c r="B46" s="104"/>
      <c r="C46" s="104"/>
      <c r="D46" s="104"/>
      <c r="E46" s="104"/>
      <c r="F46" s="104"/>
      <c r="G46" s="104"/>
      <c r="H46" s="122"/>
      <c r="I46" s="122"/>
      <c r="J46" s="154"/>
      <c r="K46" s="122"/>
      <c r="L46" s="122"/>
    </row>
    <row r="47" spans="1:16" x14ac:dyDescent="0.45">
      <c r="A47" s="137"/>
      <c r="B47" s="104"/>
      <c r="C47" s="104"/>
      <c r="D47" s="104"/>
      <c r="E47" s="104"/>
      <c r="F47" s="104"/>
      <c r="G47" s="104"/>
      <c r="H47" s="122"/>
      <c r="I47" s="122"/>
      <c r="J47" s="154"/>
      <c r="K47" s="122"/>
      <c r="L47" s="122"/>
    </row>
    <row r="48" spans="1:16" ht="16.5" customHeight="1" x14ac:dyDescent="0.45">
      <c r="A48" s="137">
        <v>14</v>
      </c>
      <c r="B48" s="104" t="str">
        <f>IF(OR('2. Identificación del Riesgo'!H48:H50="Corrupción",'2. Identificación del Riesgo'!H48:H50="Corrupción - LA/FT/FPADM",'2. Identificación del Riesgo'!H48:H50="Corrupción - Conflictos de Interés",'2. Identificación del Riesgo'!H48:H50="Corrupción en Trámites, OPAs y Consultas de Acceso a la Información Pública",'2. Identificación del Riesgo'!H48:H50="Gestión - Fiscal",'2. Identificación del Riesgo'!H48:H50="Gestión - Fuga de Capital Intelectual",'2. Identificación del Riesgo'!H48:H50="Gestión",'2. Identificación del Riesgo'!H48:H50="Gestión - Incumplimiento Normativo",'2. Identificación del Riesgo'!H48:H50="Gestión - Estratégico"),"No aplica",
IF('2. Identificación del Riesgo'!H48:H50="","",
IF('2. Identificación del Riesgo'!H48:H50&lt;&gt;"Corrupción",'2. Identificación del Riesgo'!B48:B50)))</f>
        <v/>
      </c>
      <c r="C48" s="104" t="str">
        <f>IF(OR('2. Identificación del Riesgo'!H48:H50="Corrupción",'2. Identificación del Riesgo'!H48:H50="Corrupción - LA/FT/FPADM",'2. Identificación del Riesgo'!H48:H50="Corrupción - Conflictos de Interés",'2. Identificación del Riesgo'!H48:H50="Corrupción en Trámites, OPAs y Consultas de Acceso a la Información Pública",'2. Identificación del Riesgo'!H48:H50="Gestión - Fiscal",'2. Identificación del Riesgo'!H48:H50="Gestión - Fuga de Capital Intelectual",'2. Identificación del Riesgo'!H48:H50="Gestión",'2. Identificación del Riesgo'!H48:H50="Gestión - Incumplimiento Normativo",'2. Identificación del Riesgo'!H48:H50="Gestión - Estratégico"),"No aplica",
IF('2. Identificación del Riesgo'!H48:H50="","",
IF('2. Identificación del Riesgo'!H48:H50&lt;&gt;"Corrupción",'2. Identificación del Riesgo'!C48:C50)))</f>
        <v/>
      </c>
      <c r="D48" s="104" t="str">
        <f>IF(OR('2. Identificación del Riesgo'!H48:H50="Corrupción",'2. Identificación del Riesgo'!H48:H50="Corrupción - LA/FT/FPADM",'2. Identificación del Riesgo'!H48:H50="Corrupción - Conflictos de Interés",'2. Identificación del Riesgo'!H48:H50="Corrupción en Trámites, OPAs y Consultas de Acceso a la Información Pública",'2. Identificación del Riesgo'!H48:H50="Gestión - Fiscal",'2. Identificación del Riesgo'!H48:H50="Gestión - Fuga de Capital Intelectual",'2. Identificación del Riesgo'!H48:H50="Gestión",'2. Identificación del Riesgo'!H48:H50="Gestión - Incumplimiento Normativo",'2. Identificación del Riesgo'!H48:H50="Gestión - Estratégico"),"No aplica",
IF('2. Identificación del Riesgo'!H48:H50="","",
IF('2. Identificación del Riesgo'!H48:H50&lt;&gt;"Corrupción",'2. Identificación del Riesgo'!G48:G50)))</f>
        <v/>
      </c>
      <c r="E48" s="104" t="str">
        <f>IF(OR('2. Identificación del Riesgo'!H48:H50="Corrupción",'2. Identificación del Riesgo'!H48:H50="Corrupción - LA/FT/FPADM",'2. Identificación del Riesgo'!H48:H50="Corrupción - Conflictos de Interés",'2. Identificación del Riesgo'!H48:H50="Corrupción en Trámites, OPAs y Consultas de Acceso a la Información Pública",'2. Identificación del Riesgo'!H48:H50="Gestión - Fiscal",'2. Identificación del Riesgo'!H48:H50="Gestión - Fuga de Capital Intelectual",'2. Identificación del Riesgo'!H48:H50="Gestión",'2. Identificación del Riesgo'!H48:H50="Gestión - Incumplimiento Normativo",'2. Identificación del Riesgo'!H48:H50="Gestión - Estratégico"),"No aplica",
IF('2. Identificación del Riesgo'!H48:H50="","",
IF('2. Identificación del Riesgo'!H48:H50&lt;&gt;"Corrupción",'2. Identificación del Riesgo'!H48:H50)))</f>
        <v/>
      </c>
      <c r="F48" s="104" t="str">
        <f>IF(OR('2. Identificación del Riesgo'!H48:H50="Corrupción",'2. Identificación del Riesgo'!H48:H50="Corrupción - LA/FT/FPADM",'2. Identificación del Riesgo'!H48:H50="Corrupción - Conflictos de Interés",'2. Identificación del Riesgo'!H48:H50="Corrupción en Trámites, OPAs y Consultas de Acceso a la Información Pública",'2. Identificación del Riesgo'!H48:H50="Gestión - Fiscal",'2. Identificación del Riesgo'!H48:H50="Gestión - Fuga de Capital Intelectual",'2. Identificación del Riesgo'!H48:H50="Gestión",'2. Identificación del Riesgo'!H48:H50="Gestión - Incumplimiento Normativo",'2. Identificación del Riesgo'!H48:H50="Gestión - Estratégico"),"No aplica",
IF('2. Identificación del Riesgo'!H48:H50="","",
IF('2. Identificación del Riesgo'!H48:H50&lt;&gt;"Corrupción",'2. Identificación del Riesgo'!I48:I50)))</f>
        <v/>
      </c>
      <c r="G48" s="104" t="str">
        <f>IF(OR('2. Identificación del Riesgo'!H48:H50="Corrupción",'2. Identificación del Riesgo'!H48:H50="Corrupción - LA/FT/FPADM",'2. Identificación del Riesgo'!H48:H50="Corrupción - Conflictos de Interés",'2. Identificación del Riesgo'!H48:H50="Corrupción en Trámites, OPAs y Consultas de Acceso a la Información Pública",'2. Identificación del Riesgo'!H48:H50="Gestión - Fiscal",'2. Identificación del Riesgo'!H48:H50="Gestión - Fuga de Capital Intelectual",'2. Identificación del Riesgo'!H48:H50="Gestión",'2. Identificación del Riesgo'!H48:H50="Gestión - Incumplimiento Normativo",'2. Identificación del Riesgo'!H48:H50="Gestión - Estratégico"),"No aplica",
IF('2. Identificación del Riesgo'!H48:H50="","",
IF('2. Identificación del Riesgo'!H48:H50&lt;&gt;"Corrupción",'2. Identificación del Riesgo'!N48:N50)))</f>
        <v/>
      </c>
      <c r="H48" s="122"/>
      <c r="I48" s="122"/>
      <c r="J48" s="154" t="str">
        <f t="shared" ref="J48" si="12">IF(I48="Información","Información fisica o digital como contratos, acuerdos de confidencialidad, manuales, procedimientos operativos, registros contables, bases de datos, entre otros.",
IF(I48="Software","Activo informático lógico como programas, herramientas ofimáticas o sistemas lógicos para la ejecución de las actividades.",
IF(I48="Hardware","Equipos físicos de cómputo y de comunicaciones como, servidores, biométricos que por su criticidad son considerados activos de información.",
IF(I48="Servicios","Servicio brindado por parte de la entidad para el apoyo de las actividades de los procesos, tales como: Servicios WEB, intranet, CRM, ERP, Portales organizacionales, Aplicaciones entre otros (Pueden estar compuestos por hardware y software).",
IF(I48="Intangibles","Se consideran intangibles aquellos activos inmateriales que otorgan a la entidad una ventaja competitiva relevante, uno de ellos es la imagen corporativa, reputación o el good will, entre otros.",
IF(I48="Componentes de Red","Medios necesarios para realizar la conexión de los elementos de hardware y software en una red, por ejemplo, el cableado estructurado y tarjetas de red, routers, switches, entre otros.",
IF(I48="Personas","Aquellos roles que, por su conocimiento, experiencia y criticidad para el proceso, son considerados activos de información, por ejemplo: personal con experiencia y capacitado para realizar una tarea específica en la ejecución de las actividades.",
IF(I48="Instalaciones","Espacio o área asignada para alojar y salvaguardar los datos considerados como activos críticos para la empresa.",""))))))))</f>
        <v/>
      </c>
      <c r="K48" s="122"/>
      <c r="L48" s="122"/>
      <c r="M48" s="8"/>
      <c r="N48" s="8"/>
      <c r="O48" s="8"/>
      <c r="P48" s="8"/>
    </row>
    <row r="49" spans="1:16" x14ac:dyDescent="0.45">
      <c r="A49" s="137"/>
      <c r="B49" s="104"/>
      <c r="C49" s="104"/>
      <c r="D49" s="104"/>
      <c r="E49" s="104"/>
      <c r="F49" s="104"/>
      <c r="G49" s="104"/>
      <c r="H49" s="122"/>
      <c r="I49" s="122"/>
      <c r="J49" s="154"/>
      <c r="K49" s="122"/>
      <c r="L49" s="122"/>
    </row>
    <row r="50" spans="1:16" x14ac:dyDescent="0.45">
      <c r="A50" s="137"/>
      <c r="B50" s="104"/>
      <c r="C50" s="104"/>
      <c r="D50" s="104"/>
      <c r="E50" s="104"/>
      <c r="F50" s="104"/>
      <c r="G50" s="104"/>
      <c r="H50" s="122"/>
      <c r="I50" s="122"/>
      <c r="J50" s="154"/>
      <c r="K50" s="122"/>
      <c r="L50" s="122"/>
    </row>
    <row r="51" spans="1:16" ht="16.5" customHeight="1" x14ac:dyDescent="0.45">
      <c r="A51" s="137">
        <v>15</v>
      </c>
      <c r="B51" s="104" t="str">
        <f>IF(OR('2. Identificación del Riesgo'!H51:H53="Corrupción",'2. Identificación del Riesgo'!H51:H53="Corrupción - LA/FT/FPADM",'2. Identificación del Riesgo'!H51:H53="Corrupción - Conflictos de Interés",'2. Identificación del Riesgo'!H51:H53="Corrupción en Trámites, OPAs y Consultas de Acceso a la Información Pública",'2. Identificación del Riesgo'!H51:H53="Gestión - Fiscal",'2. Identificación del Riesgo'!H51:H53="Gestión - Fuga de Capital Intelectual",'2. Identificación del Riesgo'!H51:H53="Gestión",'2. Identificación del Riesgo'!H51:H53="Gestión - Incumplimiento Normativo",'2. Identificación del Riesgo'!H51:H53="Gestión - Estratégico"),"No aplica",
IF('2. Identificación del Riesgo'!H51:H53="","",
IF('2. Identificación del Riesgo'!H51:H53&lt;&gt;"Corrupción",'2. Identificación del Riesgo'!B51:B53)))</f>
        <v/>
      </c>
      <c r="C51" s="104" t="str">
        <f>IF(OR('2. Identificación del Riesgo'!H51:H53="Corrupción",'2. Identificación del Riesgo'!H51:H53="Corrupción - LA/FT/FPADM",'2. Identificación del Riesgo'!H51:H53="Corrupción - Conflictos de Interés",'2. Identificación del Riesgo'!H51:H53="Corrupción en Trámites, OPAs y Consultas de Acceso a la Información Pública",'2. Identificación del Riesgo'!H51:H53="Gestión - Fiscal",'2. Identificación del Riesgo'!H51:H53="Gestión - Fuga de Capital Intelectual",'2. Identificación del Riesgo'!H51:H53="Gestión",'2. Identificación del Riesgo'!H51:H53="Gestión - Incumplimiento Normativo",'2. Identificación del Riesgo'!H51:H53="Gestión - Estratégico"),"No aplica",
IF('2. Identificación del Riesgo'!H51:H53="","",
IF('2. Identificación del Riesgo'!H51:H53&lt;&gt;"Corrupción",'2. Identificación del Riesgo'!C51:C53)))</f>
        <v/>
      </c>
      <c r="D51" s="104" t="str">
        <f>IF(OR('2. Identificación del Riesgo'!H51:H53="Corrupción",'2. Identificación del Riesgo'!H51:H53="Corrupción - LA/FT/FPADM",'2. Identificación del Riesgo'!H51:H53="Corrupción - Conflictos de Interés",'2. Identificación del Riesgo'!H51:H53="Corrupción en Trámites, OPAs y Consultas de Acceso a la Información Pública",'2. Identificación del Riesgo'!H51:H53="Gestión - Fiscal",'2. Identificación del Riesgo'!H51:H53="Gestión - Fuga de Capital Intelectual",'2. Identificación del Riesgo'!H51:H53="Gestión",'2. Identificación del Riesgo'!H51:H53="Gestión - Incumplimiento Normativo",'2. Identificación del Riesgo'!H51:H53="Gestión - Estratégico"),"No aplica",
IF('2. Identificación del Riesgo'!H51:H53="","",
IF('2. Identificación del Riesgo'!H51:H53&lt;&gt;"Corrupción",'2. Identificación del Riesgo'!G51:G53)))</f>
        <v/>
      </c>
      <c r="E51" s="104" t="str">
        <f>IF(OR('2. Identificación del Riesgo'!H51:H53="Corrupción",'2. Identificación del Riesgo'!H51:H53="Corrupción - LA/FT/FPADM",'2. Identificación del Riesgo'!H51:H53="Corrupción - Conflictos de Interés",'2. Identificación del Riesgo'!H51:H53="Corrupción en Trámites, OPAs y Consultas de Acceso a la Información Pública",'2. Identificación del Riesgo'!H51:H53="Gestión - Fiscal",'2. Identificación del Riesgo'!H51:H53="Gestión - Fuga de Capital Intelectual",'2. Identificación del Riesgo'!H51:H53="Gestión",'2. Identificación del Riesgo'!H51:H53="Gestión - Incumplimiento Normativo",'2. Identificación del Riesgo'!H51:H53="Gestión - Estratégico"),"No aplica",
IF('2. Identificación del Riesgo'!H51:H53="","",
IF('2. Identificación del Riesgo'!H51:H53&lt;&gt;"Corrupción",'2. Identificación del Riesgo'!H51:H53)))</f>
        <v/>
      </c>
      <c r="F51" s="104" t="str">
        <f>IF(OR('2. Identificación del Riesgo'!H51:H53="Corrupción",'2. Identificación del Riesgo'!H51:H53="Corrupción - LA/FT/FPADM",'2. Identificación del Riesgo'!H51:H53="Corrupción - Conflictos de Interés",'2. Identificación del Riesgo'!H51:H53="Corrupción en Trámites, OPAs y Consultas de Acceso a la Información Pública",'2. Identificación del Riesgo'!H51:H53="Gestión - Fiscal",'2. Identificación del Riesgo'!H51:H53="Gestión - Fuga de Capital Intelectual",'2. Identificación del Riesgo'!H51:H53="Gestión",'2. Identificación del Riesgo'!H51:H53="Gestión - Incumplimiento Normativo",'2. Identificación del Riesgo'!H51:H53="Gestión - Estratégico"),"No aplica",
IF('2. Identificación del Riesgo'!H51:H53="","",
IF('2. Identificación del Riesgo'!H51:H53&lt;&gt;"Corrupción",'2. Identificación del Riesgo'!I51:I53)))</f>
        <v/>
      </c>
      <c r="G51" s="104" t="str">
        <f>IF(OR('2. Identificación del Riesgo'!H51:H53="Corrupción",'2. Identificación del Riesgo'!H51:H53="Corrupción - LA/FT/FPADM",'2. Identificación del Riesgo'!H51:H53="Corrupción - Conflictos de Interés",'2. Identificación del Riesgo'!H51:H53="Corrupción en Trámites, OPAs y Consultas de Acceso a la Información Pública",'2. Identificación del Riesgo'!H51:H53="Gestión - Fiscal",'2. Identificación del Riesgo'!H51:H53="Gestión - Fuga de Capital Intelectual",'2. Identificación del Riesgo'!H51:H53="Gestión",'2. Identificación del Riesgo'!H51:H53="Gestión - Incumplimiento Normativo",'2. Identificación del Riesgo'!H51:H53="Gestión - Estratégico"),"No aplica",
IF('2. Identificación del Riesgo'!H51:H53="","",
IF('2. Identificación del Riesgo'!H51:H53&lt;&gt;"Corrupción",'2. Identificación del Riesgo'!N51:N53)))</f>
        <v/>
      </c>
      <c r="H51" s="122"/>
      <c r="I51" s="122"/>
      <c r="J51" s="154" t="str">
        <f t="shared" ref="J51" si="13">IF(I51="Información","Información fisica o digital como contratos, acuerdos de confidencialidad, manuales, procedimientos operativos, registros contables, bases de datos, entre otros.",
IF(I51="Software","Activo informático lógico como programas, herramientas ofimáticas o sistemas lógicos para la ejecución de las actividades.",
IF(I51="Hardware","Equipos físicos de cómputo y de comunicaciones como, servidores, biométricos que por su criticidad son considerados activos de información.",
IF(I51="Servicios","Servicio brindado por parte de la entidad para el apoyo de las actividades de los procesos, tales como: Servicios WEB, intranet, CRM, ERP, Portales organizacionales, Aplicaciones entre otros (Pueden estar compuestos por hardware y software).",
IF(I51="Intangibles","Se consideran intangibles aquellos activos inmateriales que otorgan a la entidad una ventaja competitiva relevante, uno de ellos es la imagen corporativa, reputación o el good will, entre otros.",
IF(I51="Componentes de Red","Medios necesarios para realizar la conexión de los elementos de hardware y software en una red, por ejemplo, el cableado estructurado y tarjetas de red, routers, switches, entre otros.",
IF(I51="Personas","Aquellos roles que, por su conocimiento, experiencia y criticidad para el proceso, son considerados activos de información, por ejemplo: personal con experiencia y capacitado para realizar una tarea específica en la ejecución de las actividades.",
IF(I51="Instalaciones","Espacio o área asignada para alojar y salvaguardar los datos considerados como activos críticos para la empresa.",""))))))))</f>
        <v/>
      </c>
      <c r="K51" s="122"/>
      <c r="L51" s="122"/>
      <c r="M51" s="8"/>
      <c r="N51" s="8"/>
      <c r="O51" s="8"/>
      <c r="P51" s="8"/>
    </row>
    <row r="52" spans="1:16" x14ac:dyDescent="0.45">
      <c r="A52" s="137"/>
      <c r="B52" s="104"/>
      <c r="C52" s="104"/>
      <c r="D52" s="104"/>
      <c r="E52" s="104"/>
      <c r="F52" s="104"/>
      <c r="G52" s="104"/>
      <c r="H52" s="122"/>
      <c r="I52" s="122"/>
      <c r="J52" s="154"/>
      <c r="K52" s="122"/>
      <c r="L52" s="122"/>
    </row>
    <row r="53" spans="1:16" x14ac:dyDescent="0.45">
      <c r="A53" s="137"/>
      <c r="B53" s="104"/>
      <c r="C53" s="104"/>
      <c r="D53" s="104"/>
      <c r="E53" s="104"/>
      <c r="F53" s="104"/>
      <c r="G53" s="104"/>
      <c r="H53" s="122"/>
      <c r="I53" s="122"/>
      <c r="J53" s="154"/>
      <c r="K53" s="122"/>
      <c r="L53" s="122"/>
    </row>
    <row r="54" spans="1:16" ht="16.5" customHeight="1" x14ac:dyDescent="0.45">
      <c r="A54" s="137">
        <v>16</v>
      </c>
      <c r="B54" s="104" t="str">
        <f>IF(OR('2. Identificación del Riesgo'!H54:H56="Corrupción",'2. Identificación del Riesgo'!H54:H56="Corrupción - LA/FT/FPADM",'2. Identificación del Riesgo'!H54:H56="Corrupción - Conflictos de Interés",'2. Identificación del Riesgo'!H54:H56="Corrupción en Trámites, OPAs y Consultas de Acceso a la Información Pública",'2. Identificación del Riesgo'!H54:H56="Gestión - Fiscal",'2. Identificación del Riesgo'!H54:H56="Gestión - Fuga de Capital Intelectual",'2. Identificación del Riesgo'!H54:H56="Gestión",'2. Identificación del Riesgo'!H54:H56="Gestión - Incumplimiento Normativo",'2. Identificación del Riesgo'!H54:H56="Gestión - Estratégico"),"No aplica",
IF('2. Identificación del Riesgo'!H54:H56="","",
IF('2. Identificación del Riesgo'!H54:H56&lt;&gt;"Corrupción",'2. Identificación del Riesgo'!B54:B56)))</f>
        <v/>
      </c>
      <c r="C54" s="104" t="str">
        <f>IF(OR('2. Identificación del Riesgo'!H54:H56="Corrupción",'2. Identificación del Riesgo'!H54:H56="Corrupción - LA/FT/FPADM",'2. Identificación del Riesgo'!H54:H56="Corrupción - Conflictos de Interés",'2. Identificación del Riesgo'!H54:H56="Corrupción en Trámites, OPAs y Consultas de Acceso a la Información Pública",'2. Identificación del Riesgo'!H54:H56="Gestión - Fiscal",'2. Identificación del Riesgo'!H54:H56="Gestión - Fuga de Capital Intelectual",'2. Identificación del Riesgo'!H54:H56="Gestión",'2. Identificación del Riesgo'!H54:H56="Gestión - Incumplimiento Normativo",'2. Identificación del Riesgo'!H54:H56="Gestión - Estratégico"),"No aplica",
IF('2. Identificación del Riesgo'!H54:H56="","",
IF('2. Identificación del Riesgo'!H54:H56&lt;&gt;"Corrupción",'2. Identificación del Riesgo'!C54:C56)))</f>
        <v/>
      </c>
      <c r="D54" s="104" t="str">
        <f>IF(OR('2. Identificación del Riesgo'!H54:H56="Corrupción",'2. Identificación del Riesgo'!H54:H56="Corrupción - LA/FT/FPADM",'2. Identificación del Riesgo'!H54:H56="Corrupción - Conflictos de Interés",'2. Identificación del Riesgo'!H54:H56="Corrupción en Trámites, OPAs y Consultas de Acceso a la Información Pública",'2. Identificación del Riesgo'!H54:H56="Gestión - Fiscal",'2. Identificación del Riesgo'!H54:H56="Gestión - Fuga de Capital Intelectual",'2. Identificación del Riesgo'!H54:H56="Gestión",'2. Identificación del Riesgo'!H54:H56="Gestión - Incumplimiento Normativo",'2. Identificación del Riesgo'!H54:H56="Gestión - Estratégico"),"No aplica",
IF('2. Identificación del Riesgo'!H54:H56="","",
IF('2. Identificación del Riesgo'!H54:H56&lt;&gt;"Corrupción",'2. Identificación del Riesgo'!G54:G56)))</f>
        <v/>
      </c>
      <c r="E54" s="104" t="str">
        <f>IF(OR('2. Identificación del Riesgo'!H54:H56="Corrupción",'2. Identificación del Riesgo'!H54:H56="Corrupción - LA/FT/FPADM",'2. Identificación del Riesgo'!H54:H56="Corrupción - Conflictos de Interés",'2. Identificación del Riesgo'!H54:H56="Corrupción en Trámites, OPAs y Consultas de Acceso a la Información Pública",'2. Identificación del Riesgo'!H54:H56="Gestión - Fiscal",'2. Identificación del Riesgo'!H54:H56="Gestión - Fuga de Capital Intelectual",'2. Identificación del Riesgo'!H54:H56="Gestión",'2. Identificación del Riesgo'!H54:H56="Gestión - Incumplimiento Normativo",'2. Identificación del Riesgo'!H54:H56="Gestión - Estratégico"),"No aplica",
IF('2. Identificación del Riesgo'!H54:H56="","",
IF('2. Identificación del Riesgo'!H54:H56&lt;&gt;"Corrupción",'2. Identificación del Riesgo'!H54:H56)))</f>
        <v/>
      </c>
      <c r="F54" s="104" t="str">
        <f>IF(OR('2. Identificación del Riesgo'!H54:H56="Corrupción",'2. Identificación del Riesgo'!H54:H56="Corrupción - LA/FT/FPADM",'2. Identificación del Riesgo'!H54:H56="Corrupción - Conflictos de Interés",'2. Identificación del Riesgo'!H54:H56="Corrupción en Trámites, OPAs y Consultas de Acceso a la Información Pública",'2. Identificación del Riesgo'!H54:H56="Gestión - Fiscal",'2. Identificación del Riesgo'!H54:H56="Gestión - Fuga de Capital Intelectual",'2. Identificación del Riesgo'!H54:H56="Gestión",'2. Identificación del Riesgo'!H54:H56="Gestión - Incumplimiento Normativo",'2. Identificación del Riesgo'!H54:H56="Gestión - Estratégico"),"No aplica",
IF('2. Identificación del Riesgo'!H54:H56="","",
IF('2. Identificación del Riesgo'!H54:H56&lt;&gt;"Corrupción",'2. Identificación del Riesgo'!I54:I56)))</f>
        <v/>
      </c>
      <c r="G54" s="104" t="str">
        <f>IF(OR('2. Identificación del Riesgo'!H54:H56="Corrupción",'2. Identificación del Riesgo'!H54:H56="Corrupción - LA/FT/FPADM",'2. Identificación del Riesgo'!H54:H56="Corrupción - Conflictos de Interés",'2. Identificación del Riesgo'!H54:H56="Corrupción en Trámites, OPAs y Consultas de Acceso a la Información Pública",'2. Identificación del Riesgo'!H54:H56="Gestión - Fiscal",'2. Identificación del Riesgo'!H54:H56="Gestión - Fuga de Capital Intelectual",'2. Identificación del Riesgo'!H54:H56="Gestión",'2. Identificación del Riesgo'!H54:H56="Gestión - Incumplimiento Normativo",'2. Identificación del Riesgo'!H54:H56="Gestión - Estratégico"),"No aplica",
IF('2. Identificación del Riesgo'!H54:H56="","",
IF('2. Identificación del Riesgo'!H54:H56&lt;&gt;"Corrupción",'2. Identificación del Riesgo'!N54:N56)))</f>
        <v/>
      </c>
      <c r="H54" s="122"/>
      <c r="I54" s="122"/>
      <c r="J54" s="154" t="str">
        <f t="shared" ref="J54" si="14">IF(I54="Información","Información fisica o digital como contratos, acuerdos de confidencialidad, manuales, procedimientos operativos, registros contables, bases de datos, entre otros.",
IF(I54="Software","Activo informático lógico como programas, herramientas ofimáticas o sistemas lógicos para la ejecución de las actividades.",
IF(I54="Hardware","Equipos físicos de cómputo y de comunicaciones como, servidores, biométricos que por su criticidad son considerados activos de información.",
IF(I54="Servicios","Servicio brindado por parte de la entidad para el apoyo de las actividades de los procesos, tales como: Servicios WEB, intranet, CRM, ERP, Portales organizacionales, Aplicaciones entre otros (Pueden estar compuestos por hardware y software).",
IF(I54="Intangibles","Se consideran intangibles aquellos activos inmateriales que otorgan a la entidad una ventaja competitiva relevante, uno de ellos es la imagen corporativa, reputación o el good will, entre otros.",
IF(I54="Componentes de Red","Medios necesarios para realizar la conexión de los elementos de hardware y software en una red, por ejemplo, el cableado estructurado y tarjetas de red, routers, switches, entre otros.",
IF(I54="Personas","Aquellos roles que, por su conocimiento, experiencia y criticidad para el proceso, son considerados activos de información, por ejemplo: personal con experiencia y capacitado para realizar una tarea específica en la ejecución de las actividades.",
IF(I54="Instalaciones","Espacio o área asignada para alojar y salvaguardar los datos considerados como activos críticos para la empresa.",""))))))))</f>
        <v/>
      </c>
      <c r="K54" s="122"/>
      <c r="L54" s="122"/>
      <c r="M54" s="8"/>
      <c r="N54" s="8"/>
      <c r="O54" s="8"/>
      <c r="P54" s="8"/>
    </row>
    <row r="55" spans="1:16" x14ac:dyDescent="0.45">
      <c r="A55" s="137"/>
      <c r="B55" s="104"/>
      <c r="C55" s="104"/>
      <c r="D55" s="104"/>
      <c r="E55" s="104"/>
      <c r="F55" s="104"/>
      <c r="G55" s="104"/>
      <c r="H55" s="122"/>
      <c r="I55" s="122"/>
      <c r="J55" s="154"/>
      <c r="K55" s="122"/>
      <c r="L55" s="122"/>
    </row>
    <row r="56" spans="1:16" x14ac:dyDescent="0.45">
      <c r="A56" s="137"/>
      <c r="B56" s="104"/>
      <c r="C56" s="104"/>
      <c r="D56" s="104"/>
      <c r="E56" s="104"/>
      <c r="F56" s="104"/>
      <c r="G56" s="104"/>
      <c r="H56" s="122"/>
      <c r="I56" s="122"/>
      <c r="J56" s="154"/>
      <c r="K56" s="122"/>
      <c r="L56" s="122"/>
    </row>
    <row r="57" spans="1:16" ht="16.5" customHeight="1" x14ac:dyDescent="0.45">
      <c r="A57" s="137">
        <v>17</v>
      </c>
      <c r="B57" s="104" t="str">
        <f>IF(OR('2. Identificación del Riesgo'!H57:H59="Corrupción",'2. Identificación del Riesgo'!H57:H59="Corrupción - LA/FT/FPADM",'2. Identificación del Riesgo'!H57:H59="Corrupción - Conflictos de Interés",'2. Identificación del Riesgo'!H57:H59="Corrupción en Trámites, OPAs y Consultas de Acceso a la Información Pública",'2. Identificación del Riesgo'!H57:H59="Gestión - Fiscal",'2. Identificación del Riesgo'!H57:H59="Gestión - Fuga de Capital Intelectual",'2. Identificación del Riesgo'!H57:H59="Gestión",'2. Identificación del Riesgo'!H57:H59="Gestión - Incumplimiento Normativo",'2. Identificación del Riesgo'!H57:H59="Gestión - Estratégico"),"No aplica",
IF('2. Identificación del Riesgo'!H57:H59="","",
IF('2. Identificación del Riesgo'!H57:H59&lt;&gt;"Corrupción",'2. Identificación del Riesgo'!B57:B59)))</f>
        <v/>
      </c>
      <c r="C57" s="104" t="str">
        <f>IF(OR('2. Identificación del Riesgo'!H57:H59="Corrupción",'2. Identificación del Riesgo'!H57:H59="Corrupción - LA/FT/FPADM",'2. Identificación del Riesgo'!H57:H59="Corrupción - Conflictos de Interés",'2. Identificación del Riesgo'!H57:H59="Corrupción en Trámites, OPAs y Consultas de Acceso a la Información Pública",'2. Identificación del Riesgo'!H57:H59="Gestión - Fiscal",'2. Identificación del Riesgo'!H57:H59="Gestión - Fuga de Capital Intelectual",'2. Identificación del Riesgo'!H57:H59="Gestión",'2. Identificación del Riesgo'!H57:H59="Gestión - Incumplimiento Normativo",'2. Identificación del Riesgo'!H57:H59="Gestión - Estratégico"),"No aplica",
IF('2. Identificación del Riesgo'!H57:H59="","",
IF('2. Identificación del Riesgo'!H57:H59&lt;&gt;"Corrupción",'2. Identificación del Riesgo'!C57:C59)))</f>
        <v/>
      </c>
      <c r="D57" s="104" t="str">
        <f>IF(OR('2. Identificación del Riesgo'!H57:H59="Corrupción",'2. Identificación del Riesgo'!H57:H59="Corrupción - LA/FT/FPADM",'2. Identificación del Riesgo'!H57:H59="Corrupción - Conflictos de Interés",'2. Identificación del Riesgo'!H57:H59="Corrupción en Trámites, OPAs y Consultas de Acceso a la Información Pública",'2. Identificación del Riesgo'!H57:H59="Gestión - Fiscal",'2. Identificación del Riesgo'!H57:H59="Gestión - Fuga de Capital Intelectual",'2. Identificación del Riesgo'!H57:H59="Gestión",'2. Identificación del Riesgo'!H57:H59="Gestión - Incumplimiento Normativo",'2. Identificación del Riesgo'!H57:H59="Gestión - Estratégico"),"No aplica",
IF('2. Identificación del Riesgo'!H57:H59="","",
IF('2. Identificación del Riesgo'!H57:H59&lt;&gt;"Corrupción",'2. Identificación del Riesgo'!G57:G59)))</f>
        <v/>
      </c>
      <c r="E57" s="104" t="str">
        <f>IF(OR('2. Identificación del Riesgo'!H57:H59="Corrupción",'2. Identificación del Riesgo'!H57:H59="Corrupción - LA/FT/FPADM",'2. Identificación del Riesgo'!H57:H59="Corrupción - Conflictos de Interés",'2. Identificación del Riesgo'!H57:H59="Corrupción en Trámites, OPAs y Consultas de Acceso a la Información Pública",'2. Identificación del Riesgo'!H57:H59="Gestión - Fiscal",'2. Identificación del Riesgo'!H57:H59="Gestión - Fuga de Capital Intelectual",'2. Identificación del Riesgo'!H57:H59="Gestión",'2. Identificación del Riesgo'!H57:H59="Gestión - Incumplimiento Normativo",'2. Identificación del Riesgo'!H57:H59="Gestión - Estratégico"),"No aplica",
IF('2. Identificación del Riesgo'!H57:H59="","",
IF('2. Identificación del Riesgo'!H57:H59&lt;&gt;"Corrupción",'2. Identificación del Riesgo'!H57:H59)))</f>
        <v/>
      </c>
      <c r="F57" s="104" t="str">
        <f>IF(OR('2. Identificación del Riesgo'!H57:H59="Corrupción",'2. Identificación del Riesgo'!H57:H59="Corrupción - LA/FT/FPADM",'2. Identificación del Riesgo'!H57:H59="Corrupción - Conflictos de Interés",'2. Identificación del Riesgo'!H57:H59="Corrupción en Trámites, OPAs y Consultas de Acceso a la Información Pública",'2. Identificación del Riesgo'!H57:H59="Gestión - Fiscal",'2. Identificación del Riesgo'!H57:H59="Gestión - Fuga de Capital Intelectual",'2. Identificación del Riesgo'!H57:H59="Gestión",'2. Identificación del Riesgo'!H57:H59="Gestión - Incumplimiento Normativo",'2. Identificación del Riesgo'!H57:H59="Gestión - Estratégico"),"No aplica",
IF('2. Identificación del Riesgo'!H57:H59="","",
IF('2. Identificación del Riesgo'!H57:H59&lt;&gt;"Corrupción",'2. Identificación del Riesgo'!I57:I59)))</f>
        <v/>
      </c>
      <c r="G57" s="104" t="str">
        <f>IF(OR('2. Identificación del Riesgo'!H57:H59="Corrupción",'2. Identificación del Riesgo'!H57:H59="Corrupción - LA/FT/FPADM",'2. Identificación del Riesgo'!H57:H59="Corrupción - Conflictos de Interés",'2. Identificación del Riesgo'!H57:H59="Corrupción en Trámites, OPAs y Consultas de Acceso a la Información Pública",'2. Identificación del Riesgo'!H57:H59="Gestión - Fiscal",'2. Identificación del Riesgo'!H57:H59="Gestión - Fuga de Capital Intelectual",'2. Identificación del Riesgo'!H57:H59="Gestión",'2. Identificación del Riesgo'!H57:H59="Gestión - Incumplimiento Normativo",'2. Identificación del Riesgo'!H57:H59="Gestión - Estratégico"),"No aplica",
IF('2. Identificación del Riesgo'!H57:H59="","",
IF('2. Identificación del Riesgo'!H57:H59&lt;&gt;"Corrupción",'2. Identificación del Riesgo'!N57:N59)))</f>
        <v/>
      </c>
      <c r="H57" s="122"/>
      <c r="I57" s="122"/>
      <c r="J57" s="154" t="str">
        <f t="shared" ref="J57" si="15">IF(I57="Información","Información fisica o digital como contratos, acuerdos de confidencialidad, manuales, procedimientos operativos, registros contables, bases de datos, entre otros.",
IF(I57="Software","Activo informático lógico como programas, herramientas ofimáticas o sistemas lógicos para la ejecución de las actividades.",
IF(I57="Hardware","Equipos físicos de cómputo y de comunicaciones como, servidores, biométricos que por su criticidad son considerados activos de información.",
IF(I57="Servicios","Servicio brindado por parte de la entidad para el apoyo de las actividades de los procesos, tales como: Servicios WEB, intranet, CRM, ERP, Portales organizacionales, Aplicaciones entre otros (Pueden estar compuestos por hardware y software).",
IF(I57="Intangibles","Se consideran intangibles aquellos activos inmateriales que otorgan a la entidad una ventaja competitiva relevante, uno de ellos es la imagen corporativa, reputación o el good will, entre otros.",
IF(I57="Componentes de Red","Medios necesarios para realizar la conexión de los elementos de hardware y software en una red, por ejemplo, el cableado estructurado y tarjetas de red, routers, switches, entre otros.",
IF(I57="Personas","Aquellos roles que, por su conocimiento, experiencia y criticidad para el proceso, son considerados activos de información, por ejemplo: personal con experiencia y capacitado para realizar una tarea específica en la ejecución de las actividades.",
IF(I57="Instalaciones","Espacio o área asignada para alojar y salvaguardar los datos considerados como activos críticos para la empresa.",""))))))))</f>
        <v/>
      </c>
      <c r="K57" s="122"/>
      <c r="L57" s="122"/>
      <c r="M57" s="8"/>
      <c r="N57" s="8"/>
      <c r="O57" s="8"/>
      <c r="P57" s="8"/>
    </row>
    <row r="58" spans="1:16" x14ac:dyDescent="0.45">
      <c r="A58" s="137"/>
      <c r="B58" s="104"/>
      <c r="C58" s="104"/>
      <c r="D58" s="104"/>
      <c r="E58" s="104"/>
      <c r="F58" s="104"/>
      <c r="G58" s="104"/>
      <c r="H58" s="122"/>
      <c r="I58" s="122"/>
      <c r="J58" s="154"/>
      <c r="K58" s="122"/>
      <c r="L58" s="122"/>
    </row>
    <row r="59" spans="1:16" x14ac:dyDescent="0.45">
      <c r="A59" s="137"/>
      <c r="B59" s="104"/>
      <c r="C59" s="104"/>
      <c r="D59" s="104"/>
      <c r="E59" s="104"/>
      <c r="F59" s="104"/>
      <c r="G59" s="104"/>
      <c r="H59" s="122"/>
      <c r="I59" s="122"/>
      <c r="J59" s="154"/>
      <c r="K59" s="122"/>
      <c r="L59" s="122"/>
    </row>
    <row r="60" spans="1:16" ht="16.5" customHeight="1" x14ac:dyDescent="0.45">
      <c r="A60" s="137">
        <v>18</v>
      </c>
      <c r="B60" s="104" t="str">
        <f>IF(OR('2. Identificación del Riesgo'!H60:H62="Corrupción",'2. Identificación del Riesgo'!H60:H62="Corrupción - LA/FT/FPADM",'2. Identificación del Riesgo'!H60:H62="Corrupción - Conflictos de Interés",'2. Identificación del Riesgo'!H60:H62="Corrupción en Trámites, OPAs y Consultas de Acceso a la Información Pública",'2. Identificación del Riesgo'!H60:H62="Gestión - Fiscal",'2. Identificación del Riesgo'!H60:H62="Gestión - Fuga de Capital Intelectual",'2. Identificación del Riesgo'!H60:H62="Gestión",'2. Identificación del Riesgo'!H60:H62="Gestión - Incumplimiento Normativo",'2. Identificación del Riesgo'!H60:H62="Gestión - Estratégico"),"No aplica",
IF('2. Identificación del Riesgo'!H60:H62="","",
IF('2. Identificación del Riesgo'!H60:H62&lt;&gt;"Corrupción",'2. Identificación del Riesgo'!B60:B62)))</f>
        <v/>
      </c>
      <c r="C60" s="104" t="str">
        <f>IF(OR('2. Identificación del Riesgo'!H60:H62="Corrupción",'2. Identificación del Riesgo'!H60:H62="Corrupción - LA/FT/FPADM",'2. Identificación del Riesgo'!H60:H62="Corrupción - Conflictos de Interés",'2. Identificación del Riesgo'!H60:H62="Corrupción en Trámites, OPAs y Consultas de Acceso a la Información Pública",'2. Identificación del Riesgo'!H60:H62="Gestión - Fiscal",'2. Identificación del Riesgo'!H60:H62="Gestión - Fuga de Capital Intelectual",'2. Identificación del Riesgo'!H60:H62="Gestión",'2. Identificación del Riesgo'!H60:H62="Gestión - Incumplimiento Normativo",'2. Identificación del Riesgo'!H60:H62="Gestión - Estratégico"),"No aplica",
IF('2. Identificación del Riesgo'!H60:H62="","",
IF('2. Identificación del Riesgo'!H60:H62&lt;&gt;"Corrupción",'2. Identificación del Riesgo'!C60:C62)))</f>
        <v/>
      </c>
      <c r="D60" s="104" t="str">
        <f>IF(OR('2. Identificación del Riesgo'!H60:H62="Corrupción",'2. Identificación del Riesgo'!H60:H62="Corrupción - LA/FT/FPADM",'2. Identificación del Riesgo'!H60:H62="Corrupción - Conflictos de Interés",'2. Identificación del Riesgo'!H60:H62="Corrupción en Trámites, OPAs y Consultas de Acceso a la Información Pública",'2. Identificación del Riesgo'!H60:H62="Gestión - Fiscal",'2. Identificación del Riesgo'!H60:H62="Gestión - Fuga de Capital Intelectual",'2. Identificación del Riesgo'!H60:H62="Gestión",'2. Identificación del Riesgo'!H60:H62="Gestión - Incumplimiento Normativo",'2. Identificación del Riesgo'!H60:H62="Gestión - Estratégico"),"No aplica",
IF('2. Identificación del Riesgo'!H60:H62="","",
IF('2. Identificación del Riesgo'!H60:H62&lt;&gt;"Corrupción",'2. Identificación del Riesgo'!G60:G62)))</f>
        <v/>
      </c>
      <c r="E60" s="104" t="str">
        <f>IF(OR('2. Identificación del Riesgo'!H60:H62="Corrupción",'2. Identificación del Riesgo'!H60:H62="Corrupción - LA/FT/FPADM",'2. Identificación del Riesgo'!H60:H62="Corrupción - Conflictos de Interés",'2. Identificación del Riesgo'!H60:H62="Corrupción en Trámites, OPAs y Consultas de Acceso a la Información Pública",'2. Identificación del Riesgo'!H60:H62="Gestión - Fiscal",'2. Identificación del Riesgo'!H60:H62="Gestión - Fuga de Capital Intelectual",'2. Identificación del Riesgo'!H60:H62="Gestión",'2. Identificación del Riesgo'!H60:H62="Gestión - Incumplimiento Normativo",'2. Identificación del Riesgo'!H60:H62="Gestión - Estratégico"),"No aplica",
IF('2. Identificación del Riesgo'!H60:H62="","",
IF('2. Identificación del Riesgo'!H60:H62&lt;&gt;"Corrupción",'2. Identificación del Riesgo'!H60:H62)))</f>
        <v/>
      </c>
      <c r="F60" s="104" t="str">
        <f>IF(OR('2. Identificación del Riesgo'!H60:H62="Corrupción",'2. Identificación del Riesgo'!H60:H62="Corrupción - LA/FT/FPADM",'2. Identificación del Riesgo'!H60:H62="Corrupción - Conflictos de Interés",'2. Identificación del Riesgo'!H60:H62="Corrupción en Trámites, OPAs y Consultas de Acceso a la Información Pública",'2. Identificación del Riesgo'!H60:H62="Gestión - Fiscal",'2. Identificación del Riesgo'!H60:H62="Gestión - Fuga de Capital Intelectual",'2. Identificación del Riesgo'!H60:H62="Gestión",'2. Identificación del Riesgo'!H60:H62="Gestión - Incumplimiento Normativo",'2. Identificación del Riesgo'!H60:H62="Gestión - Estratégico"),"No aplica",
IF('2. Identificación del Riesgo'!H60:H62="","",
IF('2. Identificación del Riesgo'!H60:H62&lt;&gt;"Corrupción",'2. Identificación del Riesgo'!I60:I62)))</f>
        <v/>
      </c>
      <c r="G60" s="104" t="str">
        <f>IF(OR('2. Identificación del Riesgo'!H60:H62="Corrupción",'2. Identificación del Riesgo'!H60:H62="Corrupción - LA/FT/FPADM",'2. Identificación del Riesgo'!H60:H62="Corrupción - Conflictos de Interés",'2. Identificación del Riesgo'!H60:H62="Corrupción en Trámites, OPAs y Consultas de Acceso a la Información Pública",'2. Identificación del Riesgo'!H60:H62="Gestión - Fiscal",'2. Identificación del Riesgo'!H60:H62="Gestión - Fuga de Capital Intelectual",'2. Identificación del Riesgo'!H60:H62="Gestión",'2. Identificación del Riesgo'!H60:H62="Gestión - Incumplimiento Normativo",'2. Identificación del Riesgo'!H60:H62="Gestión - Estratégico"),"No aplica",
IF('2. Identificación del Riesgo'!H60:H62="","",
IF('2. Identificación del Riesgo'!H60:H62&lt;&gt;"Corrupción",'2. Identificación del Riesgo'!N60:N62)))</f>
        <v/>
      </c>
      <c r="H60" s="122"/>
      <c r="I60" s="122"/>
      <c r="J60" s="154" t="str">
        <f t="shared" ref="J60" si="16">IF(I60="Información","Información fisica o digital como contratos, acuerdos de confidencialidad, manuales, procedimientos operativos, registros contables, bases de datos, entre otros.",
IF(I60="Software","Activo informático lógico como programas, herramientas ofimáticas o sistemas lógicos para la ejecución de las actividades.",
IF(I60="Hardware","Equipos físicos de cómputo y de comunicaciones como, servidores, biométricos que por su criticidad son considerados activos de información.",
IF(I60="Servicios","Servicio brindado por parte de la entidad para el apoyo de las actividades de los procesos, tales como: Servicios WEB, intranet, CRM, ERP, Portales organizacionales, Aplicaciones entre otros (Pueden estar compuestos por hardware y software).",
IF(I60="Intangibles","Se consideran intangibles aquellos activos inmateriales que otorgan a la entidad una ventaja competitiva relevante, uno de ellos es la imagen corporativa, reputación o el good will, entre otros.",
IF(I60="Componentes de Red","Medios necesarios para realizar la conexión de los elementos de hardware y software en una red, por ejemplo, el cableado estructurado y tarjetas de red, routers, switches, entre otros.",
IF(I60="Personas","Aquellos roles que, por su conocimiento, experiencia y criticidad para el proceso, son considerados activos de información, por ejemplo: personal con experiencia y capacitado para realizar una tarea específica en la ejecución de las actividades.",
IF(I60="Instalaciones","Espacio o área asignada para alojar y salvaguardar los datos considerados como activos críticos para la empresa.",""))))))))</f>
        <v/>
      </c>
      <c r="K60" s="122"/>
      <c r="L60" s="122"/>
      <c r="M60" s="8"/>
      <c r="N60" s="8"/>
      <c r="O60" s="8"/>
      <c r="P60" s="8"/>
    </row>
    <row r="61" spans="1:16" x14ac:dyDescent="0.45">
      <c r="A61" s="137"/>
      <c r="B61" s="104"/>
      <c r="C61" s="104"/>
      <c r="D61" s="104"/>
      <c r="E61" s="104"/>
      <c r="F61" s="104"/>
      <c r="G61" s="104"/>
      <c r="H61" s="122"/>
      <c r="I61" s="122"/>
      <c r="J61" s="154"/>
      <c r="K61" s="122"/>
      <c r="L61" s="122"/>
    </row>
    <row r="62" spans="1:16" x14ac:dyDescent="0.45">
      <c r="A62" s="137"/>
      <c r="B62" s="104"/>
      <c r="C62" s="104"/>
      <c r="D62" s="104"/>
      <c r="E62" s="104"/>
      <c r="F62" s="104"/>
      <c r="G62" s="104"/>
      <c r="H62" s="122"/>
      <c r="I62" s="122"/>
      <c r="J62" s="154"/>
      <c r="K62" s="122"/>
      <c r="L62" s="122"/>
    </row>
    <row r="63" spans="1:16" ht="16.5" customHeight="1" x14ac:dyDescent="0.45">
      <c r="A63" s="137">
        <v>19</v>
      </c>
      <c r="B63" s="104" t="str">
        <f>IF(OR('2. Identificación del Riesgo'!H63:H65="Corrupción",'2. Identificación del Riesgo'!H63:H65="Corrupción - LA/FT/FPADM",'2. Identificación del Riesgo'!H63:H65="Corrupción - Conflictos de Interés",'2. Identificación del Riesgo'!H63:H65="Corrupción en Trámites, OPAs y Consultas de Acceso a la Información Pública",'2. Identificación del Riesgo'!H63:H65="Gestión - Fiscal",'2. Identificación del Riesgo'!H63:H65="Gestión - Fuga de Capital Intelectual",'2. Identificación del Riesgo'!H63:H65="Gestión",'2. Identificación del Riesgo'!H63:H65="Gestión - Incumplimiento Normativo",'2. Identificación del Riesgo'!H63:H65="Gestión - Estratégico"),"No aplica",
IF('2. Identificación del Riesgo'!H63:H65="","",
IF('2. Identificación del Riesgo'!H63:H65&lt;&gt;"Corrupción",'2. Identificación del Riesgo'!B63:B65)))</f>
        <v/>
      </c>
      <c r="C63" s="104" t="str">
        <f>IF(OR('2. Identificación del Riesgo'!H63:H65="Corrupción",'2. Identificación del Riesgo'!H63:H65="Corrupción - LA/FT/FPADM",'2. Identificación del Riesgo'!H63:H65="Corrupción - Conflictos de Interés",'2. Identificación del Riesgo'!H63:H65="Corrupción en Trámites, OPAs y Consultas de Acceso a la Información Pública",'2. Identificación del Riesgo'!H63:H65="Gestión - Fiscal",'2. Identificación del Riesgo'!H63:H65="Gestión - Fuga de Capital Intelectual",'2. Identificación del Riesgo'!H63:H65="Gestión",'2. Identificación del Riesgo'!H63:H65="Gestión - Incumplimiento Normativo",'2. Identificación del Riesgo'!H63:H65="Gestión - Estratégico"),"No aplica",
IF('2. Identificación del Riesgo'!H63:H65="","",
IF('2. Identificación del Riesgo'!H63:H65&lt;&gt;"Corrupción",'2. Identificación del Riesgo'!C63:C65)))</f>
        <v/>
      </c>
      <c r="D63" s="104" t="str">
        <f>IF(OR('2. Identificación del Riesgo'!H63:H65="Corrupción",'2. Identificación del Riesgo'!H63:H65="Corrupción - LA/FT/FPADM",'2. Identificación del Riesgo'!H63:H65="Corrupción - Conflictos de Interés",'2. Identificación del Riesgo'!H63:H65="Corrupción en Trámites, OPAs y Consultas de Acceso a la Información Pública",'2. Identificación del Riesgo'!H63:H65="Gestión - Fiscal",'2. Identificación del Riesgo'!H63:H65="Gestión - Fuga de Capital Intelectual",'2. Identificación del Riesgo'!H63:H65="Gestión",'2. Identificación del Riesgo'!H63:H65="Gestión - Incumplimiento Normativo",'2. Identificación del Riesgo'!H63:H65="Gestión - Estratégico"),"No aplica",
IF('2. Identificación del Riesgo'!H63:H65="","",
IF('2. Identificación del Riesgo'!H63:H65&lt;&gt;"Corrupción",'2. Identificación del Riesgo'!G63:G65)))</f>
        <v/>
      </c>
      <c r="E63" s="104" t="str">
        <f>IF(OR('2. Identificación del Riesgo'!H63:H65="Corrupción",'2. Identificación del Riesgo'!H63:H65="Corrupción - LA/FT/FPADM",'2. Identificación del Riesgo'!H63:H65="Corrupción - Conflictos de Interés",'2. Identificación del Riesgo'!H63:H65="Corrupción en Trámites, OPAs y Consultas de Acceso a la Información Pública",'2. Identificación del Riesgo'!H63:H65="Gestión - Fiscal",'2. Identificación del Riesgo'!H63:H65="Gestión - Fuga de Capital Intelectual",'2. Identificación del Riesgo'!H63:H65="Gestión",'2. Identificación del Riesgo'!H63:H65="Gestión - Incumplimiento Normativo",'2. Identificación del Riesgo'!H63:H65="Gestión - Estratégico"),"No aplica",
IF('2. Identificación del Riesgo'!H63:H65="","",
IF('2. Identificación del Riesgo'!H63:H65&lt;&gt;"Corrupción",'2. Identificación del Riesgo'!H63:H65)))</f>
        <v/>
      </c>
      <c r="F63" s="104" t="str">
        <f>IF(OR('2. Identificación del Riesgo'!H63:H65="Corrupción",'2. Identificación del Riesgo'!H63:H65="Corrupción - LA/FT/FPADM",'2. Identificación del Riesgo'!H63:H65="Corrupción - Conflictos de Interés",'2. Identificación del Riesgo'!H63:H65="Corrupción en Trámites, OPAs y Consultas de Acceso a la Información Pública",'2. Identificación del Riesgo'!H63:H65="Gestión - Fiscal",'2. Identificación del Riesgo'!H63:H65="Gestión - Fuga de Capital Intelectual",'2. Identificación del Riesgo'!H63:H65="Gestión",'2. Identificación del Riesgo'!H63:H65="Gestión - Incumplimiento Normativo",'2. Identificación del Riesgo'!H63:H65="Gestión - Estratégico"),"No aplica",
IF('2. Identificación del Riesgo'!H63:H65="","",
IF('2. Identificación del Riesgo'!H63:H65&lt;&gt;"Corrupción",'2. Identificación del Riesgo'!I63:I65)))</f>
        <v/>
      </c>
      <c r="G63" s="104" t="str">
        <f>IF(OR('2. Identificación del Riesgo'!H63:H65="Corrupción",'2. Identificación del Riesgo'!H63:H65="Corrupción - LA/FT/FPADM",'2. Identificación del Riesgo'!H63:H65="Corrupción - Conflictos de Interés",'2. Identificación del Riesgo'!H63:H65="Corrupción en Trámites, OPAs y Consultas de Acceso a la Información Pública",'2. Identificación del Riesgo'!H63:H65="Gestión - Fiscal",'2. Identificación del Riesgo'!H63:H65="Gestión - Fuga de Capital Intelectual",'2. Identificación del Riesgo'!H63:H65="Gestión",'2. Identificación del Riesgo'!H63:H65="Gestión - Incumplimiento Normativo",'2. Identificación del Riesgo'!H63:H65="Gestión - Estratégico"),"No aplica",
IF('2. Identificación del Riesgo'!H63:H65="","",
IF('2. Identificación del Riesgo'!H63:H65&lt;&gt;"Corrupción",'2. Identificación del Riesgo'!N63:N65)))</f>
        <v/>
      </c>
      <c r="H63" s="122"/>
      <c r="I63" s="122"/>
      <c r="J63" s="154" t="str">
        <f t="shared" ref="J63" si="17">IF(I63="Información","Información fisica o digital como contratos, acuerdos de confidencialidad, manuales, procedimientos operativos, registros contables, bases de datos, entre otros.",
IF(I63="Software","Activo informático lógico como programas, herramientas ofimáticas o sistemas lógicos para la ejecución de las actividades.",
IF(I63="Hardware","Equipos físicos de cómputo y de comunicaciones como, servidores, biométricos que por su criticidad son considerados activos de información.",
IF(I63="Servicios","Servicio brindado por parte de la entidad para el apoyo de las actividades de los procesos, tales como: Servicios WEB, intranet, CRM, ERP, Portales organizacionales, Aplicaciones entre otros (Pueden estar compuestos por hardware y software).",
IF(I63="Intangibles","Se consideran intangibles aquellos activos inmateriales que otorgan a la entidad una ventaja competitiva relevante, uno de ellos es la imagen corporativa, reputación o el good will, entre otros.",
IF(I63="Componentes de Red","Medios necesarios para realizar la conexión de los elementos de hardware y software en una red, por ejemplo, el cableado estructurado y tarjetas de red, routers, switches, entre otros.",
IF(I63="Personas","Aquellos roles que, por su conocimiento, experiencia y criticidad para el proceso, son considerados activos de información, por ejemplo: personal con experiencia y capacitado para realizar una tarea específica en la ejecución de las actividades.",
IF(I63="Instalaciones","Espacio o área asignada para alojar y salvaguardar los datos considerados como activos críticos para la empresa.",""))))))))</f>
        <v/>
      </c>
      <c r="K63" s="122"/>
      <c r="L63" s="122"/>
      <c r="M63" s="8"/>
      <c r="N63" s="8"/>
      <c r="O63" s="8"/>
      <c r="P63" s="8"/>
    </row>
    <row r="64" spans="1:16" x14ac:dyDescent="0.45">
      <c r="A64" s="137"/>
      <c r="B64" s="104"/>
      <c r="C64" s="104"/>
      <c r="D64" s="104"/>
      <c r="E64" s="104"/>
      <c r="F64" s="104"/>
      <c r="G64" s="104"/>
      <c r="H64" s="122"/>
      <c r="I64" s="122"/>
      <c r="J64" s="154"/>
      <c r="K64" s="122"/>
      <c r="L64" s="122"/>
    </row>
    <row r="65" spans="1:16" x14ac:dyDescent="0.45">
      <c r="A65" s="137"/>
      <c r="B65" s="104"/>
      <c r="C65" s="104"/>
      <c r="D65" s="104"/>
      <c r="E65" s="104"/>
      <c r="F65" s="104"/>
      <c r="G65" s="104"/>
      <c r="H65" s="122"/>
      <c r="I65" s="122"/>
      <c r="J65" s="154"/>
      <c r="K65" s="122"/>
      <c r="L65" s="122"/>
    </row>
    <row r="66" spans="1:16" ht="16.5" customHeight="1" x14ac:dyDescent="0.45">
      <c r="A66" s="137">
        <v>20</v>
      </c>
      <c r="B66" s="104" t="str">
        <f>IF(OR('2. Identificación del Riesgo'!H66:H68="Corrupción",'2. Identificación del Riesgo'!H66:H68="Corrupción - LA/FT/FPADM",'2. Identificación del Riesgo'!H66:H68="Corrupción - Conflictos de Interés",'2. Identificación del Riesgo'!H66:H68="Corrupción en Trámites, OPAs y Consultas de Acceso a la Información Pública",'2. Identificación del Riesgo'!H66:H68="Gestión - Fiscal",'2. Identificación del Riesgo'!H66:H68="Gestión - Fuga de Capital Intelectual",'2. Identificación del Riesgo'!H66:H68="Gestión",'2. Identificación del Riesgo'!H66:H68="Gestión - Incumplimiento Normativo",'2. Identificación del Riesgo'!H66:H68="Gestión - Estratégico"),"No aplica",
IF('2. Identificación del Riesgo'!H66:H68="","",
IF('2. Identificación del Riesgo'!H66:H68&lt;&gt;"Corrupción",'2. Identificación del Riesgo'!B66:B68)))</f>
        <v/>
      </c>
      <c r="C66" s="104" t="str">
        <f>IF(OR('2. Identificación del Riesgo'!H66:H68="Corrupción",'2. Identificación del Riesgo'!H66:H68="Corrupción - LA/FT/FPADM",'2. Identificación del Riesgo'!H66:H68="Corrupción - Conflictos de Interés",'2. Identificación del Riesgo'!H66:H68="Corrupción en Trámites, OPAs y Consultas de Acceso a la Información Pública",'2. Identificación del Riesgo'!H66:H68="Gestión - Fiscal",'2. Identificación del Riesgo'!H66:H68="Gestión - Fuga de Capital Intelectual",'2. Identificación del Riesgo'!H66:H68="Gestión",'2. Identificación del Riesgo'!H66:H68="Gestión - Incumplimiento Normativo",'2. Identificación del Riesgo'!H66:H68="Gestión - Estratégico"),"No aplica",
IF('2. Identificación del Riesgo'!H66:H68="","",
IF('2. Identificación del Riesgo'!H66:H68&lt;&gt;"Corrupción",'2. Identificación del Riesgo'!C66:C68)))</f>
        <v/>
      </c>
      <c r="D66" s="104" t="str">
        <f>IF(OR('2. Identificación del Riesgo'!H66:H68="Corrupción",'2. Identificación del Riesgo'!H66:H68="Corrupción - LA/FT/FPADM",'2. Identificación del Riesgo'!H66:H68="Corrupción - Conflictos de Interés",'2. Identificación del Riesgo'!H66:H68="Corrupción en Trámites, OPAs y Consultas de Acceso a la Información Pública",'2. Identificación del Riesgo'!H66:H68="Gestión - Fiscal",'2. Identificación del Riesgo'!H66:H68="Gestión - Fuga de Capital Intelectual",'2. Identificación del Riesgo'!H66:H68="Gestión",'2. Identificación del Riesgo'!H66:H68="Gestión - Incumplimiento Normativo",'2. Identificación del Riesgo'!H66:H68="Gestión - Estratégico"),"No aplica",
IF('2. Identificación del Riesgo'!H66:H68="","",
IF('2. Identificación del Riesgo'!H66:H68&lt;&gt;"Corrupción",'2. Identificación del Riesgo'!G66:G68)))</f>
        <v/>
      </c>
      <c r="E66" s="104" t="str">
        <f>IF(OR('2. Identificación del Riesgo'!H66:H68="Corrupción",'2. Identificación del Riesgo'!H66:H68="Corrupción - LA/FT/FPADM",'2. Identificación del Riesgo'!H66:H68="Corrupción - Conflictos de Interés",'2. Identificación del Riesgo'!H66:H68="Corrupción en Trámites, OPAs y Consultas de Acceso a la Información Pública",'2. Identificación del Riesgo'!H66:H68="Gestión - Fiscal",'2. Identificación del Riesgo'!H66:H68="Gestión - Fuga de Capital Intelectual",'2. Identificación del Riesgo'!H66:H68="Gestión",'2. Identificación del Riesgo'!H66:H68="Gestión - Incumplimiento Normativo",'2. Identificación del Riesgo'!H66:H68="Gestión - Estratégico"),"No aplica",
IF('2. Identificación del Riesgo'!H66:H68="","",
IF('2. Identificación del Riesgo'!H66:H68&lt;&gt;"Corrupción",'2. Identificación del Riesgo'!H66:H68)))</f>
        <v/>
      </c>
      <c r="F66" s="104" t="str">
        <f>IF(OR('2. Identificación del Riesgo'!H66:H68="Corrupción",'2. Identificación del Riesgo'!H66:H68="Corrupción - LA/FT/FPADM",'2. Identificación del Riesgo'!H66:H68="Corrupción - Conflictos de Interés",'2. Identificación del Riesgo'!H66:H68="Corrupción en Trámites, OPAs y Consultas de Acceso a la Información Pública",'2. Identificación del Riesgo'!H66:H68="Gestión - Fiscal",'2. Identificación del Riesgo'!H66:H68="Gestión - Fuga de Capital Intelectual",'2. Identificación del Riesgo'!H66:H68="Gestión",'2. Identificación del Riesgo'!H66:H68="Gestión - Incumplimiento Normativo",'2. Identificación del Riesgo'!H66:H68="Gestión - Estratégico"),"No aplica",
IF('2. Identificación del Riesgo'!H66:H68="","",
IF('2. Identificación del Riesgo'!H66:H68&lt;&gt;"Corrupción",'2. Identificación del Riesgo'!I66:I68)))</f>
        <v/>
      </c>
      <c r="G66" s="104" t="str">
        <f>IF(OR('2. Identificación del Riesgo'!H66:H68="Corrupción",'2. Identificación del Riesgo'!H66:H68="Corrupción - LA/FT/FPADM",'2. Identificación del Riesgo'!H66:H68="Corrupción - Conflictos de Interés",'2. Identificación del Riesgo'!H66:H68="Corrupción en Trámites, OPAs y Consultas de Acceso a la Información Pública",'2. Identificación del Riesgo'!H66:H68="Gestión - Fiscal",'2. Identificación del Riesgo'!H66:H68="Gestión - Fuga de Capital Intelectual",'2. Identificación del Riesgo'!H66:H68="Gestión",'2. Identificación del Riesgo'!H66:H68="Gestión - Incumplimiento Normativo",'2. Identificación del Riesgo'!H66:H68="Gestión - Estratégico"),"No aplica",
IF('2. Identificación del Riesgo'!H66:H68="","",
IF('2. Identificación del Riesgo'!H66:H68&lt;&gt;"Corrupción",'2. Identificación del Riesgo'!N66:N68)))</f>
        <v/>
      </c>
      <c r="H66" s="122"/>
      <c r="I66" s="122"/>
      <c r="J66" s="154" t="str">
        <f t="shared" ref="J66" si="18">IF(I66="Información","Información fisica o digital como contratos, acuerdos de confidencialidad, manuales, procedimientos operativos, registros contables, bases de datos, entre otros.",
IF(I66="Software","Activo informático lógico como programas, herramientas ofimáticas o sistemas lógicos para la ejecución de las actividades.",
IF(I66="Hardware","Equipos físicos de cómputo y de comunicaciones como, servidores, biométricos que por su criticidad son considerados activos de información.",
IF(I66="Servicios","Servicio brindado por parte de la entidad para el apoyo de las actividades de los procesos, tales como: Servicios WEB, intranet, CRM, ERP, Portales organizacionales, Aplicaciones entre otros (Pueden estar compuestos por hardware y software).",
IF(I66="Intangibles","Se consideran intangibles aquellos activos inmateriales que otorgan a la entidad una ventaja competitiva relevante, uno de ellos es la imagen corporativa, reputación o el good will, entre otros.",
IF(I66="Componentes de Red","Medios necesarios para realizar la conexión de los elementos de hardware y software en una red, por ejemplo, el cableado estructurado y tarjetas de red, routers, switches, entre otros.",
IF(I66="Personas","Aquellos roles que, por su conocimiento, experiencia y criticidad para el proceso, son considerados activos de información, por ejemplo: personal con experiencia y capacitado para realizar una tarea específica en la ejecución de las actividades.",
IF(I66="Instalaciones","Espacio o área asignada para alojar y salvaguardar los datos considerados como activos críticos para la empresa.",""))))))))</f>
        <v/>
      </c>
      <c r="K66" s="122"/>
      <c r="L66" s="122"/>
      <c r="M66" s="8"/>
      <c r="N66" s="8"/>
      <c r="O66" s="8"/>
      <c r="P66" s="8"/>
    </row>
    <row r="67" spans="1:16" x14ac:dyDescent="0.45">
      <c r="A67" s="137"/>
      <c r="B67" s="104"/>
      <c r="C67" s="104"/>
      <c r="D67" s="104"/>
      <c r="E67" s="104"/>
      <c r="F67" s="104"/>
      <c r="G67" s="104"/>
      <c r="H67" s="122"/>
      <c r="I67" s="122"/>
      <c r="J67" s="154"/>
      <c r="K67" s="122"/>
      <c r="L67" s="122"/>
    </row>
    <row r="68" spans="1:16" x14ac:dyDescent="0.45">
      <c r="A68" s="137"/>
      <c r="B68" s="104"/>
      <c r="C68" s="104"/>
      <c r="D68" s="104"/>
      <c r="E68" s="104"/>
      <c r="F68" s="104"/>
      <c r="G68" s="104"/>
      <c r="H68" s="122"/>
      <c r="I68" s="122"/>
      <c r="J68" s="154"/>
      <c r="K68" s="122"/>
      <c r="L68" s="122"/>
    </row>
    <row r="69" spans="1:16" x14ac:dyDescent="0.45"/>
    <row r="70" spans="1:16" x14ac:dyDescent="0.45"/>
  </sheetData>
  <sheetProtection algorithmName="SHA-512" hashValue="RrbtS3MG4Yc0myX7Y465LtzbTKqzIUpY+q4cLbTLsAUStOMyZaoT1gWebK/3n2PgmAQqLFnz3tjposzs6QZigA==" saltValue="B+E5iFXfwbaD7a7xIp61dw==" spinCount="100000" sheet="1" formatColumns="0" formatRows="0"/>
  <mergeCells count="260">
    <mergeCell ref="C1:J4"/>
    <mergeCell ref="C7:C8"/>
    <mergeCell ref="C9:C11"/>
    <mergeCell ref="C12:C14"/>
    <mergeCell ref="C15:C17"/>
    <mergeCell ref="C18:C20"/>
    <mergeCell ref="C21:C23"/>
    <mergeCell ref="C24:C26"/>
    <mergeCell ref="C27:C29"/>
    <mergeCell ref="F24:F26"/>
    <mergeCell ref="G24:G26"/>
    <mergeCell ref="F27:F29"/>
    <mergeCell ref="G27:G29"/>
    <mergeCell ref="A6:G6"/>
    <mergeCell ref="F7:F8"/>
    <mergeCell ref="G7:G8"/>
    <mergeCell ref="F9:F11"/>
    <mergeCell ref="G9:G11"/>
    <mergeCell ref="F12:F14"/>
    <mergeCell ref="G12:G14"/>
    <mergeCell ref="F15:F17"/>
    <mergeCell ref="G15:G17"/>
    <mergeCell ref="F18:F20"/>
    <mergeCell ref="G18:G20"/>
    <mergeCell ref="H66:H68"/>
    <mergeCell ref="I66:I68"/>
    <mergeCell ref="J66:J68"/>
    <mergeCell ref="K66:K68"/>
    <mergeCell ref="L66:L68"/>
    <mergeCell ref="F66:F68"/>
    <mergeCell ref="G66:G68"/>
    <mergeCell ref="A63:A65"/>
    <mergeCell ref="B63:B65"/>
    <mergeCell ref="D63:D65"/>
    <mergeCell ref="E63:E65"/>
    <mergeCell ref="H63:H65"/>
    <mergeCell ref="I63:I65"/>
    <mergeCell ref="J63:J65"/>
    <mergeCell ref="K63:K65"/>
    <mergeCell ref="L63:L65"/>
    <mergeCell ref="F63:F65"/>
    <mergeCell ref="G63:G65"/>
    <mergeCell ref="C63:C65"/>
    <mergeCell ref="C66:C68"/>
    <mergeCell ref="A66:A68"/>
    <mergeCell ref="B66:B68"/>
    <mergeCell ref="D66:D68"/>
    <mergeCell ref="E66:E68"/>
    <mergeCell ref="H60:H62"/>
    <mergeCell ref="I60:I62"/>
    <mergeCell ref="J60:J62"/>
    <mergeCell ref="K60:K62"/>
    <mergeCell ref="L60:L62"/>
    <mergeCell ref="F60:F62"/>
    <mergeCell ref="G60:G62"/>
    <mergeCell ref="A57:A59"/>
    <mergeCell ref="B57:B59"/>
    <mergeCell ref="D57:D59"/>
    <mergeCell ref="E57:E59"/>
    <mergeCell ref="H57:H59"/>
    <mergeCell ref="I57:I59"/>
    <mergeCell ref="J57:J59"/>
    <mergeCell ref="K57:K59"/>
    <mergeCell ref="L57:L59"/>
    <mergeCell ref="C60:C62"/>
    <mergeCell ref="A60:A62"/>
    <mergeCell ref="B60:B62"/>
    <mergeCell ref="D60:D62"/>
    <mergeCell ref="E60:E62"/>
    <mergeCell ref="F57:F59"/>
    <mergeCell ref="G57:G59"/>
    <mergeCell ref="C57:C59"/>
    <mergeCell ref="K51:K53"/>
    <mergeCell ref="L51:L53"/>
    <mergeCell ref="A51:A53"/>
    <mergeCell ref="B51:B53"/>
    <mergeCell ref="D51:D53"/>
    <mergeCell ref="H51:H53"/>
    <mergeCell ref="I51:I53"/>
    <mergeCell ref="J51:J53"/>
    <mergeCell ref="E51:E53"/>
    <mergeCell ref="F51:F53"/>
    <mergeCell ref="G51:G53"/>
    <mergeCell ref="C51:C53"/>
    <mergeCell ref="A54:A56"/>
    <mergeCell ref="B54:B56"/>
    <mergeCell ref="D54:D56"/>
    <mergeCell ref="E54:E56"/>
    <mergeCell ref="H54:H56"/>
    <mergeCell ref="I54:I56"/>
    <mergeCell ref="J54:J56"/>
    <mergeCell ref="K54:K56"/>
    <mergeCell ref="L54:L56"/>
    <mergeCell ref="F54:F56"/>
    <mergeCell ref="G54:G56"/>
    <mergeCell ref="C54:C56"/>
    <mergeCell ref="B45:B47"/>
    <mergeCell ref="D45:D47"/>
    <mergeCell ref="H45:H47"/>
    <mergeCell ref="I45:I47"/>
    <mergeCell ref="J45:J47"/>
    <mergeCell ref="E45:E47"/>
    <mergeCell ref="K48:K50"/>
    <mergeCell ref="L48:L50"/>
    <mergeCell ref="A48:A50"/>
    <mergeCell ref="B48:B50"/>
    <mergeCell ref="D48:D50"/>
    <mergeCell ref="H48:H50"/>
    <mergeCell ref="I48:I50"/>
    <mergeCell ref="J48:J50"/>
    <mergeCell ref="C45:C47"/>
    <mergeCell ref="C48:C50"/>
    <mergeCell ref="F45:F47"/>
    <mergeCell ref="G45:G47"/>
    <mergeCell ref="F48:F50"/>
    <mergeCell ref="G48:G50"/>
    <mergeCell ref="E48:E50"/>
    <mergeCell ref="K45:K47"/>
    <mergeCell ref="L45:L47"/>
    <mergeCell ref="A45:A47"/>
    <mergeCell ref="K42:K44"/>
    <mergeCell ref="L42:L44"/>
    <mergeCell ref="A42:A44"/>
    <mergeCell ref="B42:B44"/>
    <mergeCell ref="D42:D44"/>
    <mergeCell ref="H42:H44"/>
    <mergeCell ref="I42:I44"/>
    <mergeCell ref="J42:J44"/>
    <mergeCell ref="E42:E44"/>
    <mergeCell ref="C42:C44"/>
    <mergeCell ref="F42:F44"/>
    <mergeCell ref="G42:G44"/>
    <mergeCell ref="K39:K41"/>
    <mergeCell ref="L39:L41"/>
    <mergeCell ref="A39:A41"/>
    <mergeCell ref="B39:B41"/>
    <mergeCell ref="D39:D41"/>
    <mergeCell ref="H39:H41"/>
    <mergeCell ref="I39:I41"/>
    <mergeCell ref="J39:J41"/>
    <mergeCell ref="E39:E41"/>
    <mergeCell ref="C39:C41"/>
    <mergeCell ref="F39:F41"/>
    <mergeCell ref="G39:G41"/>
    <mergeCell ref="K36:K38"/>
    <mergeCell ref="L36:L38"/>
    <mergeCell ref="A36:A38"/>
    <mergeCell ref="B36:B38"/>
    <mergeCell ref="D36:D38"/>
    <mergeCell ref="H36:H38"/>
    <mergeCell ref="I36:I38"/>
    <mergeCell ref="J36:J38"/>
    <mergeCell ref="E36:E38"/>
    <mergeCell ref="C36:C38"/>
    <mergeCell ref="F36:F38"/>
    <mergeCell ref="G36:G38"/>
    <mergeCell ref="K33:K35"/>
    <mergeCell ref="L33:L35"/>
    <mergeCell ref="A33:A35"/>
    <mergeCell ref="B33:B35"/>
    <mergeCell ref="D33:D35"/>
    <mergeCell ref="H33:H35"/>
    <mergeCell ref="I33:I35"/>
    <mergeCell ref="J33:J35"/>
    <mergeCell ref="E33:E35"/>
    <mergeCell ref="C33:C35"/>
    <mergeCell ref="F33:F35"/>
    <mergeCell ref="G33:G35"/>
    <mergeCell ref="K30:K32"/>
    <mergeCell ref="L30:L32"/>
    <mergeCell ref="A30:A32"/>
    <mergeCell ref="B30:B32"/>
    <mergeCell ref="D30:D32"/>
    <mergeCell ref="H30:H32"/>
    <mergeCell ref="I30:I32"/>
    <mergeCell ref="J30:J32"/>
    <mergeCell ref="E30:E32"/>
    <mergeCell ref="C30:C32"/>
    <mergeCell ref="F30:F32"/>
    <mergeCell ref="G30:G32"/>
    <mergeCell ref="K27:K29"/>
    <mergeCell ref="L27:L29"/>
    <mergeCell ref="A27:A29"/>
    <mergeCell ref="B27:B29"/>
    <mergeCell ref="D27:D29"/>
    <mergeCell ref="H27:H29"/>
    <mergeCell ref="I27:I29"/>
    <mergeCell ref="J27:J29"/>
    <mergeCell ref="E27:E29"/>
    <mergeCell ref="K24:K26"/>
    <mergeCell ref="L24:L26"/>
    <mergeCell ref="A24:A26"/>
    <mergeCell ref="B24:B26"/>
    <mergeCell ref="D24:D26"/>
    <mergeCell ref="H24:H26"/>
    <mergeCell ref="I24:I26"/>
    <mergeCell ref="J24:J26"/>
    <mergeCell ref="E24:E26"/>
    <mergeCell ref="K21:K23"/>
    <mergeCell ref="L21:L23"/>
    <mergeCell ref="A21:A23"/>
    <mergeCell ref="B21:B23"/>
    <mergeCell ref="D21:D23"/>
    <mergeCell ref="H21:H23"/>
    <mergeCell ref="I21:I23"/>
    <mergeCell ref="J21:J23"/>
    <mergeCell ref="K18:K20"/>
    <mergeCell ref="L18:L20"/>
    <mergeCell ref="A18:A20"/>
    <mergeCell ref="B18:B20"/>
    <mergeCell ref="D18:D20"/>
    <mergeCell ref="H18:H20"/>
    <mergeCell ref="I18:I20"/>
    <mergeCell ref="J18:J20"/>
    <mergeCell ref="E18:E20"/>
    <mergeCell ref="E21:E23"/>
    <mergeCell ref="F21:F23"/>
    <mergeCell ref="G21:G23"/>
    <mergeCell ref="K15:K17"/>
    <mergeCell ref="L15:L17"/>
    <mergeCell ref="A15:A17"/>
    <mergeCell ref="B15:B17"/>
    <mergeCell ref="D15:D17"/>
    <mergeCell ref="H15:H17"/>
    <mergeCell ref="I15:I17"/>
    <mergeCell ref="J15:J17"/>
    <mergeCell ref="K12:K14"/>
    <mergeCell ref="L12:L14"/>
    <mergeCell ref="A12:A14"/>
    <mergeCell ref="B12:B14"/>
    <mergeCell ref="D12:D14"/>
    <mergeCell ref="H12:H14"/>
    <mergeCell ref="I12:I14"/>
    <mergeCell ref="J12:J14"/>
    <mergeCell ref="E12:E14"/>
    <mergeCell ref="E15:E17"/>
    <mergeCell ref="A1:B4"/>
    <mergeCell ref="K9:K11"/>
    <mergeCell ref="L9:L11"/>
    <mergeCell ref="A9:A11"/>
    <mergeCell ref="B9:B11"/>
    <mergeCell ref="D9:D11"/>
    <mergeCell ref="H9:H11"/>
    <mergeCell ref="I9:I11"/>
    <mergeCell ref="J9:J11"/>
    <mergeCell ref="H6:L6"/>
    <mergeCell ref="A7:A8"/>
    <mergeCell ref="B7:B8"/>
    <mergeCell ref="D7:D8"/>
    <mergeCell ref="H7:H8"/>
    <mergeCell ref="I7:I8"/>
    <mergeCell ref="J7:J8"/>
    <mergeCell ref="K7:K8"/>
    <mergeCell ref="L7:L8"/>
    <mergeCell ref="E7:E8"/>
    <mergeCell ref="E9:E11"/>
    <mergeCell ref="K1:L1"/>
    <mergeCell ref="K2:L2"/>
    <mergeCell ref="K3:L3"/>
    <mergeCell ref="K4:L4"/>
  </mergeCells>
  <conditionalFormatting sqref="B9:L68">
    <cfRule type="expression" dxfId="229" priority="1">
      <formula>IF($E9="No aplica",1,0)</formula>
    </cfRule>
  </conditionalFormatting>
  <pageMargins left="0.70866141732283472" right="0.70866141732283472" top="0.74803149606299213" bottom="0.74803149606299213" header="0.31496062992125984" footer="0.31496062992125984"/>
  <pageSetup scale="30" orientation="portrait" r:id="rId1"/>
  <headerFooter>
    <oddFooter>&amp;C&amp;"Century Gothic,Negrita"&amp;9Nota: &amp;"Century Gothic,Normal"Si este documento se encuentra impreso se considera Copia no Controlada. La versión vigente está publicada en el sitio web del Instituto Distrital de Gestión de Riesgos y Cambio Climático – IDIGER</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Listas!$P$2:$P$9</xm:f>
          </x14:formula1>
          <xm:sqref>I9:I68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70"/>
  <sheetViews>
    <sheetView showGridLines="0" view="pageBreakPreview" zoomScale="80" zoomScaleNormal="80" zoomScaleSheetLayoutView="80" workbookViewId="0">
      <pane xSplit="3" ySplit="8" topLeftCell="D12" activePane="bottomRight" state="frozen"/>
      <selection pane="topRight" activeCell="D1" sqref="D1"/>
      <selection pane="bottomLeft" activeCell="A9" sqref="A9"/>
      <selection pane="bottomRight" activeCell="E12" sqref="E12"/>
    </sheetView>
  </sheetViews>
  <sheetFormatPr baseColWidth="10" defaultColWidth="0" defaultRowHeight="13.8" zeroHeight="1" x14ac:dyDescent="0.45"/>
  <cols>
    <col min="1" max="1" width="4" style="16" bestFit="1" customWidth="1"/>
    <col min="2" max="2" width="18.41796875" style="16" customWidth="1"/>
    <col min="3" max="3" width="47.89453125" style="16" customWidth="1"/>
    <col min="4" max="4" width="23.5234375" style="16" customWidth="1"/>
    <col min="5" max="5" width="23.89453125" style="16" customWidth="1"/>
    <col min="6" max="6" width="30.3125" style="16" customWidth="1"/>
    <col min="7" max="7" width="23.89453125" style="16" customWidth="1"/>
    <col min="8" max="9" width="28.41796875" style="16" customWidth="1"/>
    <col min="10" max="10" width="30" style="16" customWidth="1"/>
    <col min="11" max="11" width="50.41796875" style="16" customWidth="1"/>
    <col min="12" max="12" width="12.5234375" style="16" customWidth="1"/>
    <col min="13" max="13" width="19.7890625" style="16" customWidth="1"/>
    <col min="14" max="14" width="20.5234375" style="16" customWidth="1"/>
    <col min="15" max="15" width="21.20703125" style="16" customWidth="1"/>
    <col min="16" max="16" width="18.89453125" style="16" customWidth="1"/>
    <col min="17" max="17" width="10.89453125" style="16" customWidth="1"/>
    <col min="18" max="18" width="29.41796875" style="16" customWidth="1"/>
    <col min="19" max="20" width="38.3125" style="16" customWidth="1"/>
    <col min="21" max="21" width="12.41796875" style="16" customWidth="1"/>
    <col min="22" max="25" width="16.68359375" style="16" customWidth="1"/>
    <col min="26" max="26" width="3.68359375" style="9" customWidth="1"/>
    <col min="27" max="42" width="11.41796875" style="9" hidden="1" customWidth="1"/>
    <col min="43" max="16384" width="11.41796875" style="9" hidden="1"/>
  </cols>
  <sheetData>
    <row r="1" spans="1:42" ht="20.100000000000001" customHeight="1" x14ac:dyDescent="0.45">
      <c r="A1" s="160"/>
      <c r="B1" s="161"/>
      <c r="C1" s="147" t="s">
        <v>138</v>
      </c>
      <c r="D1" s="147"/>
      <c r="E1" s="147"/>
      <c r="F1" s="147"/>
      <c r="G1" s="147"/>
      <c r="H1" s="147"/>
      <c r="I1" s="147"/>
      <c r="J1" s="147"/>
      <c r="K1" s="147"/>
      <c r="L1" s="147"/>
      <c r="M1" s="147"/>
      <c r="N1" s="147"/>
      <c r="O1" s="147"/>
      <c r="P1" s="147"/>
      <c r="Q1" s="147"/>
      <c r="R1" s="147"/>
      <c r="S1" s="147"/>
      <c r="T1" s="147"/>
      <c r="U1" s="147"/>
      <c r="V1" s="147"/>
      <c r="W1" s="156" t="s">
        <v>309</v>
      </c>
      <c r="X1" s="156"/>
      <c r="Y1" s="156"/>
      <c r="Z1" s="8"/>
      <c r="AA1" s="8"/>
      <c r="AB1" s="8"/>
      <c r="AC1" s="8"/>
      <c r="AD1" s="8"/>
      <c r="AE1" s="8"/>
      <c r="AF1" s="8"/>
      <c r="AG1" s="8"/>
      <c r="AH1" s="8"/>
      <c r="AI1" s="8"/>
      <c r="AJ1" s="8"/>
      <c r="AK1" s="8"/>
      <c r="AL1" s="8"/>
      <c r="AM1" s="8"/>
      <c r="AN1" s="8"/>
      <c r="AO1" s="8"/>
      <c r="AP1" s="8"/>
    </row>
    <row r="2" spans="1:42" ht="20.100000000000001" customHeight="1" x14ac:dyDescent="0.45">
      <c r="A2" s="162"/>
      <c r="B2" s="163"/>
      <c r="C2" s="147"/>
      <c r="D2" s="147"/>
      <c r="E2" s="147"/>
      <c r="F2" s="147"/>
      <c r="G2" s="147"/>
      <c r="H2" s="147"/>
      <c r="I2" s="147"/>
      <c r="J2" s="147"/>
      <c r="K2" s="147"/>
      <c r="L2" s="147"/>
      <c r="M2" s="147"/>
      <c r="N2" s="147"/>
      <c r="O2" s="147"/>
      <c r="P2" s="147"/>
      <c r="Q2" s="147"/>
      <c r="R2" s="147"/>
      <c r="S2" s="147"/>
      <c r="T2" s="147"/>
      <c r="U2" s="147"/>
      <c r="V2" s="147"/>
      <c r="W2" s="156" t="s">
        <v>310</v>
      </c>
      <c r="X2" s="156"/>
      <c r="Y2" s="156"/>
      <c r="Z2" s="8"/>
      <c r="AA2" s="8"/>
      <c r="AB2" s="8"/>
      <c r="AC2" s="8"/>
      <c r="AD2" s="8"/>
      <c r="AE2" s="8"/>
      <c r="AF2" s="8"/>
      <c r="AG2" s="8"/>
      <c r="AH2" s="8"/>
      <c r="AI2" s="8"/>
      <c r="AJ2" s="8"/>
      <c r="AK2" s="8"/>
      <c r="AL2" s="8"/>
      <c r="AM2" s="8"/>
      <c r="AN2" s="8"/>
      <c r="AO2" s="8"/>
      <c r="AP2" s="8"/>
    </row>
    <row r="3" spans="1:42" ht="20.100000000000001" customHeight="1" x14ac:dyDescent="0.45">
      <c r="A3" s="162"/>
      <c r="B3" s="163"/>
      <c r="C3" s="147"/>
      <c r="D3" s="147"/>
      <c r="E3" s="147"/>
      <c r="F3" s="147"/>
      <c r="G3" s="147"/>
      <c r="H3" s="147"/>
      <c r="I3" s="147"/>
      <c r="J3" s="147"/>
      <c r="K3" s="147"/>
      <c r="L3" s="147"/>
      <c r="M3" s="147"/>
      <c r="N3" s="147"/>
      <c r="O3" s="147"/>
      <c r="P3" s="147"/>
      <c r="Q3" s="147"/>
      <c r="R3" s="147"/>
      <c r="S3" s="147"/>
      <c r="T3" s="147"/>
      <c r="U3" s="147"/>
      <c r="V3" s="147"/>
      <c r="W3" s="156" t="s">
        <v>356</v>
      </c>
      <c r="X3" s="156"/>
      <c r="Y3" s="156"/>
      <c r="Z3" s="8"/>
      <c r="AA3" s="8"/>
      <c r="AB3" s="8"/>
      <c r="AC3" s="8"/>
      <c r="AD3" s="8"/>
      <c r="AE3" s="8"/>
      <c r="AF3" s="8"/>
      <c r="AG3" s="8"/>
      <c r="AH3" s="8"/>
      <c r="AI3" s="8"/>
      <c r="AJ3" s="8"/>
      <c r="AK3" s="8"/>
      <c r="AL3" s="8"/>
      <c r="AM3" s="8"/>
      <c r="AN3" s="8"/>
      <c r="AO3" s="8"/>
      <c r="AP3" s="8"/>
    </row>
    <row r="4" spans="1:42" ht="20.100000000000001" customHeight="1" x14ac:dyDescent="0.45">
      <c r="A4" s="164"/>
      <c r="B4" s="165"/>
      <c r="C4" s="147"/>
      <c r="D4" s="147"/>
      <c r="E4" s="147"/>
      <c r="F4" s="147"/>
      <c r="G4" s="147"/>
      <c r="H4" s="147"/>
      <c r="I4" s="147"/>
      <c r="J4" s="147"/>
      <c r="K4" s="147"/>
      <c r="L4" s="147"/>
      <c r="M4" s="147"/>
      <c r="N4" s="147"/>
      <c r="O4" s="147"/>
      <c r="P4" s="147"/>
      <c r="Q4" s="147"/>
      <c r="R4" s="147"/>
      <c r="S4" s="147"/>
      <c r="T4" s="147"/>
      <c r="U4" s="147"/>
      <c r="V4" s="147"/>
      <c r="W4" s="156" t="s">
        <v>366</v>
      </c>
      <c r="X4" s="156"/>
      <c r="Y4" s="156"/>
      <c r="Z4" s="8"/>
      <c r="AA4" s="8"/>
      <c r="AB4" s="8"/>
      <c r="AC4" s="8"/>
      <c r="AD4" s="8"/>
      <c r="AE4" s="8"/>
      <c r="AF4" s="8"/>
      <c r="AG4" s="8"/>
      <c r="AH4" s="8"/>
      <c r="AI4" s="8"/>
      <c r="AJ4" s="8"/>
      <c r="AK4" s="8"/>
      <c r="AL4" s="8"/>
      <c r="AM4" s="8"/>
      <c r="AN4" s="8"/>
      <c r="AO4" s="8"/>
      <c r="AP4" s="8"/>
    </row>
    <row r="5" spans="1:42" ht="6" customHeight="1" x14ac:dyDescent="0.45">
      <c r="A5" s="10"/>
      <c r="B5" s="10"/>
      <c r="C5" s="10"/>
      <c r="D5" s="10"/>
      <c r="E5" s="10"/>
      <c r="F5" s="10"/>
      <c r="G5" s="10"/>
      <c r="H5" s="10"/>
      <c r="I5" s="10"/>
      <c r="J5" s="10"/>
      <c r="K5" s="10"/>
      <c r="L5" s="11"/>
      <c r="M5" s="11"/>
      <c r="N5" s="10"/>
      <c r="O5" s="10"/>
      <c r="P5" s="10"/>
      <c r="Q5" s="10"/>
      <c r="R5" s="10"/>
      <c r="S5" s="10"/>
      <c r="T5" s="10"/>
      <c r="U5" s="10"/>
      <c r="V5" s="10"/>
      <c r="W5" s="10"/>
      <c r="X5" s="10"/>
      <c r="Y5" s="10"/>
      <c r="Z5" s="8"/>
      <c r="AA5" s="8"/>
      <c r="AB5" s="8"/>
      <c r="AC5" s="8"/>
      <c r="AD5" s="8"/>
      <c r="AE5" s="8"/>
      <c r="AF5" s="8"/>
      <c r="AG5" s="8"/>
      <c r="AH5" s="8"/>
      <c r="AI5" s="8"/>
      <c r="AJ5" s="8"/>
      <c r="AK5" s="8"/>
      <c r="AL5" s="8"/>
      <c r="AM5" s="8"/>
      <c r="AN5" s="8"/>
      <c r="AO5" s="8"/>
      <c r="AP5" s="8"/>
    </row>
    <row r="6" spans="1:42" ht="28.2" customHeight="1" x14ac:dyDescent="0.45">
      <c r="A6" s="169" t="s">
        <v>88</v>
      </c>
      <c r="B6" s="170"/>
      <c r="C6" s="170"/>
      <c r="D6" s="171"/>
      <c r="E6" s="175" t="s">
        <v>86</v>
      </c>
      <c r="F6" s="175"/>
      <c r="G6" s="175"/>
      <c r="H6" s="175"/>
      <c r="I6" s="175"/>
      <c r="J6" s="175"/>
      <c r="K6" s="175"/>
      <c r="L6" s="175"/>
      <c r="M6" s="175"/>
      <c r="N6" s="175"/>
      <c r="O6" s="175"/>
      <c r="P6" s="175"/>
      <c r="Q6" s="175"/>
      <c r="R6" s="175"/>
      <c r="S6" s="175"/>
      <c r="T6" s="175"/>
      <c r="U6" s="175"/>
      <c r="V6" s="175"/>
      <c r="W6" s="175"/>
      <c r="X6" s="175"/>
      <c r="Y6" s="175"/>
      <c r="Z6" s="8"/>
      <c r="AA6" s="8"/>
      <c r="AB6" s="8"/>
      <c r="AC6" s="8"/>
      <c r="AD6" s="8"/>
      <c r="AE6" s="8"/>
      <c r="AF6" s="8"/>
      <c r="AG6" s="8"/>
      <c r="AH6" s="8"/>
      <c r="AI6" s="8"/>
      <c r="AJ6" s="8"/>
      <c r="AK6" s="8"/>
      <c r="AL6" s="8"/>
      <c r="AM6" s="8"/>
      <c r="AN6" s="8"/>
      <c r="AO6" s="8"/>
      <c r="AP6" s="8"/>
    </row>
    <row r="7" spans="1:42" ht="24.9" customHeight="1" x14ac:dyDescent="0.45">
      <c r="A7" s="166" t="s">
        <v>74</v>
      </c>
      <c r="B7" s="176" t="s">
        <v>28</v>
      </c>
      <c r="C7" s="168" t="s">
        <v>1</v>
      </c>
      <c r="D7" s="168" t="s">
        <v>73</v>
      </c>
      <c r="E7" s="167" t="s">
        <v>267</v>
      </c>
      <c r="F7" s="167" t="s">
        <v>274</v>
      </c>
      <c r="G7" s="167" t="s">
        <v>283</v>
      </c>
      <c r="H7" s="167" t="s">
        <v>284</v>
      </c>
      <c r="I7" s="167" t="s">
        <v>277</v>
      </c>
      <c r="J7" s="167" t="s">
        <v>278</v>
      </c>
      <c r="K7" s="168" t="s">
        <v>7</v>
      </c>
      <c r="L7" s="178" t="s">
        <v>83</v>
      </c>
      <c r="M7" s="179"/>
      <c r="N7" s="180"/>
      <c r="O7" s="172" t="s">
        <v>272</v>
      </c>
      <c r="P7" s="173"/>
      <c r="Q7" s="173"/>
      <c r="R7" s="173"/>
      <c r="S7" s="173"/>
      <c r="T7" s="173"/>
      <c r="U7" s="174" t="s">
        <v>255</v>
      </c>
      <c r="V7" s="172" t="s">
        <v>87</v>
      </c>
      <c r="W7" s="173"/>
      <c r="X7" s="174" t="s">
        <v>253</v>
      </c>
      <c r="Y7" s="174" t="s">
        <v>254</v>
      </c>
      <c r="Z7" s="8"/>
      <c r="AA7" s="8"/>
      <c r="AB7" s="8"/>
      <c r="AC7" s="8"/>
      <c r="AD7" s="8"/>
      <c r="AE7" s="8"/>
      <c r="AF7" s="8"/>
      <c r="AG7" s="8"/>
      <c r="AH7" s="8"/>
      <c r="AI7" s="8"/>
      <c r="AJ7" s="8"/>
      <c r="AK7" s="8"/>
      <c r="AL7" s="8"/>
      <c r="AM7" s="8"/>
      <c r="AN7" s="8"/>
      <c r="AO7" s="8"/>
      <c r="AP7" s="8"/>
    </row>
    <row r="8" spans="1:42" ht="52.2" customHeight="1" x14ac:dyDescent="0.45">
      <c r="A8" s="166"/>
      <c r="B8" s="176"/>
      <c r="C8" s="168"/>
      <c r="D8" s="168"/>
      <c r="E8" s="155"/>
      <c r="F8" s="155"/>
      <c r="G8" s="155"/>
      <c r="H8" s="155"/>
      <c r="I8" s="155"/>
      <c r="J8" s="155"/>
      <c r="K8" s="168"/>
      <c r="L8" s="50" t="s">
        <v>45</v>
      </c>
      <c r="M8" s="50" t="s">
        <v>8</v>
      </c>
      <c r="N8" s="50" t="s">
        <v>81</v>
      </c>
      <c r="O8" s="50" t="s">
        <v>82</v>
      </c>
      <c r="P8" s="50" t="s">
        <v>84</v>
      </c>
      <c r="Q8" s="50" t="s">
        <v>85</v>
      </c>
      <c r="R8" s="50" t="s">
        <v>269</v>
      </c>
      <c r="S8" s="50" t="s">
        <v>270</v>
      </c>
      <c r="T8" s="56" t="s">
        <v>271</v>
      </c>
      <c r="U8" s="168"/>
      <c r="V8" s="53" t="s">
        <v>251</v>
      </c>
      <c r="W8" s="53" t="s">
        <v>252</v>
      </c>
      <c r="X8" s="168"/>
      <c r="Y8" s="168"/>
      <c r="Z8" s="12"/>
      <c r="AA8" s="12"/>
      <c r="AB8" s="12"/>
      <c r="AC8" s="12"/>
      <c r="AD8" s="12"/>
      <c r="AE8" s="12"/>
      <c r="AF8" s="12"/>
      <c r="AG8" s="12"/>
      <c r="AH8" s="12"/>
      <c r="AI8" s="12"/>
      <c r="AJ8" s="12"/>
      <c r="AK8" s="12"/>
      <c r="AL8" s="12"/>
      <c r="AM8" s="12"/>
      <c r="AN8" s="12"/>
      <c r="AO8" s="12"/>
      <c r="AP8" s="12"/>
    </row>
    <row r="9" spans="1:42" ht="132" customHeight="1" x14ac:dyDescent="0.45">
      <c r="A9" s="137">
        <v>1</v>
      </c>
      <c r="B9" s="177" t="str">
        <f>IF(OR('2. Identificación del Riesgo'!H9:H11="Corrupción",'2. Identificación del Riesgo'!H9:H11="Corrupción - LA/FT/FPADM",'2. Identificación del Riesgo'!H9:H11="Corrupción - Conflictos de Interés",'2. Identificación del Riesgo'!H9:H11="Corrupción en Trámites, OPAs y Consultas de Acceso a la Información Pública",'2. Identificación del Riesgo'!H9:H11="Gestión - Seguridad de la Información (Pérdida de Confidencialidad)",'2. Identificación del Riesgo'!H9:H11="Gestión - Seguridad de la Información (Pérdida de la Integridad)",'2. Identificación del Riesgo'!H9:H11="Gestión - Seguridad de la Información (Pérdida de la Disponibilidad)"),"No aplica",
IF('2. Identificación del Riesgo'!H9:H11="","",
IF('2. Identificación del Riesgo'!H9:H11&lt;&gt;"Corrupción",'2. Identificación del Riesgo'!B9:B11)))</f>
        <v>Conocimiento e Innovación</v>
      </c>
      <c r="C9" s="104" t="str">
        <f>IF(OR('2. Identificación del Riesgo'!H9:H11="Corrupción",'2. Identificación del Riesgo'!H9:H11="Corrupción - LA/FT/FPADM",'2. Identificación del Riesgo'!H9:H11="Corrupción - Conflictos de Interés",'2. Identificación del Riesgo'!H9:H11="Corrupción en Trámites, OPAs y Consultas de Acceso a la Información Pública",'2. Identificación del Riesgo'!H9:H11="Gestión - Seguridad de la Información (Pérdida de Confidencialidad)",'2. Identificación del Riesgo'!H9:H11="Gestión - Seguridad de la Información (Pérdida de la Integridad)",'2. Identificación del Riesgo'!H9:H11="Gestión - Seguridad de la Información (Pérdida de la Disponibilidad)"),"No aplica",
IF('2. Identificación del Riesgo'!H9:H11="","",
IF('2. Identificación del Riesgo'!H9:H11&lt;&gt;"Corrupción",'2. Identificación del Riesgo'!G9:G11)))</f>
        <v>Posibilidad de afectación económica (o presupuestal) y reputacionall, por la inadecuada transferencia de conocimientos debido a la alta rotación de personal de planta y/o contratistas, y a la falta de lineamientos y herramientas institucionalizados para una adecuada transferencia de conocimiento.</v>
      </c>
      <c r="D9" s="134" t="str">
        <f>IF(OR('2. Identificación del Riesgo'!H9:H11="Corrupción",'2. Identificación del Riesgo'!H9:H11="Corrupción - LA/FT/FPADM",'2. Identificación del Riesgo'!H9:H11="Corrupción - Conflictos de Interés",'2. Identificación del Riesgo'!H9:H11="Corrupción en Trámites, OPAs y Consultas de Acceso a la Información Pública",'2. Identificación del Riesgo'!H9:H11="Gestión - Seguridad de la Información (Pérdida de Confidencialidad)",'2. Identificación del Riesgo'!H9:H11="Gestión - Seguridad de la Información (Pérdida de la Integridad)",'2. Identificación del Riesgo'!H9:H11="Gestión - Seguridad de la Información (Pérdida de la Disponibilidad)"),"No aplica",
IF('2. Identificación del Riesgo'!H9:H11="","",
IF('2. Identificación del Riesgo'!H9:H11&lt;&gt;"Corrupción",'2. Identificación del Riesgo'!H9:H11)))</f>
        <v>Gestión - Fuga de Capital Intelectual</v>
      </c>
      <c r="E9" s="34" t="s">
        <v>408</v>
      </c>
      <c r="F9" s="34" t="s">
        <v>409</v>
      </c>
      <c r="G9" s="34" t="s">
        <v>410</v>
      </c>
      <c r="H9" s="34" t="s">
        <v>416</v>
      </c>
      <c r="I9" s="34" t="s">
        <v>417</v>
      </c>
      <c r="J9" s="34" t="s">
        <v>420</v>
      </c>
      <c r="K9" s="37" t="str">
        <f>CONCATENATE(E9," ",F9," ",G9," ",H9," ",I9," ",J9)</f>
        <v>Servidores y/o contratistas, acorde a lo programado,  con el fin de tranferir conocimientos realizan capacitaciones, socializaciones y/o publicaciones de los temas de interés de la entidad. Presentación de Información con errores, incoherente e incompleta. *Evidencia: Muestra de Publicaciones en la pagina web, capacitaciones al interior de la entidad, socializaciones por correo electronico y/o transferencias de conocimientos.</v>
      </c>
      <c r="L9" s="39" t="s">
        <v>47</v>
      </c>
      <c r="M9" s="35" t="str">
        <f>IF(OR(L9="Preventivo",L9="Detectivo"),"Afecta probabilidad",
IF(L9="Correctivo","Afecta Impacto",""))</f>
        <v>Afecta probabilidad</v>
      </c>
      <c r="N9" s="39" t="s">
        <v>49</v>
      </c>
      <c r="O9" s="39" t="s">
        <v>50</v>
      </c>
      <c r="P9" s="39" t="s">
        <v>52</v>
      </c>
      <c r="Q9" s="39" t="s">
        <v>352</v>
      </c>
      <c r="R9" s="39" t="s">
        <v>412</v>
      </c>
      <c r="S9" s="39" t="s">
        <v>423</v>
      </c>
      <c r="T9" s="39" t="s">
        <v>425</v>
      </c>
      <c r="U9" s="54">
        <f>IF(AND(L9="Preventivo",N9="Manual"),(0.25+0.15),
IF(AND(L9="Preventivo",N9="Automático"),(0.25+0.25),
IF(AND(L9="Detectivo",N9="Manual"),(0.15+0.15),
IF(AND(L9="Detectivo",N9="Automático"),(0.15+0.25),
IF(AND(L9="Correctivo",N9="Manual"),(0.1+0.15),
IF(AND(L9="Correctivo",N9="Automático"),(0.1+0.25),
IF(AND(L9="Sin Control",N9="Sin Control"),"",
IF(OR(L9="Sin Control",L9="",N9="Sin Control",N9=""),"",""))))))))</f>
        <v>0.4</v>
      </c>
      <c r="V9" s="55">
        <f>IF(OR(M9="",M9=0),"",
IF(M9="Afecta probabilidad",'2. Identificación del Riesgo'!$L$9,""))</f>
        <v>0.6</v>
      </c>
      <c r="W9" s="55" t="str">
        <f>IF(OR(M9="",M9=0),"",
IF(M9="Afecta Impacto",'2. Identificación del Riesgo'!$O$9,""))</f>
        <v/>
      </c>
      <c r="X9" s="55">
        <f>IFERROR(IF(V9="",0,V9-(V9*U9)),0)</f>
        <v>0.36</v>
      </c>
      <c r="Y9" s="55">
        <f>IFERROR(IF(W9="",0,W9-(W9*U9)),0)</f>
        <v>0</v>
      </c>
      <c r="Z9" s="13"/>
      <c r="AA9" s="13"/>
      <c r="AB9" s="13"/>
      <c r="AC9" s="13"/>
      <c r="AD9" s="13"/>
      <c r="AE9" s="13"/>
      <c r="AF9" s="13"/>
      <c r="AG9" s="13"/>
      <c r="AH9" s="13"/>
      <c r="AI9" s="13"/>
      <c r="AJ9" s="13"/>
      <c r="AK9" s="13"/>
      <c r="AL9" s="13"/>
      <c r="AM9" s="13"/>
      <c r="AN9" s="13"/>
      <c r="AO9" s="13"/>
      <c r="AP9" s="13"/>
    </row>
    <row r="10" spans="1:42" ht="130.19999999999999" customHeight="1" x14ac:dyDescent="0.45">
      <c r="A10" s="137"/>
      <c r="B10" s="177"/>
      <c r="C10" s="104"/>
      <c r="D10" s="135"/>
      <c r="E10" s="34" t="s">
        <v>430</v>
      </c>
      <c r="F10" s="34" t="s">
        <v>418</v>
      </c>
      <c r="G10" s="34" t="s">
        <v>411</v>
      </c>
      <c r="H10" s="34" t="s">
        <v>428</v>
      </c>
      <c r="I10" s="34" t="s">
        <v>419</v>
      </c>
      <c r="J10" s="34" t="s">
        <v>421</v>
      </c>
      <c r="K10" s="37" t="str">
        <f t="shared" ref="K10:K68" si="0">CONCATENATE(E10," ",F10," ",G10," ",H10," ",I10," ",J10)</f>
        <v>Servidores y/o contratistas, responsables de ejecutar cada uno de los  procesos acorde a las necesidades,  con el proposito de mantener actualizados sus documentos, los revisan y ajustan, para luego ser validados por la OAP y publicados en el mapa de procesos. Toda publicación del Mapa de procesos debe ser validad por los profesionales de la OAP. *Evidencia: Muestra de correos de solictud de actualización y/o publicación de documentos.</v>
      </c>
      <c r="L10" s="39" t="s">
        <v>47</v>
      </c>
      <c r="M10" s="35" t="str">
        <f t="shared" ref="M10:M11" si="1">IF(OR(L10="Preventivo",L10="Detectivo"),"Afecta probabilidad",
IF(L10="Correctivo","Afecta Impacto",""))</f>
        <v>Afecta probabilidad</v>
      </c>
      <c r="N10" s="39" t="s">
        <v>49</v>
      </c>
      <c r="O10" s="39" t="s">
        <v>50</v>
      </c>
      <c r="P10" s="39" t="s">
        <v>52</v>
      </c>
      <c r="Q10" s="39" t="s">
        <v>352</v>
      </c>
      <c r="R10" s="39" t="s">
        <v>422</v>
      </c>
      <c r="S10" s="39" t="s">
        <v>424</v>
      </c>
      <c r="T10" s="39" t="s">
        <v>426</v>
      </c>
      <c r="U10" s="54">
        <f t="shared" ref="U10:U68" si="2">IF(AND(L10="Preventivo",N10="Manual"),(0.25+0.15),
IF(AND(L10="Preventivo",N10="Automático"),(0.25+0.25),
IF(AND(L10="Detectivo",N10="Manual"),(0.15+0.15),
IF(AND(L10="Detectivo",N10="Automático"),(0.15+0.25),
IF(AND(L10="Correctivo",N10="Manual"),(0.1+0.15),
IF(AND(L10="Correctivo",N10="Automático"),(0.1+0.25),
IF(AND(L10="Sin Control",N10="Sin Control"),"",
IF(OR(L10="Sin Control",L10="",N10="Sin Control",N10=""),"",""))))))))</f>
        <v>0.4</v>
      </c>
      <c r="V10" s="55">
        <f>IF(OR(M10="",M10=0),"",
IF(M10="Afecta probabilidad",
IF(M9="Afecta probabilidad",V9-(V9*U9),'2. Identificación del Riesgo'!$L$9),""))</f>
        <v>0.36</v>
      </c>
      <c r="W10" s="55" t="str">
        <f>IF(OR(M10="",M10=0),"",
IF(M10="Afecta Impacto",
IF(M9="Afecta Impacto",W9-(W9*U9),'2. Identificación del Riesgo'!$O$9),""))</f>
        <v/>
      </c>
      <c r="X10" s="55">
        <f>IFERROR(IF(V10="",0,V10-(V10*U10)),0)</f>
        <v>0.216</v>
      </c>
      <c r="Y10" s="55">
        <f>IFERROR(IF(W10="",0,W10-(W10*U10)),0)</f>
        <v>0</v>
      </c>
      <c r="Z10" s="8"/>
      <c r="AA10" s="8"/>
      <c r="AB10" s="8"/>
      <c r="AC10" s="8"/>
      <c r="AD10" s="8"/>
      <c r="AE10" s="8"/>
      <c r="AF10" s="8"/>
      <c r="AG10" s="8"/>
      <c r="AH10" s="8"/>
      <c r="AI10" s="8"/>
      <c r="AJ10" s="8"/>
      <c r="AK10" s="8"/>
      <c r="AL10" s="8"/>
      <c r="AM10" s="8"/>
      <c r="AN10" s="8"/>
      <c r="AO10" s="8"/>
      <c r="AP10" s="8"/>
    </row>
    <row r="11" spans="1:42" ht="35.1" customHeight="1" x14ac:dyDescent="0.45">
      <c r="A11" s="137"/>
      <c r="B11" s="177"/>
      <c r="C11" s="104"/>
      <c r="D11" s="136"/>
      <c r="E11" s="34"/>
      <c r="F11" s="34"/>
      <c r="G11" s="34"/>
      <c r="H11" s="34"/>
      <c r="I11" s="34"/>
      <c r="J11" s="34"/>
      <c r="K11" s="37" t="str">
        <f t="shared" si="0"/>
        <v xml:space="preserve">     </v>
      </c>
      <c r="L11" s="39"/>
      <c r="M11" s="35" t="str">
        <f t="shared" si="1"/>
        <v/>
      </c>
      <c r="N11" s="39"/>
      <c r="O11" s="39"/>
      <c r="P11" s="39"/>
      <c r="Q11" s="39"/>
      <c r="R11" s="39"/>
      <c r="S11" s="39"/>
      <c r="T11" s="39"/>
      <c r="U11" s="54" t="str">
        <f t="shared" si="2"/>
        <v/>
      </c>
      <c r="V11" s="55" t="str">
        <f>IF(OR(M11="",M11=0),"",
IF(M11="Afecta probabilidad",
IF(M10="Afecta probabilidad",V10-(V10*U10),
IF(M9="Afecta probabilidad",V9-(V9*U9),'2. Identificación del Riesgo'!$L$9)),""))</f>
        <v/>
      </c>
      <c r="W11" s="55" t="str">
        <f>IF(OR(M11="",M11=0),"",
IF(M11="Afecta Impacto",
IF(M10="Afecta Impacto",W10-(W10*U10),
IF(M9="Afecta Impacto",W9-(W9*U9),'2. Identificación del Riesgo'!$O$9)),""))</f>
        <v/>
      </c>
      <c r="X11" s="55">
        <f>IFERROR(IF(V11="",0,V11-(V11*U11)),0)</f>
        <v>0</v>
      </c>
      <c r="Y11" s="55">
        <f>IFERROR(IF(W11="",0,W11-(W11*U11)),0)</f>
        <v>0</v>
      </c>
      <c r="Z11" s="8"/>
      <c r="AA11" s="8"/>
      <c r="AB11" s="8"/>
      <c r="AC11" s="8"/>
      <c r="AD11" s="8"/>
      <c r="AE11" s="8"/>
      <c r="AF11" s="8"/>
      <c r="AG11" s="8"/>
      <c r="AH11" s="8"/>
      <c r="AI11" s="8"/>
      <c r="AJ11" s="8"/>
      <c r="AK11" s="8"/>
      <c r="AL11" s="8"/>
      <c r="AM11" s="8"/>
      <c r="AN11" s="8"/>
      <c r="AO11" s="8"/>
      <c r="AP11" s="8"/>
    </row>
    <row r="12" spans="1:42" ht="144" customHeight="1" x14ac:dyDescent="0.45">
      <c r="A12" s="137">
        <v>2</v>
      </c>
      <c r="B12" s="177" t="str">
        <f>IF(OR('2. Identificación del Riesgo'!H12:H14="Corrupción",'2. Identificación del Riesgo'!H12:H14="Corrupción - LA/FT/FPADM",'2. Identificación del Riesgo'!H12:H14="Corrupción - Conflictos de Interés",'2. Identificación del Riesgo'!H12:H14="Corrupción en Trámites, OPAs y Consultas de Acceso a la Información Pública",'2. Identificación del Riesgo'!H12:H14="Gestión - Seguridad de la Información (Pérdida de Confidencialidad)",'2. Identificación del Riesgo'!H12:H14="Gestión - Seguridad de la Información (Pérdida de la Integridad)",'2. Identificación del Riesgo'!H12:H14="Gestión - Seguridad de la Información (Pérdida de la Disponibilidad)"),"No aplica",
IF('2. Identificación del Riesgo'!H12:H14="","",
IF('2. Identificación del Riesgo'!H12:H14&lt;&gt;"Corrupción",'2. Identificación del Riesgo'!B12:B14)))</f>
        <v>Conocimiento e Innovación</v>
      </c>
      <c r="C12" s="104" t="str">
        <f>IF(OR('2. Identificación del Riesgo'!H12:H14="Corrupción",'2. Identificación del Riesgo'!H12:H14="Corrupción - LA/FT/FPADM",'2. Identificación del Riesgo'!H12:H14="Corrupción - Conflictos de Interés",'2. Identificación del Riesgo'!H12:H14="Corrupción en Trámites, OPAs y Consultas de Acceso a la Información Pública",'2. Identificación del Riesgo'!H12:H14="Gestión - Seguridad de la Información (Pérdida de Confidencialidad)",'2. Identificación del Riesgo'!H12:H14="Gestión - Seguridad de la Información (Pérdida de la Integridad)",'2. Identificación del Riesgo'!H12:H14="Gestión - Seguridad de la Información (Pérdida de la Disponibilidad)"),"No aplica",
IF('2. Identificación del Riesgo'!H12:H14="","",
IF('2. Identificación del Riesgo'!H12:H14&lt;&gt;"Corrupción",'2. Identificación del Riesgo'!G12:G14)))</f>
        <v>Posibilidad de afectación reputacional con algun grupo de interés por generar productos de conocimiento ( metodologias, informes, publicaciones etc) que no cumplan con los requsitos legales y de calidad  requeridas.</v>
      </c>
      <c r="D12" s="134" t="str">
        <f>IF(OR('2. Identificación del Riesgo'!H12:H14="Corrupción",'2. Identificación del Riesgo'!H12:H14="Corrupción - LA/FT/FPADM",'2. Identificación del Riesgo'!H12:H14="Corrupción - Conflictos de Interés",'2. Identificación del Riesgo'!H12:H14="Corrupción en Trámites, OPAs y Consultas de Acceso a la Información Pública",'2. Identificación del Riesgo'!H12:H14="Gestión - Seguridad de la Información (Pérdida de Confidencialidad)",'2. Identificación del Riesgo'!H12:H14="Gestión - Seguridad de la Información (Pérdida de la Integridad)",'2. Identificación del Riesgo'!H12:H14="Gestión - Seguridad de la Información (Pérdida de la Disponibilidad)"),"No aplica",
IF('2. Identificación del Riesgo'!H12:H14="","",
IF('2. Identificación del Riesgo'!H12:H14&lt;&gt;"Corrupción",'2. Identificación del Riesgo'!H12:H14)))</f>
        <v>Gestión - Incumplimiento Normativo</v>
      </c>
      <c r="E12" s="34" t="s">
        <v>429</v>
      </c>
      <c r="F12" s="34" t="s">
        <v>418</v>
      </c>
      <c r="G12" s="34" t="s">
        <v>411</v>
      </c>
      <c r="H12" s="34" t="s">
        <v>428</v>
      </c>
      <c r="I12" s="34" t="s">
        <v>427</v>
      </c>
      <c r="J12" s="34" t="s">
        <v>421</v>
      </c>
      <c r="K12" s="37" t="str">
        <f t="shared" si="0"/>
        <v>Servidores y/o contratistas, responsables de ejecutar cada uno de los procesos acorde a las necesidades,  con el proposito de mantener actualizados sus documentos, los revisan y ajustan, para luego ser validados por la OAP y publicados en el mapa de procesos. Toda publicación del Mapa de procesos debe ser validada por los profesionales de la OAP. *Evidencia: Muestra de correos de solictud de actualización y/o publicación de documentos.</v>
      </c>
      <c r="L12" s="39" t="s">
        <v>47</v>
      </c>
      <c r="M12" s="35" t="str">
        <f t="shared" ref="M12:M14" si="3">IF(OR(L12="Preventivo",L12="Detectivo"),"Afecta probabilidad",
IF(L12="Correctivo","Afecta Impacto",""))</f>
        <v>Afecta probabilidad</v>
      </c>
      <c r="N12" s="39" t="s">
        <v>49</v>
      </c>
      <c r="O12" s="39" t="s">
        <v>50</v>
      </c>
      <c r="P12" s="39" t="s">
        <v>52</v>
      </c>
      <c r="Q12" s="39" t="s">
        <v>352</v>
      </c>
      <c r="R12" s="39" t="s">
        <v>422</v>
      </c>
      <c r="S12" s="39" t="s">
        <v>424</v>
      </c>
      <c r="T12" s="39" t="s">
        <v>426</v>
      </c>
      <c r="U12" s="54">
        <f t="shared" si="2"/>
        <v>0.4</v>
      </c>
      <c r="V12" s="55">
        <f>IF(OR(M12="",M12=0),"",
IF(M12="Afecta probabilidad",'2. Identificación del Riesgo'!$L$12,""))</f>
        <v>0.4</v>
      </c>
      <c r="W12" s="55" t="str">
        <f>IF(OR(M12="",M12=0),"",
IF(M12="Afecta Impacto",'2. Identificación del Riesgo'!$O$12,""))</f>
        <v/>
      </c>
      <c r="X12" s="55">
        <f>IFERROR(IF(V12="",0,V12-(V12*U12)),0)</f>
        <v>0.24</v>
      </c>
      <c r="Y12" s="55">
        <f>IFERROR(IF(W12="",0,W12-(W12*U12)),0)</f>
        <v>0</v>
      </c>
      <c r="Z12" s="8"/>
      <c r="AA12" s="8"/>
      <c r="AB12" s="8"/>
      <c r="AC12" s="8"/>
      <c r="AD12" s="8"/>
      <c r="AE12" s="8"/>
      <c r="AF12" s="8"/>
      <c r="AG12" s="8"/>
      <c r="AH12" s="8"/>
      <c r="AI12" s="8"/>
      <c r="AJ12" s="8"/>
      <c r="AK12" s="8"/>
      <c r="AL12" s="8"/>
      <c r="AM12" s="8"/>
      <c r="AN12" s="8"/>
      <c r="AO12" s="8"/>
      <c r="AP12" s="8"/>
    </row>
    <row r="13" spans="1:42" ht="59.4" customHeight="1" x14ac:dyDescent="0.45">
      <c r="A13" s="137"/>
      <c r="B13" s="177"/>
      <c r="C13" s="104"/>
      <c r="D13" s="135"/>
      <c r="E13" s="34"/>
      <c r="F13" s="34"/>
      <c r="G13" s="34"/>
      <c r="H13" s="34"/>
      <c r="I13" s="34"/>
      <c r="J13" s="34"/>
      <c r="K13" s="37" t="str">
        <f t="shared" si="0"/>
        <v xml:space="preserve">     </v>
      </c>
      <c r="L13" s="39"/>
      <c r="M13" s="35" t="str">
        <f t="shared" si="3"/>
        <v/>
      </c>
      <c r="N13" s="39"/>
      <c r="O13" s="39"/>
      <c r="P13" s="39"/>
      <c r="Q13" s="39"/>
      <c r="R13" s="39"/>
      <c r="S13" s="39"/>
      <c r="T13" s="39"/>
      <c r="U13" s="54" t="str">
        <f t="shared" si="2"/>
        <v/>
      </c>
      <c r="V13" s="55" t="str">
        <f>IF(OR(M13="",M13=0),"",
IF(M13="Afecta probabilidad",
IF(M12="Afecta probabilidad",V12-(V12*U12),'2. Identificación del Riesgo'!$L$12),""))</f>
        <v/>
      </c>
      <c r="W13" s="55" t="str">
        <f>IF(OR(M13="",M13=0),"",
IF(M13="Afecta Impacto",
IF(M12="Afecta Impacto",W12-(W12*U12),'2. Identificación del Riesgo'!$O$12),""))</f>
        <v/>
      </c>
      <c r="X13" s="55">
        <f t="shared" ref="X13:X14" si="4">IFERROR(IF(V13="",0,V13-(V13*U13)),0)</f>
        <v>0</v>
      </c>
      <c r="Y13" s="55">
        <f t="shared" ref="Y13:Y14" si="5">IFERROR(IF(W13="",0,W13-(W13*U13)),0)</f>
        <v>0</v>
      </c>
      <c r="Z13" s="8"/>
      <c r="AA13" s="8"/>
      <c r="AB13" s="8"/>
      <c r="AC13" s="8"/>
      <c r="AD13" s="8"/>
      <c r="AE13" s="8"/>
      <c r="AF13" s="8"/>
      <c r="AG13" s="8"/>
      <c r="AH13" s="8"/>
      <c r="AI13" s="8"/>
      <c r="AJ13" s="8"/>
      <c r="AK13" s="8"/>
      <c r="AL13" s="8"/>
      <c r="AM13" s="8"/>
      <c r="AN13" s="8"/>
      <c r="AO13" s="8"/>
      <c r="AP13" s="8"/>
    </row>
    <row r="14" spans="1:42" ht="35.1" customHeight="1" x14ac:dyDescent="0.45">
      <c r="A14" s="137"/>
      <c r="B14" s="177"/>
      <c r="C14" s="104"/>
      <c r="D14" s="136"/>
      <c r="E14" s="34"/>
      <c r="F14" s="34"/>
      <c r="G14" s="34"/>
      <c r="H14" s="34"/>
      <c r="I14" s="34"/>
      <c r="J14" s="34"/>
      <c r="K14" s="37" t="str">
        <f t="shared" si="0"/>
        <v xml:space="preserve">     </v>
      </c>
      <c r="L14" s="39"/>
      <c r="M14" s="35" t="str">
        <f t="shared" si="3"/>
        <v/>
      </c>
      <c r="N14" s="39"/>
      <c r="O14" s="39"/>
      <c r="P14" s="39"/>
      <c r="Q14" s="39"/>
      <c r="R14" s="39"/>
      <c r="S14" s="39"/>
      <c r="T14" s="39"/>
      <c r="U14" s="54" t="str">
        <f t="shared" si="2"/>
        <v/>
      </c>
      <c r="V14" s="55" t="str">
        <f>IF(OR(M14="",M14=0),"",
IF(M14="Afecta probabilidad",
IF(M13="Afecta probabilidad",V13-(V13*U13),
IF(M12="Afecta probabilidad",V12-(V12*U12),'2. Identificación del Riesgo'!$L$12)),""))</f>
        <v/>
      </c>
      <c r="W14" s="55" t="str">
        <f>IF(OR(M14="",M14=0),"",
IF(M14="Afecta Impacto",
IF(M13="Afecta Impacto",W13-(W13*U13),
IF(M12="Afecta Impacto",W12-(W12*U12),'2. Identificación del Riesgo'!$O$12)),""))</f>
        <v/>
      </c>
      <c r="X14" s="55">
        <f t="shared" si="4"/>
        <v>0</v>
      </c>
      <c r="Y14" s="55">
        <f t="shared" si="5"/>
        <v>0</v>
      </c>
      <c r="Z14" s="8"/>
      <c r="AA14" s="8"/>
      <c r="AB14" s="8"/>
      <c r="AC14" s="8"/>
      <c r="AD14" s="8"/>
      <c r="AE14" s="8"/>
      <c r="AF14" s="8"/>
      <c r="AG14" s="8"/>
      <c r="AH14" s="8"/>
      <c r="AI14" s="8"/>
      <c r="AJ14" s="8"/>
      <c r="AK14" s="8"/>
      <c r="AL14" s="8"/>
      <c r="AM14" s="8"/>
      <c r="AN14" s="8"/>
      <c r="AO14" s="8"/>
      <c r="AP14" s="8"/>
    </row>
    <row r="15" spans="1:42" ht="35.1" customHeight="1" x14ac:dyDescent="0.45">
      <c r="A15" s="137">
        <v>3</v>
      </c>
      <c r="B15" s="177" t="str">
        <f>IF(OR('2. Identificación del Riesgo'!H15:H17="Corrupción",'2. Identificación del Riesgo'!H15:H17="Corrupción - LA/FT/FPADM",'2. Identificación del Riesgo'!H15:H17="Corrupción - Conflictos de Interés",'2. Identificación del Riesgo'!H15:H17="Corrupción en Trámites, OPAs y Consultas de Acceso a la Información Pública",'2. Identificación del Riesgo'!H15:H17="Gestión - Seguridad de la Información (Pérdida de Confidencialidad)",'2. Identificación del Riesgo'!H15:H17="Gestión - Seguridad de la Información (Pérdida de la Integridad)",'2. Identificación del Riesgo'!H15:H17="Gestión - Seguridad de la Información (Pérdida de la Disponibilidad)"),"No aplica",
IF('2. Identificación del Riesgo'!H15:H17="","",
IF('2. Identificación del Riesgo'!H15:H17&lt;&gt;"Corrupción",'2. Identificación del Riesgo'!B15:B17)))</f>
        <v/>
      </c>
      <c r="C15" s="104" t="str">
        <f>IF(OR('2. Identificación del Riesgo'!H15:H17="Corrupción",'2. Identificación del Riesgo'!H15:H17="Corrupción - LA/FT/FPADM",'2. Identificación del Riesgo'!H15:H17="Corrupción - Conflictos de Interés",'2. Identificación del Riesgo'!H15:H17="Corrupción en Trámites, OPAs y Consultas de Acceso a la Información Pública",'2. Identificación del Riesgo'!H15:H17="Gestión - Seguridad de la Información (Pérdida de Confidencialidad)",'2. Identificación del Riesgo'!H15:H17="Gestión - Seguridad de la Información (Pérdida de la Integridad)",'2. Identificación del Riesgo'!H15:H17="Gestión - Seguridad de la Información (Pérdida de la Disponibilidad)"),"No aplica",
IF('2. Identificación del Riesgo'!H15:H17="","",
IF('2. Identificación del Riesgo'!H15:H17&lt;&gt;"Corrupción",'2. Identificación del Riesgo'!G15:G17)))</f>
        <v/>
      </c>
      <c r="D15" s="134" t="str">
        <f>IF(OR('2. Identificación del Riesgo'!H15:H17="Corrupción",'2. Identificación del Riesgo'!H15:H17="Corrupción - LA/FT/FPADM",'2. Identificación del Riesgo'!H15:H17="Corrupción - Conflictos de Interés",'2. Identificación del Riesgo'!H15:H17="Corrupción en Trámites, OPAs y Consultas de Acceso a la Información Pública",'2. Identificación del Riesgo'!H15:H17="Gestión - Seguridad de la Información (Pérdida de Confidencialidad)",'2. Identificación del Riesgo'!H15:H17="Gestión - Seguridad de la Información (Pérdida de la Integridad)",'2. Identificación del Riesgo'!H15:H17="Gestión - Seguridad de la Información (Pérdida de la Disponibilidad)"),"No aplica",
IF('2. Identificación del Riesgo'!H15:H17="","",
IF('2. Identificación del Riesgo'!H15:H17&lt;&gt;"Corrupción",'2. Identificación del Riesgo'!H15:H17)))</f>
        <v/>
      </c>
      <c r="E15" s="34"/>
      <c r="F15" s="34"/>
      <c r="G15" s="34"/>
      <c r="H15" s="34"/>
      <c r="I15" s="34"/>
      <c r="J15" s="34"/>
      <c r="K15" s="37" t="str">
        <f t="shared" si="0"/>
        <v xml:space="preserve">     </v>
      </c>
      <c r="L15" s="39"/>
      <c r="M15" s="35" t="str">
        <f t="shared" ref="M15:M17" si="6">IF(OR(L15="Preventivo",L15="Detectivo"),"Afecta probabilidad",
IF(L15="Correctivo","Afecta Impacto",""))</f>
        <v/>
      </c>
      <c r="N15" s="39"/>
      <c r="O15" s="39"/>
      <c r="P15" s="39"/>
      <c r="Q15" s="39"/>
      <c r="R15" s="39"/>
      <c r="S15" s="39"/>
      <c r="T15" s="39"/>
      <c r="U15" s="54" t="str">
        <f t="shared" si="2"/>
        <v/>
      </c>
      <c r="V15" s="55" t="str">
        <f>IF(OR(M15="",M15=0),"",
IF(M15="Afecta probabilidad",'2. Identificación del Riesgo'!$L$15,""))</f>
        <v/>
      </c>
      <c r="W15" s="55" t="str">
        <f>IF(OR(M15="",M15=0),"",
IF(M15="Afecta Impacto",'2. Identificación del Riesgo'!$O$15,""))</f>
        <v/>
      </c>
      <c r="X15" s="55">
        <f>IFERROR(IF(V15="",0,V15-(V15*U15)),0)</f>
        <v>0</v>
      </c>
      <c r="Y15" s="55">
        <f>IFERROR(IF(W15="",0,W15-(W15*U15)),0)</f>
        <v>0</v>
      </c>
      <c r="Z15" s="8"/>
      <c r="AA15" s="8"/>
      <c r="AB15" s="8"/>
      <c r="AC15" s="8"/>
      <c r="AD15" s="8"/>
      <c r="AE15" s="8"/>
      <c r="AF15" s="8"/>
      <c r="AG15" s="8"/>
      <c r="AH15" s="8"/>
      <c r="AI15" s="8"/>
      <c r="AJ15" s="8"/>
      <c r="AK15" s="8"/>
      <c r="AL15" s="8"/>
      <c r="AM15" s="8"/>
      <c r="AN15" s="8"/>
      <c r="AO15" s="8"/>
      <c r="AP15" s="8"/>
    </row>
    <row r="16" spans="1:42" ht="35.1" customHeight="1" x14ac:dyDescent="0.45">
      <c r="A16" s="137"/>
      <c r="B16" s="177"/>
      <c r="C16" s="104"/>
      <c r="D16" s="135"/>
      <c r="E16" s="34"/>
      <c r="F16" s="34"/>
      <c r="G16" s="34"/>
      <c r="H16" s="34"/>
      <c r="I16" s="34"/>
      <c r="J16" s="34"/>
      <c r="K16" s="37" t="str">
        <f t="shared" si="0"/>
        <v xml:space="preserve">     </v>
      </c>
      <c r="L16" s="39"/>
      <c r="M16" s="35" t="str">
        <f t="shared" si="6"/>
        <v/>
      </c>
      <c r="N16" s="39"/>
      <c r="O16" s="39"/>
      <c r="P16" s="39"/>
      <c r="Q16" s="39"/>
      <c r="R16" s="39"/>
      <c r="S16" s="39"/>
      <c r="T16" s="39"/>
      <c r="U16" s="54" t="str">
        <f t="shared" si="2"/>
        <v/>
      </c>
      <c r="V16" s="55" t="str">
        <f>IF(OR(M16="",M16=0),"",
IF(M16="Afecta probabilidad",
IF(M15="Afecta probabilidad",V15-(V15*U15),'2. Identificación del Riesgo'!$L$15),""))</f>
        <v/>
      </c>
      <c r="W16" s="55" t="str">
        <f>IF(OR(M16="",M16=0),"",
IF(M16="Afecta Impacto",
IF(M15="Afecta Impacto",W15-(W15*U15),'2. Identificación del Riesgo'!$O$15),""))</f>
        <v/>
      </c>
      <c r="X16" s="55">
        <f t="shared" ref="X16:X17" si="7">IFERROR(IF(V16="",0,V16-(V16*U16)),0)</f>
        <v>0</v>
      </c>
      <c r="Y16" s="55">
        <f t="shared" ref="Y16:Y17" si="8">IFERROR(IF(W16="",0,W16-(W16*U16)),0)</f>
        <v>0</v>
      </c>
      <c r="Z16" s="8"/>
      <c r="AA16" s="8"/>
      <c r="AB16" s="8"/>
      <c r="AC16" s="8"/>
      <c r="AD16" s="8"/>
      <c r="AE16" s="8"/>
      <c r="AF16" s="8"/>
      <c r="AG16" s="8"/>
      <c r="AH16" s="8"/>
      <c r="AI16" s="8"/>
      <c r="AJ16" s="8"/>
      <c r="AK16" s="8"/>
      <c r="AL16" s="8"/>
      <c r="AM16" s="8"/>
      <c r="AN16" s="8"/>
      <c r="AO16" s="8"/>
      <c r="AP16" s="8"/>
    </row>
    <row r="17" spans="1:42" ht="35.1" customHeight="1" x14ac:dyDescent="0.45">
      <c r="A17" s="137"/>
      <c r="B17" s="177"/>
      <c r="C17" s="104"/>
      <c r="D17" s="136"/>
      <c r="E17" s="34"/>
      <c r="F17" s="34"/>
      <c r="G17" s="34"/>
      <c r="H17" s="34"/>
      <c r="I17" s="34"/>
      <c r="J17" s="34"/>
      <c r="K17" s="37" t="str">
        <f t="shared" si="0"/>
        <v xml:space="preserve">     </v>
      </c>
      <c r="L17" s="39"/>
      <c r="M17" s="35" t="str">
        <f t="shared" si="6"/>
        <v/>
      </c>
      <c r="N17" s="39"/>
      <c r="O17" s="39"/>
      <c r="P17" s="39"/>
      <c r="Q17" s="39"/>
      <c r="R17" s="39"/>
      <c r="S17" s="39"/>
      <c r="T17" s="39"/>
      <c r="U17" s="54" t="str">
        <f t="shared" si="2"/>
        <v/>
      </c>
      <c r="V17" s="55" t="str">
        <f>IF(OR(M17="",M17=0),"",
IF(M17="Afecta probabilidad",
IF(M16="Afecta probabilidad",V16-(V16*U16),
IF(M15="Afecta probabilidad",V15-(V15*U15),'2. Identificación del Riesgo'!$L$15)),""))</f>
        <v/>
      </c>
      <c r="W17" s="55" t="str">
        <f>IF(OR(M17="",M17=0),"",
IF(M17="Afecta Impacto",
IF(M16="Afecta Impacto",W16-(W16*U16),
IF(M15="Afecta Impacto",W15-(W15*U15),'2. Identificación del Riesgo'!$O$15)),""))</f>
        <v/>
      </c>
      <c r="X17" s="55">
        <f t="shared" si="7"/>
        <v>0</v>
      </c>
      <c r="Y17" s="55">
        <f t="shared" si="8"/>
        <v>0</v>
      </c>
      <c r="Z17" s="8"/>
      <c r="AA17" s="8"/>
      <c r="AB17" s="8"/>
      <c r="AC17" s="8"/>
      <c r="AD17" s="8"/>
      <c r="AE17" s="8"/>
      <c r="AF17" s="8"/>
      <c r="AG17" s="8"/>
      <c r="AH17" s="8"/>
      <c r="AI17" s="8"/>
      <c r="AJ17" s="8"/>
      <c r="AK17" s="8"/>
      <c r="AL17" s="8"/>
      <c r="AM17" s="8"/>
      <c r="AN17" s="8"/>
      <c r="AO17" s="8"/>
      <c r="AP17" s="8"/>
    </row>
    <row r="18" spans="1:42" ht="35.1" customHeight="1" x14ac:dyDescent="0.45">
      <c r="A18" s="137">
        <v>4</v>
      </c>
      <c r="B18" s="177" t="str">
        <f>IF(OR('2. Identificación del Riesgo'!H18:H20="Corrupción",'2. Identificación del Riesgo'!H18:H20="Corrupción - LA/FT/FPADM",'2. Identificación del Riesgo'!H18:H20="Corrupción - Conflictos de Interés",'2. Identificación del Riesgo'!H18:H20="Corrupción en Trámites, OPAs y Consultas de Acceso a la Información Pública",'2. Identificación del Riesgo'!H18:H20="Gestión - Seguridad de la Información (Pérdida de Confidencialidad)",'2. Identificación del Riesgo'!H18:H20="Gestión - Seguridad de la Información (Pérdida de la Integridad)",'2. Identificación del Riesgo'!H18:H20="Gestión - Seguridad de la Información (Pérdida de la Disponibilidad)"),"No aplica",
IF('2. Identificación del Riesgo'!H18:H20="","",
IF('2. Identificación del Riesgo'!H18:H20&lt;&gt;"Corrupción",'2. Identificación del Riesgo'!B18:B20)))</f>
        <v/>
      </c>
      <c r="C18" s="104" t="str">
        <f>IF(OR('2. Identificación del Riesgo'!H18:H20="Corrupción",'2. Identificación del Riesgo'!H18:H20="Corrupción - LA/FT/FPADM",'2. Identificación del Riesgo'!H18:H20="Corrupción - Conflictos de Interés",'2. Identificación del Riesgo'!H18:H20="Corrupción en Trámites, OPAs y Consultas de Acceso a la Información Pública",'2. Identificación del Riesgo'!H18:H20="Gestión - Seguridad de la Información (Pérdida de Confidencialidad)",'2. Identificación del Riesgo'!H18:H20="Gestión - Seguridad de la Información (Pérdida de la Integridad)",'2. Identificación del Riesgo'!H18:H20="Gestión - Seguridad de la Información (Pérdida de la Disponibilidad)"),"No aplica",
IF('2. Identificación del Riesgo'!H18:H20="","",
IF('2. Identificación del Riesgo'!H18:H20&lt;&gt;"Corrupción",'2. Identificación del Riesgo'!G18:G20)))</f>
        <v/>
      </c>
      <c r="D18" s="134" t="str">
        <f>IF(OR('2. Identificación del Riesgo'!H18:H20="Corrupción",'2. Identificación del Riesgo'!H18:H20="Corrupción - LA/FT/FPADM",'2. Identificación del Riesgo'!H18:H20="Corrupción - Conflictos de Interés",'2. Identificación del Riesgo'!H18:H20="Corrupción en Trámites, OPAs y Consultas de Acceso a la Información Pública",'2. Identificación del Riesgo'!H18:H20="Gestión - Seguridad de la Información (Pérdida de Confidencialidad)",'2. Identificación del Riesgo'!H18:H20="Gestión - Seguridad de la Información (Pérdida de la Integridad)",'2. Identificación del Riesgo'!H18:H20="Gestión - Seguridad de la Información (Pérdida de la Disponibilidad)"),"No aplica",
IF('2. Identificación del Riesgo'!H18:H20="","",
IF('2. Identificación del Riesgo'!H18:H20&lt;&gt;"Corrupción",'2. Identificación del Riesgo'!H18:H20)))</f>
        <v/>
      </c>
      <c r="E18" s="34"/>
      <c r="F18" s="34"/>
      <c r="G18" s="34"/>
      <c r="H18" s="34"/>
      <c r="I18" s="34"/>
      <c r="J18" s="34"/>
      <c r="K18" s="37" t="str">
        <f t="shared" si="0"/>
        <v xml:space="preserve">     </v>
      </c>
      <c r="L18" s="39"/>
      <c r="M18" s="35" t="str">
        <f t="shared" ref="M18:M20" si="9">IF(OR(L18="Preventivo",L18="Detectivo"),"Afecta probabilidad",
IF(L18="Correctivo","Afecta Impacto",""))</f>
        <v/>
      </c>
      <c r="N18" s="39"/>
      <c r="O18" s="39"/>
      <c r="P18" s="39"/>
      <c r="Q18" s="39"/>
      <c r="R18" s="39"/>
      <c r="S18" s="39"/>
      <c r="T18" s="39"/>
      <c r="U18" s="54" t="str">
        <f t="shared" si="2"/>
        <v/>
      </c>
      <c r="V18" s="55" t="str">
        <f>IF(OR(M18="",M18=0),"",
IF(M18="Afecta probabilidad",'2. Identificación del Riesgo'!$L$18,""))</f>
        <v/>
      </c>
      <c r="W18" s="55" t="str">
        <f>IF(OR(M18="",M18=0),"",
IF(M18="Afecta Impacto",'2. Identificación del Riesgo'!$O$18,""))</f>
        <v/>
      </c>
      <c r="X18" s="55">
        <f>IFERROR(IF(V18="",0,V18-(V18*U18)),0)</f>
        <v>0</v>
      </c>
      <c r="Y18" s="55">
        <f>IFERROR(IF(W18="",0,W18-(W18*U18)),0)</f>
        <v>0</v>
      </c>
      <c r="Z18" s="8"/>
      <c r="AA18" s="8"/>
      <c r="AB18" s="8"/>
      <c r="AC18" s="8"/>
      <c r="AD18" s="8"/>
      <c r="AE18" s="8"/>
      <c r="AF18" s="8"/>
      <c r="AG18" s="8"/>
      <c r="AH18" s="8"/>
      <c r="AI18" s="8"/>
      <c r="AJ18" s="8"/>
      <c r="AK18" s="8"/>
      <c r="AL18" s="8"/>
      <c r="AM18" s="8"/>
      <c r="AN18" s="8"/>
      <c r="AO18" s="8"/>
      <c r="AP18" s="8"/>
    </row>
    <row r="19" spans="1:42" ht="35.1" customHeight="1" x14ac:dyDescent="0.45">
      <c r="A19" s="137"/>
      <c r="B19" s="177"/>
      <c r="C19" s="104"/>
      <c r="D19" s="135"/>
      <c r="E19" s="34"/>
      <c r="F19" s="34"/>
      <c r="G19" s="34"/>
      <c r="H19" s="34"/>
      <c r="I19" s="34"/>
      <c r="J19" s="34"/>
      <c r="K19" s="37" t="str">
        <f t="shared" si="0"/>
        <v xml:space="preserve">     </v>
      </c>
      <c r="L19" s="39"/>
      <c r="M19" s="35" t="str">
        <f t="shared" si="9"/>
        <v/>
      </c>
      <c r="N19" s="39"/>
      <c r="O19" s="39"/>
      <c r="P19" s="39"/>
      <c r="Q19" s="39"/>
      <c r="R19" s="39"/>
      <c r="S19" s="39"/>
      <c r="T19" s="39"/>
      <c r="U19" s="54" t="str">
        <f t="shared" si="2"/>
        <v/>
      </c>
      <c r="V19" s="55" t="str">
        <f>IF(OR(M19="",M19=0),"",
IF(M19="Afecta probabilidad",
IF(M18="Afecta probabilidad",V18-(V18*U18),'2. Identificación del Riesgo'!$L$18),""))</f>
        <v/>
      </c>
      <c r="W19" s="55" t="str">
        <f>IF(OR(M19="",M19=0),"",
IF(M19="Afecta Impacto",
IF(M18="Afecta Impacto",W18-(W18*U18),'2. Identificación del Riesgo'!$O$18),""))</f>
        <v/>
      </c>
      <c r="X19" s="55">
        <f t="shared" ref="X19:X20" si="10">IFERROR(IF(V19="",0,V19-(V19*U19)),0)</f>
        <v>0</v>
      </c>
      <c r="Y19" s="55">
        <f t="shared" ref="Y19:Y20" si="11">IFERROR(IF(W19="",0,W19-(W19*U19)),0)</f>
        <v>0</v>
      </c>
      <c r="Z19" s="8"/>
      <c r="AA19" s="8"/>
      <c r="AB19" s="8"/>
      <c r="AC19" s="8"/>
      <c r="AD19" s="8"/>
      <c r="AE19" s="8"/>
      <c r="AF19" s="8"/>
      <c r="AG19" s="8"/>
      <c r="AH19" s="8"/>
      <c r="AI19" s="8"/>
      <c r="AJ19" s="8"/>
      <c r="AK19" s="8"/>
      <c r="AL19" s="8"/>
      <c r="AM19" s="8"/>
      <c r="AN19" s="8"/>
      <c r="AO19" s="8"/>
      <c r="AP19" s="8"/>
    </row>
    <row r="20" spans="1:42" ht="35.1" customHeight="1" x14ac:dyDescent="0.45">
      <c r="A20" s="137"/>
      <c r="B20" s="177"/>
      <c r="C20" s="104"/>
      <c r="D20" s="136"/>
      <c r="E20" s="34"/>
      <c r="F20" s="34"/>
      <c r="G20" s="34"/>
      <c r="H20" s="34"/>
      <c r="I20" s="34"/>
      <c r="J20" s="34"/>
      <c r="K20" s="37" t="str">
        <f t="shared" si="0"/>
        <v xml:space="preserve">     </v>
      </c>
      <c r="L20" s="39"/>
      <c r="M20" s="35" t="str">
        <f t="shared" si="9"/>
        <v/>
      </c>
      <c r="N20" s="39"/>
      <c r="O20" s="39"/>
      <c r="P20" s="39"/>
      <c r="Q20" s="39"/>
      <c r="R20" s="39"/>
      <c r="S20" s="39"/>
      <c r="T20" s="39"/>
      <c r="U20" s="54" t="str">
        <f t="shared" si="2"/>
        <v/>
      </c>
      <c r="V20" s="55" t="str">
        <f>IF(OR(M20="",M20=0),"",
IF(M20="Afecta probabilidad",
IF(M19="Afecta probabilidad",V19-(V19*U19),
IF(M18="Afecta probabilidad",V18-(V18*U18),'2. Identificación del Riesgo'!$L$18)),""))</f>
        <v/>
      </c>
      <c r="W20" s="55" t="str">
        <f>IF(OR(M20="",M20=0),"",
IF(M20="Afecta Impacto",
IF(M19="Afecta Impacto",W19-(W19*U19),
IF(M18="Afecta Impacto",W18-(W18*U18),'2. Identificación del Riesgo'!$O$18)),""))</f>
        <v/>
      </c>
      <c r="X20" s="55">
        <f t="shared" si="10"/>
        <v>0</v>
      </c>
      <c r="Y20" s="55">
        <f t="shared" si="11"/>
        <v>0</v>
      </c>
      <c r="Z20" s="8"/>
      <c r="AA20" s="8"/>
      <c r="AB20" s="8"/>
      <c r="AC20" s="8"/>
      <c r="AD20" s="8"/>
      <c r="AE20" s="8"/>
      <c r="AF20" s="8"/>
      <c r="AG20" s="8"/>
      <c r="AH20" s="8"/>
      <c r="AI20" s="8"/>
      <c r="AJ20" s="8"/>
      <c r="AK20" s="8"/>
      <c r="AL20" s="8"/>
      <c r="AM20" s="8"/>
      <c r="AN20" s="8"/>
      <c r="AO20" s="8"/>
      <c r="AP20" s="8"/>
    </row>
    <row r="21" spans="1:42" ht="35.1" customHeight="1" x14ac:dyDescent="0.45">
      <c r="A21" s="137">
        <v>5</v>
      </c>
      <c r="B21" s="177" t="str">
        <f>IF(OR('2. Identificación del Riesgo'!H21:H23="Corrupción",'2. Identificación del Riesgo'!H21:H23="Corrupción - LA/FT/FPADM",'2. Identificación del Riesgo'!H21:H23="Corrupción - Conflictos de Interés",'2. Identificación del Riesgo'!H21:H23="Corrupción en Trámites, OPAs y Consultas de Acceso a la Información Pública",'2. Identificación del Riesgo'!H21:H23="Gestión - Seguridad de la Información (Pérdida de Confidencialidad)",'2. Identificación del Riesgo'!H21:H23="Gestión - Seguridad de la Información (Pérdida de la Integridad)",'2. Identificación del Riesgo'!H21:H23="Gestión - Seguridad de la Información (Pérdida de la Disponibilidad)"),"No aplica",
IF('2. Identificación del Riesgo'!H21:H23="","",
IF('2. Identificación del Riesgo'!H21:H23&lt;&gt;"Corrupción",'2. Identificación del Riesgo'!B21:B23)))</f>
        <v/>
      </c>
      <c r="C21" s="104" t="str">
        <f>IF(OR('2. Identificación del Riesgo'!H21:H23="Corrupción",'2. Identificación del Riesgo'!H21:H23="Corrupción - LA/FT/FPADM",'2. Identificación del Riesgo'!H21:H23="Corrupción - Conflictos de Interés",'2. Identificación del Riesgo'!H21:H23="Corrupción en Trámites, OPAs y Consultas de Acceso a la Información Pública",'2. Identificación del Riesgo'!H21:H23="Gestión - Seguridad de la Información (Pérdida de Confidencialidad)",'2. Identificación del Riesgo'!H21:H23="Gestión - Seguridad de la Información (Pérdida de la Integridad)",'2. Identificación del Riesgo'!H21:H23="Gestión - Seguridad de la Información (Pérdida de la Disponibilidad)"),"No aplica",
IF('2. Identificación del Riesgo'!H21:H23="","",
IF('2. Identificación del Riesgo'!H21:H23&lt;&gt;"Corrupción",'2. Identificación del Riesgo'!G21:G23)))</f>
        <v/>
      </c>
      <c r="D21" s="134" t="str">
        <f>IF(OR('2. Identificación del Riesgo'!H21:H23="Corrupción",'2. Identificación del Riesgo'!H21:H23="Corrupción - LA/FT/FPADM",'2. Identificación del Riesgo'!H21:H23="Corrupción - Conflictos de Interés",'2. Identificación del Riesgo'!H21:H23="Corrupción en Trámites, OPAs y Consultas de Acceso a la Información Pública",'2. Identificación del Riesgo'!H21:H23="Gestión - Seguridad de la Información (Pérdida de Confidencialidad)",'2. Identificación del Riesgo'!H21:H23="Gestión - Seguridad de la Información (Pérdida de la Integridad)",'2. Identificación del Riesgo'!H21:H23="Gestión - Seguridad de la Información (Pérdida de la Disponibilidad)"),"No aplica",
IF('2. Identificación del Riesgo'!H21:H23="","",
IF('2. Identificación del Riesgo'!H21:H23&lt;&gt;"Corrupción",'2. Identificación del Riesgo'!H21:H23)))</f>
        <v/>
      </c>
      <c r="E21" s="34"/>
      <c r="F21" s="34"/>
      <c r="G21" s="34"/>
      <c r="H21" s="34"/>
      <c r="I21" s="34"/>
      <c r="J21" s="34"/>
      <c r="K21" s="37" t="str">
        <f t="shared" si="0"/>
        <v xml:space="preserve">     </v>
      </c>
      <c r="L21" s="39"/>
      <c r="M21" s="35" t="str">
        <f t="shared" ref="M21:M23" si="12">IF(OR(L21="Preventivo",L21="Detectivo"),"Afecta probabilidad",
IF(L21="Correctivo","Afecta Impacto",""))</f>
        <v/>
      </c>
      <c r="N21" s="39"/>
      <c r="O21" s="39"/>
      <c r="P21" s="39"/>
      <c r="Q21" s="39"/>
      <c r="R21" s="39"/>
      <c r="S21" s="39"/>
      <c r="T21" s="39"/>
      <c r="U21" s="54" t="str">
        <f t="shared" si="2"/>
        <v/>
      </c>
      <c r="V21" s="55" t="str">
        <f>IF(OR(M21="",M21=0),"",
IF(M21="Afecta probabilidad",'2. Identificación del Riesgo'!$L$21,""))</f>
        <v/>
      </c>
      <c r="W21" s="55" t="str">
        <f>IF(OR(M21="",M21=0),"",
IF(M21="Afecta Impacto",'2. Identificación del Riesgo'!$O$21,""))</f>
        <v/>
      </c>
      <c r="X21" s="55">
        <f>IFERROR(IF(V21="",0,V21-(V21*U21)),0)</f>
        <v>0</v>
      </c>
      <c r="Y21" s="55">
        <f>IFERROR(IF(W21="",0,W21-(W21*U21)),0)</f>
        <v>0</v>
      </c>
      <c r="Z21" s="8"/>
      <c r="AA21" s="8"/>
      <c r="AB21" s="8"/>
      <c r="AC21" s="8"/>
      <c r="AD21" s="8"/>
      <c r="AE21" s="8"/>
      <c r="AF21" s="8"/>
      <c r="AG21" s="8"/>
      <c r="AH21" s="8"/>
      <c r="AI21" s="8"/>
      <c r="AJ21" s="8"/>
      <c r="AK21" s="8"/>
      <c r="AL21" s="8"/>
      <c r="AM21" s="8"/>
      <c r="AN21" s="8"/>
      <c r="AO21" s="8"/>
      <c r="AP21" s="8"/>
    </row>
    <row r="22" spans="1:42" ht="35.1" customHeight="1" x14ac:dyDescent="0.45">
      <c r="A22" s="137"/>
      <c r="B22" s="177"/>
      <c r="C22" s="104"/>
      <c r="D22" s="135"/>
      <c r="E22" s="34"/>
      <c r="F22" s="34"/>
      <c r="G22" s="34"/>
      <c r="H22" s="34"/>
      <c r="I22" s="34"/>
      <c r="J22" s="34"/>
      <c r="K22" s="37" t="str">
        <f t="shared" si="0"/>
        <v xml:space="preserve">     </v>
      </c>
      <c r="L22" s="39"/>
      <c r="M22" s="35" t="str">
        <f t="shared" si="12"/>
        <v/>
      </c>
      <c r="N22" s="39"/>
      <c r="O22" s="39"/>
      <c r="P22" s="39"/>
      <c r="Q22" s="39"/>
      <c r="R22" s="39"/>
      <c r="S22" s="39"/>
      <c r="T22" s="39"/>
      <c r="U22" s="54" t="str">
        <f t="shared" si="2"/>
        <v/>
      </c>
      <c r="V22" s="55" t="str">
        <f>IF(OR(M22="",M22=0),"",
IF(M22="Afecta probabilidad",
IF(M21="Afecta probabilidad",V21-(V21*U21),'2. Identificación del Riesgo'!$L$21),""))</f>
        <v/>
      </c>
      <c r="W22" s="55" t="str">
        <f>IF(OR(M22="",M22=0),"",
IF(M22="Afecta Impacto",
IF(M21="Afecta Impacto",W21-(W21*U21),'2. Identificación del Riesgo'!$O$21),""))</f>
        <v/>
      </c>
      <c r="X22" s="55">
        <f t="shared" ref="X22:X23" si="13">IFERROR(IF(V22="",0,V22-(V22*U22)),0)</f>
        <v>0</v>
      </c>
      <c r="Y22" s="55">
        <f t="shared" ref="Y22:Y23" si="14">IFERROR(IF(W22="",0,W22-(W22*U22)),0)</f>
        <v>0</v>
      </c>
      <c r="Z22" s="8"/>
      <c r="AA22" s="8"/>
      <c r="AB22" s="8"/>
      <c r="AC22" s="8"/>
      <c r="AD22" s="8"/>
      <c r="AE22" s="8"/>
      <c r="AF22" s="8"/>
      <c r="AG22" s="8"/>
      <c r="AH22" s="8"/>
      <c r="AI22" s="8"/>
      <c r="AJ22" s="8"/>
      <c r="AK22" s="8"/>
      <c r="AL22" s="8"/>
      <c r="AM22" s="8"/>
      <c r="AN22" s="8"/>
      <c r="AO22" s="8"/>
      <c r="AP22" s="8"/>
    </row>
    <row r="23" spans="1:42" ht="35.1" customHeight="1" x14ac:dyDescent="0.45">
      <c r="A23" s="137"/>
      <c r="B23" s="177"/>
      <c r="C23" s="104"/>
      <c r="D23" s="136"/>
      <c r="E23" s="34"/>
      <c r="F23" s="34"/>
      <c r="G23" s="34"/>
      <c r="H23" s="34"/>
      <c r="I23" s="34"/>
      <c r="J23" s="34"/>
      <c r="K23" s="37" t="str">
        <f t="shared" si="0"/>
        <v xml:space="preserve">     </v>
      </c>
      <c r="L23" s="39"/>
      <c r="M23" s="35" t="str">
        <f t="shared" si="12"/>
        <v/>
      </c>
      <c r="N23" s="39"/>
      <c r="O23" s="39"/>
      <c r="P23" s="39"/>
      <c r="Q23" s="39"/>
      <c r="R23" s="39"/>
      <c r="S23" s="39"/>
      <c r="T23" s="39"/>
      <c r="U23" s="54" t="str">
        <f t="shared" si="2"/>
        <v/>
      </c>
      <c r="V23" s="55" t="str">
        <f>IF(OR(M23="",M23=0),"",
IF(M23="Afecta probabilidad",
IF(M22="Afecta probabilidad",V22-(V22*U22),
IF(M21="Afecta probabilidad",V21-(V21*U21),'2. Identificación del Riesgo'!$L$21)),""))</f>
        <v/>
      </c>
      <c r="W23" s="55" t="str">
        <f>IF(OR(M23="",M23=0),"",
IF(M23="Afecta Impacto",
IF(M22="Afecta Impacto",W22-(W22*U22),
IF(M21="Afecta Impacto",W21-(W21*U21),'2. Identificación del Riesgo'!$O$21)),""))</f>
        <v/>
      </c>
      <c r="X23" s="55">
        <f t="shared" si="13"/>
        <v>0</v>
      </c>
      <c r="Y23" s="55">
        <f t="shared" si="14"/>
        <v>0</v>
      </c>
      <c r="Z23" s="8"/>
      <c r="AA23" s="8"/>
      <c r="AB23" s="8"/>
      <c r="AC23" s="8"/>
      <c r="AD23" s="8"/>
      <c r="AE23" s="8"/>
      <c r="AF23" s="8"/>
      <c r="AG23" s="8"/>
      <c r="AH23" s="8"/>
      <c r="AI23" s="8"/>
      <c r="AJ23" s="8"/>
      <c r="AK23" s="8"/>
      <c r="AL23" s="8"/>
      <c r="AM23" s="8"/>
      <c r="AN23" s="8"/>
      <c r="AO23" s="8"/>
      <c r="AP23" s="8"/>
    </row>
    <row r="24" spans="1:42" ht="35.1" customHeight="1" x14ac:dyDescent="0.45">
      <c r="A24" s="137">
        <v>6</v>
      </c>
      <c r="B24" s="177" t="str">
        <f>IF(OR('2. Identificación del Riesgo'!H24:H26="Corrupción",'2. Identificación del Riesgo'!H24:H26="Corrupción - LA/FT/FPADM",'2. Identificación del Riesgo'!H24:H26="Corrupción - Conflictos de Interés",'2. Identificación del Riesgo'!H24:H26="Corrupción en Trámites, OPAs y Consultas de Acceso a la Información Pública",'2. Identificación del Riesgo'!H24:H26="Gestión - Seguridad de la Información (Pérdida de Confidencialidad)",'2. Identificación del Riesgo'!H24:H26="Gestión - Seguridad de la Información (Pérdida de la Integridad)",'2. Identificación del Riesgo'!H24:H26="Gestión - Seguridad de la Información (Pérdida de la Disponibilidad)"),"No aplica",
IF('2. Identificación del Riesgo'!H24:H26="","",
IF('2. Identificación del Riesgo'!H24:H26&lt;&gt;"Corrupción",'2. Identificación del Riesgo'!B24:B26)))</f>
        <v/>
      </c>
      <c r="C24" s="104" t="str">
        <f>IF(OR('2. Identificación del Riesgo'!H24:H26="Corrupción",'2. Identificación del Riesgo'!H24:H26="Corrupción - LA/FT/FPADM",'2. Identificación del Riesgo'!H24:H26="Corrupción - Conflictos de Interés",'2. Identificación del Riesgo'!H24:H26="Corrupción en Trámites, OPAs y Consultas de Acceso a la Información Pública",'2. Identificación del Riesgo'!H24:H26="Gestión - Seguridad de la Información (Pérdida de Confidencialidad)",'2. Identificación del Riesgo'!H24:H26="Gestión - Seguridad de la Información (Pérdida de la Integridad)",'2. Identificación del Riesgo'!H24:H26="Gestión - Seguridad de la Información (Pérdida de la Disponibilidad)"),"No aplica",
IF('2. Identificación del Riesgo'!H24:H26="","",
IF('2. Identificación del Riesgo'!H24:H26&lt;&gt;"Corrupción",'2. Identificación del Riesgo'!G24:G26)))</f>
        <v/>
      </c>
      <c r="D24" s="134" t="str">
        <f>IF(OR('2. Identificación del Riesgo'!H24:H26="Corrupción",'2. Identificación del Riesgo'!H24:H26="Corrupción - LA/FT/FPADM",'2. Identificación del Riesgo'!H24:H26="Corrupción - Conflictos de Interés",'2. Identificación del Riesgo'!H24:H26="Corrupción en Trámites, OPAs y Consultas de Acceso a la Información Pública",'2. Identificación del Riesgo'!H24:H26="Gestión - Seguridad de la Información (Pérdida de Confidencialidad)",'2. Identificación del Riesgo'!H24:H26="Gestión - Seguridad de la Información (Pérdida de la Integridad)",'2. Identificación del Riesgo'!H24:H26="Gestión - Seguridad de la Información (Pérdida de la Disponibilidad)"),"No aplica",
IF('2. Identificación del Riesgo'!H24:H26="","",
IF('2. Identificación del Riesgo'!H24:H26&lt;&gt;"Corrupción",'2. Identificación del Riesgo'!H24:H26)))</f>
        <v/>
      </c>
      <c r="E24" s="34"/>
      <c r="F24" s="34"/>
      <c r="G24" s="34"/>
      <c r="H24" s="34"/>
      <c r="I24" s="34"/>
      <c r="J24" s="34"/>
      <c r="K24" s="37" t="str">
        <f t="shared" si="0"/>
        <v xml:space="preserve">     </v>
      </c>
      <c r="L24" s="39"/>
      <c r="M24" s="35" t="str">
        <f t="shared" ref="M24:M26" si="15">IF(OR(L24="Preventivo",L24="Detectivo"),"Afecta probabilidad",
IF(L24="Correctivo","Afecta Impacto",""))</f>
        <v/>
      </c>
      <c r="N24" s="39"/>
      <c r="O24" s="39"/>
      <c r="P24" s="39"/>
      <c r="Q24" s="39"/>
      <c r="R24" s="39"/>
      <c r="S24" s="39"/>
      <c r="T24" s="39"/>
      <c r="U24" s="54" t="str">
        <f t="shared" si="2"/>
        <v/>
      </c>
      <c r="V24" s="55" t="str">
        <f>IF(OR(M24="",M24=0),"",
IF(M24="Afecta probabilidad",'2. Identificación del Riesgo'!$L$24,""))</f>
        <v/>
      </c>
      <c r="W24" s="55" t="str">
        <f>IF(OR(M24="",M24=0),"",
IF(M24="Afecta Impacto",'2. Identificación del Riesgo'!$O$24,""))</f>
        <v/>
      </c>
      <c r="X24" s="55">
        <f>IFERROR(IF(V24="",0,V24-(V24*U24)),0)</f>
        <v>0</v>
      </c>
      <c r="Y24" s="55">
        <f>IFERROR(IF(W24="",0,W24-(W24*U24)),0)</f>
        <v>0</v>
      </c>
      <c r="Z24" s="8"/>
      <c r="AA24" s="8"/>
      <c r="AB24" s="8"/>
      <c r="AC24" s="8"/>
      <c r="AD24" s="8"/>
      <c r="AE24" s="8"/>
      <c r="AF24" s="8"/>
      <c r="AG24" s="8"/>
      <c r="AH24" s="8"/>
      <c r="AI24" s="8"/>
      <c r="AJ24" s="8"/>
      <c r="AK24" s="8"/>
      <c r="AL24" s="8"/>
      <c r="AM24" s="8"/>
      <c r="AN24" s="8"/>
      <c r="AO24" s="8"/>
      <c r="AP24" s="8"/>
    </row>
    <row r="25" spans="1:42" ht="35.1" customHeight="1" x14ac:dyDescent="0.45">
      <c r="A25" s="137"/>
      <c r="B25" s="177"/>
      <c r="C25" s="104"/>
      <c r="D25" s="135"/>
      <c r="E25" s="34"/>
      <c r="F25" s="34"/>
      <c r="G25" s="34"/>
      <c r="H25" s="34"/>
      <c r="I25" s="34"/>
      <c r="J25" s="34"/>
      <c r="K25" s="37" t="str">
        <f t="shared" si="0"/>
        <v xml:space="preserve">     </v>
      </c>
      <c r="L25" s="39"/>
      <c r="M25" s="35" t="str">
        <f t="shared" si="15"/>
        <v/>
      </c>
      <c r="N25" s="39"/>
      <c r="O25" s="39"/>
      <c r="P25" s="39"/>
      <c r="Q25" s="39"/>
      <c r="R25" s="39"/>
      <c r="S25" s="39"/>
      <c r="T25" s="39"/>
      <c r="U25" s="54" t="str">
        <f t="shared" si="2"/>
        <v/>
      </c>
      <c r="V25" s="55" t="str">
        <f>IF(OR(M25="",M25=0),"",
IF(M25="Afecta probabilidad",
IF(M24="Afecta probabilidad",V24-(V24*U24),'2. Identificación del Riesgo'!$L$24),""))</f>
        <v/>
      </c>
      <c r="W25" s="55" t="str">
        <f>IF(OR(M25="",M25=0),"",
IF(M25="Afecta Impacto",
IF(M24="Afecta Impacto",W24-(W24*U24),'2. Identificación del Riesgo'!$O$24),""))</f>
        <v/>
      </c>
      <c r="X25" s="55">
        <f t="shared" ref="X25:X26" si="16">IFERROR(IF(V25="",0,V25-(V25*U25)),0)</f>
        <v>0</v>
      </c>
      <c r="Y25" s="55">
        <f t="shared" ref="Y25:Y26" si="17">IFERROR(IF(W25="",0,W25-(W25*U25)),0)</f>
        <v>0</v>
      </c>
      <c r="Z25" s="8"/>
      <c r="AA25" s="8"/>
      <c r="AB25" s="8"/>
      <c r="AC25" s="8"/>
      <c r="AD25" s="8"/>
      <c r="AE25" s="8"/>
      <c r="AF25" s="8"/>
      <c r="AG25" s="8"/>
      <c r="AH25" s="8"/>
      <c r="AI25" s="8"/>
      <c r="AJ25" s="8"/>
      <c r="AK25" s="8"/>
      <c r="AL25" s="8"/>
      <c r="AM25" s="8"/>
      <c r="AN25" s="8"/>
      <c r="AO25" s="8"/>
      <c r="AP25" s="8"/>
    </row>
    <row r="26" spans="1:42" ht="35.1" customHeight="1" x14ac:dyDescent="0.45">
      <c r="A26" s="137"/>
      <c r="B26" s="177"/>
      <c r="C26" s="104"/>
      <c r="D26" s="136"/>
      <c r="E26" s="34"/>
      <c r="F26" s="34"/>
      <c r="G26" s="34"/>
      <c r="H26" s="34"/>
      <c r="I26" s="34"/>
      <c r="J26" s="34"/>
      <c r="K26" s="37" t="str">
        <f t="shared" si="0"/>
        <v xml:space="preserve">     </v>
      </c>
      <c r="L26" s="39"/>
      <c r="M26" s="35" t="str">
        <f t="shared" si="15"/>
        <v/>
      </c>
      <c r="N26" s="39"/>
      <c r="O26" s="39"/>
      <c r="P26" s="39"/>
      <c r="Q26" s="39"/>
      <c r="R26" s="39"/>
      <c r="S26" s="39"/>
      <c r="T26" s="39"/>
      <c r="U26" s="54" t="str">
        <f t="shared" si="2"/>
        <v/>
      </c>
      <c r="V26" s="55" t="str">
        <f>IF(OR(M26="",M26=0),"",
IF(M26="Afecta probabilidad",
IF(M25="Afecta probabilidad",V25-(V25*U25),
IF(M24="Afecta probabilidad",V24-(V24*U24),'2. Identificación del Riesgo'!$L$24)),""))</f>
        <v/>
      </c>
      <c r="W26" s="55" t="str">
        <f>IF(OR(M26="",M26=0),"",
IF(M26="Afecta Impacto",
IF(M25="Afecta Impacto",W25-(W25*U25),
IF(M24="Afecta Impacto",W24-(W24*U24),'2. Identificación del Riesgo'!$O$24)),""))</f>
        <v/>
      </c>
      <c r="X26" s="55">
        <f t="shared" si="16"/>
        <v>0</v>
      </c>
      <c r="Y26" s="55">
        <f t="shared" si="17"/>
        <v>0</v>
      </c>
      <c r="Z26" s="8"/>
      <c r="AA26" s="8"/>
      <c r="AB26" s="8"/>
      <c r="AC26" s="8"/>
      <c r="AD26" s="8"/>
      <c r="AE26" s="8"/>
      <c r="AF26" s="8"/>
      <c r="AG26" s="8"/>
      <c r="AH26" s="8"/>
      <c r="AI26" s="8"/>
      <c r="AJ26" s="8"/>
      <c r="AK26" s="8"/>
      <c r="AL26" s="8"/>
      <c r="AM26" s="8"/>
      <c r="AN26" s="8"/>
      <c r="AO26" s="8"/>
      <c r="AP26" s="8"/>
    </row>
    <row r="27" spans="1:42" ht="35.1" customHeight="1" x14ac:dyDescent="0.45">
      <c r="A27" s="137">
        <v>7</v>
      </c>
      <c r="B27" s="177" t="str">
        <f>IF(OR('2. Identificación del Riesgo'!H27:H29="Corrupción",'2. Identificación del Riesgo'!H27:H29="Corrupción - LA/FT/FPADM",'2. Identificación del Riesgo'!H27:H29="Corrupción - Conflictos de Interés",'2. Identificación del Riesgo'!H27:H29="Corrupción en Trámites, OPAs y Consultas de Acceso a la Información Pública",'2. Identificación del Riesgo'!H27:H29="Gestión - Seguridad de la Información (Pérdida de Confidencialidad)",'2. Identificación del Riesgo'!H27:H29="Gestión - Seguridad de la Información (Pérdida de la Integridad)",'2. Identificación del Riesgo'!H27:H29="Gestión - Seguridad de la Información (Pérdida de la Disponibilidad)"),"No aplica",
IF('2. Identificación del Riesgo'!H27:H29="","",
IF('2. Identificación del Riesgo'!H27:H29&lt;&gt;"Corrupción",'2. Identificación del Riesgo'!B27:B29)))</f>
        <v/>
      </c>
      <c r="C27" s="104" t="str">
        <f>IF(OR('2. Identificación del Riesgo'!H27:H29="Corrupción",'2. Identificación del Riesgo'!H27:H29="Corrupción - LA/FT/FPADM",'2. Identificación del Riesgo'!H27:H29="Corrupción - Conflictos de Interés",'2. Identificación del Riesgo'!H27:H29="Corrupción en Trámites, OPAs y Consultas de Acceso a la Información Pública",'2. Identificación del Riesgo'!H27:H29="Gestión - Seguridad de la Información (Pérdida de Confidencialidad)",'2. Identificación del Riesgo'!H27:H29="Gestión - Seguridad de la Información (Pérdida de la Integridad)",'2. Identificación del Riesgo'!H27:H29="Gestión - Seguridad de la Información (Pérdida de la Disponibilidad)"),"No aplica",
IF('2. Identificación del Riesgo'!H27:H29="","",
IF('2. Identificación del Riesgo'!H27:H29&lt;&gt;"Corrupción",'2. Identificación del Riesgo'!G27:G29)))</f>
        <v/>
      </c>
      <c r="D27" s="134" t="str">
        <f>IF(OR('2. Identificación del Riesgo'!H27:H29="Corrupción",'2. Identificación del Riesgo'!H27:H29="Corrupción - LA/FT/FPADM",'2. Identificación del Riesgo'!H27:H29="Corrupción - Conflictos de Interés",'2. Identificación del Riesgo'!H27:H29="Corrupción en Trámites, OPAs y Consultas de Acceso a la Información Pública",'2. Identificación del Riesgo'!H27:H29="Gestión - Seguridad de la Información (Pérdida de Confidencialidad)",'2. Identificación del Riesgo'!H27:H29="Gestión - Seguridad de la Información (Pérdida de la Integridad)",'2. Identificación del Riesgo'!H27:H29="Gestión - Seguridad de la Información (Pérdida de la Disponibilidad)"),"No aplica",
IF('2. Identificación del Riesgo'!H27:H29="","",
IF('2. Identificación del Riesgo'!H27:H29&lt;&gt;"Corrupción",'2. Identificación del Riesgo'!H27:H29)))</f>
        <v/>
      </c>
      <c r="E27" s="34"/>
      <c r="F27" s="34"/>
      <c r="G27" s="34"/>
      <c r="H27" s="34"/>
      <c r="I27" s="34"/>
      <c r="J27" s="34"/>
      <c r="K27" s="37" t="str">
        <f t="shared" si="0"/>
        <v xml:space="preserve">     </v>
      </c>
      <c r="L27" s="39"/>
      <c r="M27" s="35" t="str">
        <f t="shared" ref="M27:M29" si="18">IF(OR(L27="Preventivo",L27="Detectivo"),"Afecta probabilidad",
IF(L27="Correctivo","Afecta Impacto",""))</f>
        <v/>
      </c>
      <c r="N27" s="39"/>
      <c r="O27" s="39"/>
      <c r="P27" s="39"/>
      <c r="Q27" s="39"/>
      <c r="R27" s="39"/>
      <c r="S27" s="39"/>
      <c r="T27" s="39"/>
      <c r="U27" s="54" t="str">
        <f t="shared" si="2"/>
        <v/>
      </c>
      <c r="V27" s="55" t="str">
        <f>IF(OR(M27="",M27=0),"",
IF(M27="Afecta probabilidad",'2. Identificación del Riesgo'!$L$27,""))</f>
        <v/>
      </c>
      <c r="W27" s="55" t="str">
        <f>IF(OR(M27="",M27=0),"",
IF(M27="Afecta Impacto",'2. Identificación del Riesgo'!$O$27,""))</f>
        <v/>
      </c>
      <c r="X27" s="55">
        <f>IFERROR(IF(V27="",0,V27-(V27*U27)),0)</f>
        <v>0</v>
      </c>
      <c r="Y27" s="55">
        <f>IFERROR(IF(W27="",0,W27-(W27*U27)),0)</f>
        <v>0</v>
      </c>
      <c r="Z27" s="8"/>
      <c r="AA27" s="8"/>
      <c r="AB27" s="8"/>
      <c r="AC27" s="8"/>
      <c r="AD27" s="8"/>
      <c r="AE27" s="8"/>
      <c r="AF27" s="8"/>
      <c r="AG27" s="8"/>
      <c r="AH27" s="8"/>
      <c r="AI27" s="8"/>
      <c r="AJ27" s="8"/>
      <c r="AK27" s="8"/>
      <c r="AL27" s="8"/>
      <c r="AM27" s="8"/>
      <c r="AN27" s="8"/>
      <c r="AO27" s="8"/>
      <c r="AP27" s="8"/>
    </row>
    <row r="28" spans="1:42" ht="35.1" customHeight="1" x14ac:dyDescent="0.45">
      <c r="A28" s="137"/>
      <c r="B28" s="177"/>
      <c r="C28" s="104"/>
      <c r="D28" s="135"/>
      <c r="E28" s="34"/>
      <c r="F28" s="34"/>
      <c r="G28" s="34"/>
      <c r="H28" s="34"/>
      <c r="I28" s="34"/>
      <c r="J28" s="34"/>
      <c r="K28" s="37" t="str">
        <f t="shared" si="0"/>
        <v xml:space="preserve">     </v>
      </c>
      <c r="L28" s="39"/>
      <c r="M28" s="35" t="str">
        <f t="shared" si="18"/>
        <v/>
      </c>
      <c r="N28" s="39"/>
      <c r="O28" s="39"/>
      <c r="P28" s="39"/>
      <c r="Q28" s="39"/>
      <c r="R28" s="39"/>
      <c r="S28" s="39"/>
      <c r="T28" s="39"/>
      <c r="U28" s="54" t="str">
        <f t="shared" si="2"/>
        <v/>
      </c>
      <c r="V28" s="55" t="str">
        <f>IF(OR(M28="",M28=0),"",
IF(M28="Afecta probabilidad",
IF(M27="Afecta probabilidad",V27-(V27*U27),'2. Identificación del Riesgo'!$L$27),""))</f>
        <v/>
      </c>
      <c r="W28" s="55" t="str">
        <f>IF(OR(M28="",M28=0),"",
IF(M28="Afecta Impacto",
IF(M27="Afecta Impacto",W27-(W27*U27),'2. Identificación del Riesgo'!$O$27),""))</f>
        <v/>
      </c>
      <c r="X28" s="55">
        <f t="shared" ref="X28:X29" si="19">IFERROR(IF(V28="",0,V28-(V28*U28)),0)</f>
        <v>0</v>
      </c>
      <c r="Y28" s="55">
        <f t="shared" ref="Y28:Y29" si="20">IFERROR(IF(W28="",0,W28-(W28*U28)),0)</f>
        <v>0</v>
      </c>
      <c r="Z28" s="8"/>
      <c r="AA28" s="8"/>
      <c r="AB28" s="8"/>
      <c r="AC28" s="8"/>
      <c r="AD28" s="8"/>
      <c r="AE28" s="8"/>
      <c r="AF28" s="8"/>
      <c r="AG28" s="8"/>
      <c r="AH28" s="8"/>
      <c r="AI28" s="8"/>
      <c r="AJ28" s="8"/>
      <c r="AK28" s="8"/>
      <c r="AL28" s="8"/>
      <c r="AM28" s="8"/>
      <c r="AN28" s="8"/>
      <c r="AO28" s="8"/>
      <c r="AP28" s="8"/>
    </row>
    <row r="29" spans="1:42" ht="35.1" customHeight="1" x14ac:dyDescent="0.45">
      <c r="A29" s="137"/>
      <c r="B29" s="177"/>
      <c r="C29" s="104"/>
      <c r="D29" s="136"/>
      <c r="E29" s="34"/>
      <c r="F29" s="34"/>
      <c r="G29" s="34"/>
      <c r="H29" s="34"/>
      <c r="I29" s="34"/>
      <c r="J29" s="34"/>
      <c r="K29" s="37" t="str">
        <f t="shared" si="0"/>
        <v xml:space="preserve">     </v>
      </c>
      <c r="L29" s="39"/>
      <c r="M29" s="35" t="str">
        <f t="shared" si="18"/>
        <v/>
      </c>
      <c r="N29" s="39"/>
      <c r="O29" s="39"/>
      <c r="P29" s="39"/>
      <c r="Q29" s="39"/>
      <c r="R29" s="39"/>
      <c r="S29" s="39"/>
      <c r="T29" s="39"/>
      <c r="U29" s="54" t="str">
        <f t="shared" si="2"/>
        <v/>
      </c>
      <c r="V29" s="55" t="str">
        <f>IF(OR(M29="",M29=0),"",
IF(M29="Afecta probabilidad",
IF(M28="Afecta probabilidad",V28-(V28*U28),
IF(M27="Afecta probabilidad",V27-(V27*U27),'2. Identificación del Riesgo'!$L$27)),""))</f>
        <v/>
      </c>
      <c r="W29" s="55" t="str">
        <f>IF(OR(M29="",M29=0),"",
IF(M29="Afecta Impacto",
IF(M28="Afecta Impacto",W28-(W28*U28),
IF(M27="Afecta Impacto",W27-(W27*U27),'2. Identificación del Riesgo'!$O$27)),""))</f>
        <v/>
      </c>
      <c r="X29" s="55">
        <f t="shared" si="19"/>
        <v>0</v>
      </c>
      <c r="Y29" s="55">
        <f t="shared" si="20"/>
        <v>0</v>
      </c>
      <c r="Z29" s="8"/>
      <c r="AA29" s="8"/>
      <c r="AB29" s="8"/>
      <c r="AC29" s="8"/>
      <c r="AD29" s="8"/>
      <c r="AE29" s="8"/>
      <c r="AF29" s="8"/>
      <c r="AG29" s="8"/>
      <c r="AH29" s="8"/>
      <c r="AI29" s="8"/>
      <c r="AJ29" s="8"/>
      <c r="AK29" s="8"/>
      <c r="AL29" s="8"/>
      <c r="AM29" s="8"/>
      <c r="AN29" s="8"/>
      <c r="AO29" s="8"/>
      <c r="AP29" s="8"/>
    </row>
    <row r="30" spans="1:42" ht="35.1" customHeight="1" x14ac:dyDescent="0.45">
      <c r="A30" s="137">
        <v>8</v>
      </c>
      <c r="B30" s="177" t="str">
        <f>IF(OR('2. Identificación del Riesgo'!H30:H32="Corrupción",'2. Identificación del Riesgo'!H30:H32="Corrupción - LA/FT/FPADM",'2. Identificación del Riesgo'!H30:H32="Corrupción - Conflictos de Interés",'2. Identificación del Riesgo'!H30:H32="Corrupción en Trámites, OPAs y Consultas de Acceso a la Información Pública",'2. Identificación del Riesgo'!H30:H32="Gestión - Seguridad de la Información (Pérdida de Confidencialidad)",'2. Identificación del Riesgo'!H30:H32="Gestión - Seguridad de la Información (Pérdida de la Integridad)",'2. Identificación del Riesgo'!H30:H32="Gestión - Seguridad de la Información (Pérdida de la Disponibilidad)"),"No aplica",
IF('2. Identificación del Riesgo'!H30:H32="","",
IF('2. Identificación del Riesgo'!H30:H32&lt;&gt;"Corrupción",'2. Identificación del Riesgo'!B30:B32)))</f>
        <v/>
      </c>
      <c r="C30" s="104" t="str">
        <f>IF(OR('2. Identificación del Riesgo'!H30:H32="Corrupción",'2. Identificación del Riesgo'!H30:H32="Corrupción - LA/FT/FPADM",'2. Identificación del Riesgo'!H30:H32="Corrupción - Conflictos de Interés",'2. Identificación del Riesgo'!H30:H32="Corrupción en Trámites, OPAs y Consultas de Acceso a la Información Pública",'2. Identificación del Riesgo'!H30:H32="Gestión - Seguridad de la Información (Pérdida de Confidencialidad)",'2. Identificación del Riesgo'!H30:H32="Gestión - Seguridad de la Información (Pérdida de la Integridad)",'2. Identificación del Riesgo'!H30:H32="Gestión - Seguridad de la Información (Pérdida de la Disponibilidad)"),"No aplica",
IF('2. Identificación del Riesgo'!H30:H32="","",
IF('2. Identificación del Riesgo'!H30:H32&lt;&gt;"Corrupción",'2. Identificación del Riesgo'!G30:G32)))</f>
        <v/>
      </c>
      <c r="D30" s="134" t="str">
        <f>IF(OR('2. Identificación del Riesgo'!H30:H32="Corrupción",'2. Identificación del Riesgo'!H30:H32="Corrupción - LA/FT/FPADM",'2. Identificación del Riesgo'!H30:H32="Corrupción - Conflictos de Interés",'2. Identificación del Riesgo'!H30:H32="Corrupción en Trámites, OPAs y Consultas de Acceso a la Información Pública",'2. Identificación del Riesgo'!H30:H32="Gestión - Seguridad de la Información (Pérdida de Confidencialidad)",'2. Identificación del Riesgo'!H30:H32="Gestión - Seguridad de la Información (Pérdida de la Integridad)",'2. Identificación del Riesgo'!H30:H32="Gestión - Seguridad de la Información (Pérdida de la Disponibilidad)"),"No aplica",
IF('2. Identificación del Riesgo'!H30:H32="","",
IF('2. Identificación del Riesgo'!H30:H32&lt;&gt;"Corrupción",'2. Identificación del Riesgo'!H30:H32)))</f>
        <v/>
      </c>
      <c r="E30" s="34"/>
      <c r="F30" s="34"/>
      <c r="G30" s="34"/>
      <c r="H30" s="34"/>
      <c r="I30" s="34"/>
      <c r="J30" s="34"/>
      <c r="K30" s="37" t="str">
        <f t="shared" si="0"/>
        <v xml:space="preserve">     </v>
      </c>
      <c r="L30" s="39"/>
      <c r="M30" s="35" t="str">
        <f t="shared" ref="M30:M32" si="21">IF(OR(L30="Preventivo",L30="Detectivo"),"Afecta probabilidad",
IF(L30="Correctivo","Afecta Impacto",""))</f>
        <v/>
      </c>
      <c r="N30" s="39"/>
      <c r="O30" s="39"/>
      <c r="P30" s="39"/>
      <c r="Q30" s="39"/>
      <c r="R30" s="39"/>
      <c r="S30" s="39"/>
      <c r="T30" s="39"/>
      <c r="U30" s="54" t="str">
        <f t="shared" si="2"/>
        <v/>
      </c>
      <c r="V30" s="55" t="str">
        <f>IF(OR(M30="",M30=0),"",
IF(M30="Afecta probabilidad",'2. Identificación del Riesgo'!$L$30,""))</f>
        <v/>
      </c>
      <c r="W30" s="55" t="str">
        <f>IF(OR(M30="",M30=0),"",
IF(M30="Afecta Impacto",'2. Identificación del Riesgo'!$O$30,""))</f>
        <v/>
      </c>
      <c r="X30" s="55">
        <f>IFERROR(IF(V30="",0,V30-(V30*U30)),0)</f>
        <v>0</v>
      </c>
      <c r="Y30" s="55">
        <f>IFERROR(IF(W30="",0,W30-(W30*U30)),0)</f>
        <v>0</v>
      </c>
      <c r="Z30" s="8"/>
      <c r="AA30" s="8"/>
      <c r="AB30" s="8"/>
      <c r="AC30" s="8"/>
      <c r="AD30" s="8"/>
      <c r="AE30" s="8"/>
      <c r="AF30" s="8"/>
      <c r="AG30" s="8"/>
      <c r="AH30" s="8"/>
      <c r="AI30" s="8"/>
      <c r="AJ30" s="8"/>
      <c r="AK30" s="8"/>
      <c r="AL30" s="8"/>
      <c r="AM30" s="8"/>
      <c r="AN30" s="8"/>
      <c r="AO30" s="8"/>
      <c r="AP30" s="8"/>
    </row>
    <row r="31" spans="1:42" ht="35.1" customHeight="1" x14ac:dyDescent="0.45">
      <c r="A31" s="137"/>
      <c r="B31" s="177"/>
      <c r="C31" s="104"/>
      <c r="D31" s="135"/>
      <c r="E31" s="34"/>
      <c r="F31" s="34"/>
      <c r="G31" s="34"/>
      <c r="H31" s="34"/>
      <c r="I31" s="34"/>
      <c r="J31" s="34"/>
      <c r="K31" s="37" t="str">
        <f t="shared" si="0"/>
        <v xml:space="preserve">     </v>
      </c>
      <c r="L31" s="39"/>
      <c r="M31" s="35" t="str">
        <f t="shared" si="21"/>
        <v/>
      </c>
      <c r="N31" s="39"/>
      <c r="O31" s="39"/>
      <c r="P31" s="39"/>
      <c r="Q31" s="39"/>
      <c r="R31" s="39"/>
      <c r="S31" s="39"/>
      <c r="T31" s="39"/>
      <c r="U31" s="54" t="str">
        <f t="shared" si="2"/>
        <v/>
      </c>
      <c r="V31" s="55" t="str">
        <f>IF(OR(M31="",M31=0),"",
IF(M31="Afecta probabilidad",
IF(M30="Afecta probabilidad",V30-(V30*U30),'2. Identificación del Riesgo'!$L$30),""))</f>
        <v/>
      </c>
      <c r="W31" s="55" t="str">
        <f>IF(OR(M31="",M31=0),"",
IF(M31="Afecta Impacto",
IF(M30="Afecta Impacto",W30-(W30*U30),'2. Identificación del Riesgo'!$O$30),""))</f>
        <v/>
      </c>
      <c r="X31" s="55">
        <f t="shared" ref="X31:X32" si="22">IFERROR(IF(V31="",0,V31-(V31*U31)),0)</f>
        <v>0</v>
      </c>
      <c r="Y31" s="55">
        <f t="shared" ref="Y31:Y32" si="23">IFERROR(IF(W31="",0,W31-(W31*U31)),0)</f>
        <v>0</v>
      </c>
      <c r="Z31" s="8"/>
      <c r="AA31" s="8"/>
      <c r="AB31" s="8"/>
      <c r="AC31" s="8"/>
      <c r="AD31" s="8"/>
      <c r="AE31" s="8"/>
      <c r="AF31" s="8"/>
      <c r="AG31" s="8"/>
      <c r="AH31" s="8"/>
      <c r="AI31" s="8"/>
      <c r="AJ31" s="8"/>
      <c r="AK31" s="8"/>
      <c r="AL31" s="8"/>
      <c r="AM31" s="8"/>
      <c r="AN31" s="8"/>
      <c r="AO31" s="8"/>
      <c r="AP31" s="8"/>
    </row>
    <row r="32" spans="1:42" ht="35.1" customHeight="1" x14ac:dyDescent="0.45">
      <c r="A32" s="137"/>
      <c r="B32" s="177"/>
      <c r="C32" s="104"/>
      <c r="D32" s="136"/>
      <c r="E32" s="34"/>
      <c r="F32" s="34"/>
      <c r="G32" s="34"/>
      <c r="H32" s="34"/>
      <c r="I32" s="34"/>
      <c r="J32" s="34"/>
      <c r="K32" s="37" t="str">
        <f t="shared" si="0"/>
        <v xml:space="preserve">     </v>
      </c>
      <c r="L32" s="39"/>
      <c r="M32" s="35" t="str">
        <f t="shared" si="21"/>
        <v/>
      </c>
      <c r="N32" s="39"/>
      <c r="O32" s="39"/>
      <c r="P32" s="39"/>
      <c r="Q32" s="39"/>
      <c r="R32" s="39"/>
      <c r="S32" s="39"/>
      <c r="T32" s="39"/>
      <c r="U32" s="54" t="str">
        <f t="shared" si="2"/>
        <v/>
      </c>
      <c r="V32" s="55" t="str">
        <f>IF(OR(M32="",M32=0),"",
IF(M32="Afecta probabilidad",
IF(M31="Afecta probabilidad",V31-(V31*U31),
IF(M30="Afecta probabilidad",V30-(V30*U30),'2. Identificación del Riesgo'!$L$30)),""))</f>
        <v/>
      </c>
      <c r="W32" s="55" t="str">
        <f>IF(OR(M32="",M32=0),"",
IF(M32="Afecta Impacto",
IF(M31="Afecta Impacto",W31-(W31*U31),
IF(M30="Afecta Impacto",W30-(W30*U30),'2. Identificación del Riesgo'!$O$30)),""))</f>
        <v/>
      </c>
      <c r="X32" s="55">
        <f t="shared" si="22"/>
        <v>0</v>
      </c>
      <c r="Y32" s="55">
        <f t="shared" si="23"/>
        <v>0</v>
      </c>
      <c r="Z32" s="8"/>
      <c r="AA32" s="8"/>
      <c r="AB32" s="8"/>
      <c r="AC32" s="8"/>
      <c r="AD32" s="8"/>
      <c r="AE32" s="8"/>
      <c r="AF32" s="8"/>
      <c r="AG32" s="8"/>
      <c r="AH32" s="8"/>
      <c r="AI32" s="8"/>
      <c r="AJ32" s="8"/>
      <c r="AK32" s="8"/>
      <c r="AL32" s="8"/>
      <c r="AM32" s="8"/>
      <c r="AN32" s="8"/>
      <c r="AO32" s="8"/>
      <c r="AP32" s="8"/>
    </row>
    <row r="33" spans="1:42" ht="35.1" customHeight="1" x14ac:dyDescent="0.45">
      <c r="A33" s="137">
        <v>9</v>
      </c>
      <c r="B33" s="177" t="str">
        <f>IF(OR('2. Identificación del Riesgo'!H33:H35="Corrupción",'2. Identificación del Riesgo'!H33:H35="Corrupción - LA/FT/FPADM",'2. Identificación del Riesgo'!H33:H35="Corrupción - Conflictos de Interés",'2. Identificación del Riesgo'!H33:H35="Corrupción en Trámites, OPAs y Consultas de Acceso a la Información Pública",'2. Identificación del Riesgo'!H33:H35="Gestión - Seguridad de la Información (Pérdida de Confidencialidad)",'2. Identificación del Riesgo'!H33:H35="Gestión - Seguridad de la Información (Pérdida de la Integridad)",'2. Identificación del Riesgo'!H33:H35="Gestión - Seguridad de la Información (Pérdida de la Disponibilidad)"),"No aplica",
IF('2. Identificación del Riesgo'!H33:H35="","",
IF('2. Identificación del Riesgo'!H33:H35&lt;&gt;"Corrupción",'2. Identificación del Riesgo'!B33:B35)))</f>
        <v/>
      </c>
      <c r="C33" s="104" t="str">
        <f>IF(OR('2. Identificación del Riesgo'!H33:H35="Corrupción",'2. Identificación del Riesgo'!H33:H35="Corrupción - LA/FT/FPADM",'2. Identificación del Riesgo'!H33:H35="Corrupción - Conflictos de Interés",'2. Identificación del Riesgo'!H33:H35="Corrupción en Trámites, OPAs y Consultas de Acceso a la Información Pública",'2. Identificación del Riesgo'!H33:H35="Gestión - Seguridad de la Información (Pérdida de Confidencialidad)",'2. Identificación del Riesgo'!H33:H35="Gestión - Seguridad de la Información (Pérdida de la Integridad)",'2. Identificación del Riesgo'!H33:H35="Gestión - Seguridad de la Información (Pérdida de la Disponibilidad)"),"No aplica",
IF('2. Identificación del Riesgo'!H33:H35="","",
IF('2. Identificación del Riesgo'!H33:H35&lt;&gt;"Corrupción",'2. Identificación del Riesgo'!G33:G35)))</f>
        <v/>
      </c>
      <c r="D33" s="134" t="str">
        <f>IF(OR('2. Identificación del Riesgo'!H33:H35="Corrupción",'2. Identificación del Riesgo'!H33:H35="Corrupción - LA/FT/FPADM",'2. Identificación del Riesgo'!H33:H35="Corrupción - Conflictos de Interés",'2. Identificación del Riesgo'!H33:H35="Corrupción en Trámites, OPAs y Consultas de Acceso a la Información Pública",'2. Identificación del Riesgo'!H33:H35="Gestión - Seguridad de la Información (Pérdida de Confidencialidad)",'2. Identificación del Riesgo'!H33:H35="Gestión - Seguridad de la Información (Pérdida de la Integridad)",'2. Identificación del Riesgo'!H33:H35="Gestión - Seguridad de la Información (Pérdida de la Disponibilidad)"),"No aplica",
IF('2. Identificación del Riesgo'!H33:H35="","",
IF('2. Identificación del Riesgo'!H33:H35&lt;&gt;"Corrupción",'2. Identificación del Riesgo'!H33:H35)))</f>
        <v/>
      </c>
      <c r="E33" s="34"/>
      <c r="F33" s="34"/>
      <c r="G33" s="34"/>
      <c r="H33" s="34"/>
      <c r="I33" s="34"/>
      <c r="J33" s="34"/>
      <c r="K33" s="37" t="str">
        <f t="shared" si="0"/>
        <v xml:space="preserve">     </v>
      </c>
      <c r="L33" s="39"/>
      <c r="M33" s="35" t="str">
        <f t="shared" ref="M33:M35" si="24">IF(OR(L33="Preventivo",L33="Detectivo"),"Afecta probabilidad",
IF(L33="Correctivo","Afecta Impacto",""))</f>
        <v/>
      </c>
      <c r="N33" s="39"/>
      <c r="O33" s="39"/>
      <c r="P33" s="39"/>
      <c r="Q33" s="39"/>
      <c r="R33" s="39"/>
      <c r="S33" s="39"/>
      <c r="T33" s="39"/>
      <c r="U33" s="54" t="str">
        <f t="shared" si="2"/>
        <v/>
      </c>
      <c r="V33" s="55" t="str">
        <f>IF(OR(M33="",M33=0),"",
IF(M33="Afecta probabilidad",'2. Identificación del Riesgo'!$L$33,""))</f>
        <v/>
      </c>
      <c r="W33" s="55" t="str">
        <f>IF(OR(M33="",M33=0),"",
IF(M33="Afecta Impacto",'2. Identificación del Riesgo'!$O$33,""))</f>
        <v/>
      </c>
      <c r="X33" s="55">
        <f>IFERROR(IF(V33="",0,V33-(V33*U33)),0)</f>
        <v>0</v>
      </c>
      <c r="Y33" s="55">
        <f>IFERROR(IF(W33="",0,W33-(W33*U33)),0)</f>
        <v>0</v>
      </c>
      <c r="Z33" s="8"/>
      <c r="AA33" s="8"/>
      <c r="AB33" s="8"/>
      <c r="AC33" s="8"/>
      <c r="AD33" s="8"/>
      <c r="AE33" s="8"/>
      <c r="AF33" s="8"/>
      <c r="AG33" s="8"/>
      <c r="AH33" s="8"/>
      <c r="AI33" s="8"/>
      <c r="AJ33" s="8"/>
      <c r="AK33" s="8"/>
      <c r="AL33" s="8"/>
      <c r="AM33" s="8"/>
      <c r="AN33" s="8"/>
      <c r="AO33" s="8"/>
      <c r="AP33" s="8"/>
    </row>
    <row r="34" spans="1:42" ht="35.1" customHeight="1" x14ac:dyDescent="0.45">
      <c r="A34" s="137"/>
      <c r="B34" s="177"/>
      <c r="C34" s="104"/>
      <c r="D34" s="135"/>
      <c r="E34" s="34"/>
      <c r="F34" s="34"/>
      <c r="G34" s="34"/>
      <c r="H34" s="34"/>
      <c r="I34" s="34"/>
      <c r="J34" s="34"/>
      <c r="K34" s="37" t="str">
        <f t="shared" si="0"/>
        <v xml:space="preserve">     </v>
      </c>
      <c r="L34" s="39"/>
      <c r="M34" s="35" t="str">
        <f t="shared" si="24"/>
        <v/>
      </c>
      <c r="N34" s="39"/>
      <c r="O34" s="39"/>
      <c r="P34" s="39"/>
      <c r="Q34" s="39"/>
      <c r="R34" s="39"/>
      <c r="S34" s="39"/>
      <c r="T34" s="39"/>
      <c r="U34" s="54" t="str">
        <f t="shared" si="2"/>
        <v/>
      </c>
      <c r="V34" s="55" t="str">
        <f>IF(OR(M34="",M34=0),"",
IF(M34="Afecta probabilidad",
IF(M33="Afecta probabilidad",V33-(V33*U33),'2. Identificación del Riesgo'!$L$33),""))</f>
        <v/>
      </c>
      <c r="W34" s="55" t="str">
        <f>IF(OR(M34="",M34=0),"",
IF(M34="Afecta Impacto",
IF(M33="Afecta Impacto",W33-(W33*U33),'2. Identificación del Riesgo'!$O$33),""))</f>
        <v/>
      </c>
      <c r="X34" s="55">
        <f t="shared" ref="X34:X35" si="25">IFERROR(IF(V34="",0,V34-(V34*U34)),0)</f>
        <v>0</v>
      </c>
      <c r="Y34" s="55">
        <f t="shared" ref="Y34:Y35" si="26">IFERROR(IF(W34="",0,W34-(W34*U34)),0)</f>
        <v>0</v>
      </c>
      <c r="Z34" s="8"/>
      <c r="AA34" s="8"/>
      <c r="AB34" s="8"/>
      <c r="AC34" s="8"/>
      <c r="AD34" s="8"/>
      <c r="AE34" s="8"/>
      <c r="AF34" s="8"/>
      <c r="AG34" s="8"/>
      <c r="AH34" s="8"/>
      <c r="AI34" s="8"/>
      <c r="AJ34" s="8"/>
      <c r="AK34" s="8"/>
      <c r="AL34" s="8"/>
      <c r="AM34" s="8"/>
      <c r="AN34" s="8"/>
      <c r="AO34" s="8"/>
      <c r="AP34" s="8"/>
    </row>
    <row r="35" spans="1:42" ht="35.1" customHeight="1" x14ac:dyDescent="0.45">
      <c r="A35" s="137"/>
      <c r="B35" s="177"/>
      <c r="C35" s="104"/>
      <c r="D35" s="136"/>
      <c r="E35" s="34"/>
      <c r="F35" s="34"/>
      <c r="G35" s="34"/>
      <c r="H35" s="34"/>
      <c r="I35" s="34"/>
      <c r="J35" s="34"/>
      <c r="K35" s="37" t="str">
        <f t="shared" si="0"/>
        <v xml:space="preserve">     </v>
      </c>
      <c r="L35" s="39"/>
      <c r="M35" s="35" t="str">
        <f t="shared" si="24"/>
        <v/>
      </c>
      <c r="N35" s="39"/>
      <c r="O35" s="39"/>
      <c r="P35" s="39"/>
      <c r="Q35" s="39"/>
      <c r="R35" s="39"/>
      <c r="S35" s="39"/>
      <c r="T35" s="39"/>
      <c r="U35" s="54" t="str">
        <f t="shared" si="2"/>
        <v/>
      </c>
      <c r="V35" s="55" t="str">
        <f>IF(OR(M35="",M35=0),"",
IF(M35="Afecta probabilidad",
IF(M34="Afecta probabilidad",V34-(V34*U34),
IF(M33="Afecta probabilidad",V33-(V33*U33),'2. Identificación del Riesgo'!$L$33)),""))</f>
        <v/>
      </c>
      <c r="W35" s="55" t="str">
        <f>IF(OR(M35="",M35=0),"",
IF(M35="Afecta Impacto",
IF(M34="Afecta Impacto",W34-(W34*U34),
IF(M33="Afecta Impacto",W33-(W33*U33),'2. Identificación del Riesgo'!$O$33)),""))</f>
        <v/>
      </c>
      <c r="X35" s="55">
        <f t="shared" si="25"/>
        <v>0</v>
      </c>
      <c r="Y35" s="55">
        <f t="shared" si="26"/>
        <v>0</v>
      </c>
      <c r="Z35" s="8"/>
      <c r="AA35" s="8"/>
      <c r="AB35" s="8"/>
      <c r="AC35" s="8"/>
      <c r="AD35" s="8"/>
      <c r="AE35" s="8"/>
      <c r="AF35" s="8"/>
      <c r="AG35" s="8"/>
      <c r="AH35" s="8"/>
      <c r="AI35" s="8"/>
      <c r="AJ35" s="8"/>
      <c r="AK35" s="8"/>
      <c r="AL35" s="8"/>
      <c r="AM35" s="8"/>
      <c r="AN35" s="8"/>
      <c r="AO35" s="8"/>
      <c r="AP35" s="8"/>
    </row>
    <row r="36" spans="1:42" ht="35.1" customHeight="1" x14ac:dyDescent="0.45">
      <c r="A36" s="137">
        <v>10</v>
      </c>
      <c r="B36" s="177" t="str">
        <f>IF(OR('2. Identificación del Riesgo'!H36:H38="Corrupción",'2. Identificación del Riesgo'!H36:H38="Corrupción - LA/FT/FPADM",'2. Identificación del Riesgo'!H36:H38="Corrupción - Conflictos de Interés",'2. Identificación del Riesgo'!H36:H38="Corrupción en Trámites, OPAs y Consultas de Acceso a la Información Pública",'2. Identificación del Riesgo'!H36:H38="Gestión - Seguridad de la Información (Pérdida de Confidencialidad)",'2. Identificación del Riesgo'!H36:H38="Gestión - Seguridad de la Información (Pérdida de la Integridad)",'2. Identificación del Riesgo'!H36:H38="Gestión - Seguridad de la Información (Pérdida de la Disponibilidad)"),"No aplica",
IF('2. Identificación del Riesgo'!H36:H38="","",
IF('2. Identificación del Riesgo'!H36:H38&lt;&gt;"Corrupción",'2. Identificación del Riesgo'!B36:B38)))</f>
        <v/>
      </c>
      <c r="C36" s="104" t="str">
        <f>IF(OR('2. Identificación del Riesgo'!H36:H38="Corrupción",'2. Identificación del Riesgo'!H36:H38="Corrupción - LA/FT/FPADM",'2. Identificación del Riesgo'!H36:H38="Corrupción - Conflictos de Interés",'2. Identificación del Riesgo'!H36:H38="Corrupción en Trámites, OPAs y Consultas de Acceso a la Información Pública",'2. Identificación del Riesgo'!H36:H38="Gestión - Seguridad de la Información (Pérdida de Confidencialidad)",'2. Identificación del Riesgo'!H36:H38="Gestión - Seguridad de la Información (Pérdida de la Integridad)",'2. Identificación del Riesgo'!H36:H38="Gestión - Seguridad de la Información (Pérdida de la Disponibilidad)"),"No aplica",
IF('2. Identificación del Riesgo'!H36:H38="","",
IF('2. Identificación del Riesgo'!H36:H38&lt;&gt;"Corrupción",'2. Identificación del Riesgo'!G36:G38)))</f>
        <v/>
      </c>
      <c r="D36" s="134" t="str">
        <f>IF(OR('2. Identificación del Riesgo'!H36:H38="Corrupción",'2. Identificación del Riesgo'!H36:H38="Corrupción - LA/FT/FPADM",'2. Identificación del Riesgo'!H36:H38="Corrupción - Conflictos de Interés",'2. Identificación del Riesgo'!H36:H38="Corrupción en Trámites, OPAs y Consultas de Acceso a la Información Pública",'2. Identificación del Riesgo'!H36:H38="Gestión - Seguridad de la Información (Pérdida de Confidencialidad)",'2. Identificación del Riesgo'!H36:H38="Gestión - Seguridad de la Información (Pérdida de la Integridad)",'2. Identificación del Riesgo'!H36:H38="Gestión - Seguridad de la Información (Pérdida de la Disponibilidad)"),"No aplica",
IF('2. Identificación del Riesgo'!H36:H38="","",
IF('2. Identificación del Riesgo'!H36:H38&lt;&gt;"Corrupción",'2. Identificación del Riesgo'!H36:H38)))</f>
        <v/>
      </c>
      <c r="E36" s="34"/>
      <c r="F36" s="34"/>
      <c r="G36" s="34"/>
      <c r="H36" s="34"/>
      <c r="I36" s="34"/>
      <c r="J36" s="34"/>
      <c r="K36" s="37" t="str">
        <f t="shared" si="0"/>
        <v xml:space="preserve">     </v>
      </c>
      <c r="L36" s="39"/>
      <c r="M36" s="35" t="str">
        <f t="shared" ref="M36:M38" si="27">IF(OR(L36="Preventivo",L36="Detectivo"),"Afecta probabilidad",
IF(L36="Correctivo","Afecta Impacto",""))</f>
        <v/>
      </c>
      <c r="N36" s="39"/>
      <c r="O36" s="39"/>
      <c r="P36" s="39"/>
      <c r="Q36" s="39"/>
      <c r="R36" s="39"/>
      <c r="S36" s="39"/>
      <c r="T36" s="39"/>
      <c r="U36" s="54" t="str">
        <f t="shared" si="2"/>
        <v/>
      </c>
      <c r="V36" s="55" t="str">
        <f>IF(OR(M36="",M36=0),"",
IF(M36="Afecta probabilidad",'2. Identificación del Riesgo'!$L$36,""))</f>
        <v/>
      </c>
      <c r="W36" s="55" t="str">
        <f>IF(OR(M36="",M36=0),"",
IF(M36="Afecta Impacto",'2. Identificación del Riesgo'!$O$36,""))</f>
        <v/>
      </c>
      <c r="X36" s="55">
        <f>IFERROR(IF(V36="",0,V36-(V36*U36)),0)</f>
        <v>0</v>
      </c>
      <c r="Y36" s="55">
        <f>IFERROR(IF(W36="",0,W36-(W36*U36)),0)</f>
        <v>0</v>
      </c>
      <c r="Z36" s="8"/>
      <c r="AA36" s="8"/>
      <c r="AB36" s="8"/>
      <c r="AC36" s="8"/>
      <c r="AD36" s="8"/>
      <c r="AE36" s="8"/>
      <c r="AF36" s="8"/>
      <c r="AG36" s="8"/>
      <c r="AH36" s="8"/>
      <c r="AI36" s="8"/>
      <c r="AJ36" s="8"/>
      <c r="AK36" s="8"/>
      <c r="AL36" s="8"/>
      <c r="AM36" s="8"/>
      <c r="AN36" s="8"/>
      <c r="AO36" s="8"/>
      <c r="AP36" s="8"/>
    </row>
    <row r="37" spans="1:42" ht="35.1" customHeight="1" x14ac:dyDescent="0.45">
      <c r="A37" s="137"/>
      <c r="B37" s="177"/>
      <c r="C37" s="104"/>
      <c r="D37" s="135"/>
      <c r="E37" s="34"/>
      <c r="F37" s="34"/>
      <c r="G37" s="34"/>
      <c r="H37" s="34"/>
      <c r="I37" s="34"/>
      <c r="J37" s="34"/>
      <c r="K37" s="37" t="str">
        <f t="shared" si="0"/>
        <v xml:space="preserve">     </v>
      </c>
      <c r="L37" s="39"/>
      <c r="M37" s="35" t="str">
        <f t="shared" si="27"/>
        <v/>
      </c>
      <c r="N37" s="39"/>
      <c r="O37" s="39"/>
      <c r="P37" s="39"/>
      <c r="Q37" s="39"/>
      <c r="R37" s="39"/>
      <c r="S37" s="39"/>
      <c r="T37" s="39"/>
      <c r="U37" s="54" t="str">
        <f t="shared" si="2"/>
        <v/>
      </c>
      <c r="V37" s="55" t="str">
        <f>IF(OR(M37="",M37=0),"",
IF(M37="Afecta probabilidad",
IF(M36="Afecta probabilidad",V36-(V36*U36),'2. Identificación del Riesgo'!$L$36),""))</f>
        <v/>
      </c>
      <c r="W37" s="55" t="str">
        <f>IF(OR(M37="",M37=0),"",
IF(M37="Afecta Impacto",
IF(M36="Afecta Impacto",W36-(W36*U36),'2. Identificación del Riesgo'!$O$36),""))</f>
        <v/>
      </c>
      <c r="X37" s="55">
        <f t="shared" ref="X37:X38" si="28">IFERROR(IF(V37="",0,V37-(V37*U37)),0)</f>
        <v>0</v>
      </c>
      <c r="Y37" s="55">
        <f t="shared" ref="Y37:Y38" si="29">IFERROR(IF(W37="",0,W37-(W37*U37)),0)</f>
        <v>0</v>
      </c>
    </row>
    <row r="38" spans="1:42" ht="35.1" customHeight="1" x14ac:dyDescent="0.45">
      <c r="A38" s="137"/>
      <c r="B38" s="177"/>
      <c r="C38" s="104"/>
      <c r="D38" s="136"/>
      <c r="E38" s="34"/>
      <c r="F38" s="34"/>
      <c r="G38" s="34"/>
      <c r="H38" s="34"/>
      <c r="I38" s="34"/>
      <c r="J38" s="34"/>
      <c r="K38" s="37" t="str">
        <f t="shared" si="0"/>
        <v xml:space="preserve">     </v>
      </c>
      <c r="L38" s="39"/>
      <c r="M38" s="35" t="str">
        <f t="shared" si="27"/>
        <v/>
      </c>
      <c r="N38" s="39"/>
      <c r="O38" s="39"/>
      <c r="P38" s="39"/>
      <c r="Q38" s="39"/>
      <c r="R38" s="39"/>
      <c r="S38" s="39"/>
      <c r="T38" s="39"/>
      <c r="U38" s="54" t="str">
        <f t="shared" si="2"/>
        <v/>
      </c>
      <c r="V38" s="55" t="str">
        <f>IF(OR(M38="",M38=0),"",
IF(M38="Afecta probabilidad",
IF(M37="Afecta probabilidad",V37-(V37*U37),
IF(M36="Afecta probabilidad",V36-(V36*U36),'2. Identificación del Riesgo'!$L$36)),""))</f>
        <v/>
      </c>
      <c r="W38" s="55" t="str">
        <f>IF(OR(M38="",M38=0),"",
IF(M38="Afecta Impacto",
IF(M37="Afecta Impacto",W37-(W37*U37),
IF(M36="Afecta Impacto",W36-(W36*U36),'2. Identificación del Riesgo'!$O$36)),""))</f>
        <v/>
      </c>
      <c r="X38" s="55">
        <f t="shared" si="28"/>
        <v>0</v>
      </c>
      <c r="Y38" s="55">
        <f t="shared" si="29"/>
        <v>0</v>
      </c>
    </row>
    <row r="39" spans="1:42" ht="35.1" customHeight="1" x14ac:dyDescent="0.45">
      <c r="A39" s="137">
        <v>11</v>
      </c>
      <c r="B39" s="177" t="str">
        <f>IF(OR('2. Identificación del Riesgo'!H39:H41="Corrupción",'2. Identificación del Riesgo'!H39:H41="Corrupción - LA/FT/FPADM",'2. Identificación del Riesgo'!H39:H41="Corrupción - Conflictos de Interés",'2. Identificación del Riesgo'!H39:H41="Corrupción en Trámites, OPAs y Consultas de Acceso a la Información Pública",'2. Identificación del Riesgo'!H39:H41="Gestión - Seguridad de la Información (Pérdida de Confidencialidad)",'2. Identificación del Riesgo'!H39:H41="Gestión - Seguridad de la Información (Pérdida de la Integridad)",'2. Identificación del Riesgo'!H39:H41="Gestión - Seguridad de la Información (Pérdida de la Disponibilidad)"),"No aplica",
IF('2. Identificación del Riesgo'!H39:H41="","",
IF('2. Identificación del Riesgo'!H39:H41&lt;&gt;"Corrupción",'2. Identificación del Riesgo'!B39:B41)))</f>
        <v/>
      </c>
      <c r="C39" s="104" t="str">
        <f>IF(OR('2. Identificación del Riesgo'!H39:H41="Corrupción",'2. Identificación del Riesgo'!H39:H41="Corrupción - LA/FT/FPADM",'2. Identificación del Riesgo'!H39:H41="Corrupción - Conflictos de Interés",'2. Identificación del Riesgo'!H39:H41="Corrupción en Trámites, OPAs y Consultas de Acceso a la Información Pública",'2. Identificación del Riesgo'!H39:H41="Gestión - Seguridad de la Información (Pérdida de Confidencialidad)",'2. Identificación del Riesgo'!H39:H41="Gestión - Seguridad de la Información (Pérdida de la Integridad)",'2. Identificación del Riesgo'!H39:H41="Gestión - Seguridad de la Información (Pérdida de la Disponibilidad)"),"No aplica",
IF('2. Identificación del Riesgo'!H39:H41="","",
IF('2. Identificación del Riesgo'!H39:H41&lt;&gt;"Corrupción",'2. Identificación del Riesgo'!G39:G41)))</f>
        <v/>
      </c>
      <c r="D39" s="134" t="str">
        <f>IF(OR('2. Identificación del Riesgo'!H39:H41="Corrupción",'2. Identificación del Riesgo'!H39:H41="Corrupción - LA/FT/FPADM",'2. Identificación del Riesgo'!H39:H41="Corrupción - Conflictos de Interés",'2. Identificación del Riesgo'!H39:H41="Corrupción en Trámites, OPAs y Consultas de Acceso a la Información Pública",'2. Identificación del Riesgo'!H39:H41="Gestión - Seguridad de la Información (Pérdida de Confidencialidad)",'2. Identificación del Riesgo'!H39:H41="Gestión - Seguridad de la Información (Pérdida de la Integridad)",'2. Identificación del Riesgo'!H39:H41="Gestión - Seguridad de la Información (Pérdida de la Disponibilidad)"),"No aplica",
IF('2. Identificación del Riesgo'!H39:H41="","",
IF('2. Identificación del Riesgo'!H39:H41&lt;&gt;"Corrupción",'2. Identificación del Riesgo'!H39:H41)))</f>
        <v/>
      </c>
      <c r="E39" s="34"/>
      <c r="F39" s="34"/>
      <c r="G39" s="34"/>
      <c r="H39" s="34"/>
      <c r="I39" s="34"/>
      <c r="J39" s="34"/>
      <c r="K39" s="37" t="str">
        <f t="shared" si="0"/>
        <v xml:space="preserve">     </v>
      </c>
      <c r="L39" s="39"/>
      <c r="M39" s="35" t="str">
        <f t="shared" ref="M39:M41" si="30">IF(OR(L39="Preventivo",L39="Detectivo"),"Afecta probabilidad",
IF(L39="Correctivo","Afecta Impacto",""))</f>
        <v/>
      </c>
      <c r="N39" s="39"/>
      <c r="O39" s="39"/>
      <c r="P39" s="39"/>
      <c r="Q39" s="39"/>
      <c r="R39" s="39"/>
      <c r="S39" s="39"/>
      <c r="T39" s="39"/>
      <c r="U39" s="54" t="str">
        <f t="shared" si="2"/>
        <v/>
      </c>
      <c r="V39" s="55" t="str">
        <f>IF(OR(M39="",M39=0),"",
IF(M39="Afecta probabilidad",'2. Identificación del Riesgo'!$L$39,""))</f>
        <v/>
      </c>
      <c r="W39" s="55" t="str">
        <f>IF(OR(M39="",M39=0),"",
IF(M39="Afecta Impacto",'2. Identificación del Riesgo'!$O$39,""))</f>
        <v/>
      </c>
      <c r="X39" s="55">
        <f>IFERROR(IF(V39="",0,V39-(V39*U39)),0)</f>
        <v>0</v>
      </c>
      <c r="Y39" s="55">
        <f>IFERROR(IF(W39="",0,W39-(W39*U39)),0)</f>
        <v>0</v>
      </c>
      <c r="Z39" s="8"/>
      <c r="AA39" s="8"/>
      <c r="AB39" s="8"/>
      <c r="AC39" s="8"/>
      <c r="AD39" s="8"/>
      <c r="AE39" s="8"/>
      <c r="AF39" s="8"/>
      <c r="AG39" s="8"/>
      <c r="AH39" s="8"/>
      <c r="AI39" s="8"/>
      <c r="AJ39" s="8"/>
      <c r="AK39" s="8"/>
      <c r="AL39" s="8"/>
      <c r="AM39" s="8"/>
      <c r="AN39" s="8"/>
      <c r="AO39" s="8"/>
      <c r="AP39" s="8"/>
    </row>
    <row r="40" spans="1:42" ht="35.1" customHeight="1" x14ac:dyDescent="0.45">
      <c r="A40" s="137"/>
      <c r="B40" s="177"/>
      <c r="C40" s="104"/>
      <c r="D40" s="135"/>
      <c r="E40" s="34"/>
      <c r="F40" s="34"/>
      <c r="G40" s="34"/>
      <c r="H40" s="34"/>
      <c r="I40" s="34"/>
      <c r="J40" s="34"/>
      <c r="K40" s="37" t="str">
        <f t="shared" si="0"/>
        <v xml:space="preserve">     </v>
      </c>
      <c r="L40" s="39"/>
      <c r="M40" s="35" t="str">
        <f t="shared" si="30"/>
        <v/>
      </c>
      <c r="N40" s="39"/>
      <c r="O40" s="39"/>
      <c r="P40" s="39"/>
      <c r="Q40" s="39"/>
      <c r="R40" s="39"/>
      <c r="S40" s="39"/>
      <c r="T40" s="39"/>
      <c r="U40" s="54" t="str">
        <f t="shared" si="2"/>
        <v/>
      </c>
      <c r="V40" s="55" t="str">
        <f>IF(OR(M40="",M40=0),"",
IF(M40="Afecta probabilidad",
IF(M39="Afecta probabilidad",V39-(V39*U39),'2. Identificación del Riesgo'!$L$39),""))</f>
        <v/>
      </c>
      <c r="W40" s="55" t="str">
        <f>IF(OR(M40="",M40=0),"",
IF(M40="Afecta Impacto",
IF(M39="Afecta Impacto",W39-(W39*U39),'2. Identificación del Riesgo'!$O$39),""))</f>
        <v/>
      </c>
      <c r="X40" s="55">
        <f t="shared" ref="X40:X41" si="31">IFERROR(IF(V40="",0,V40-(V40*U40)),0)</f>
        <v>0</v>
      </c>
      <c r="Y40" s="55">
        <f t="shared" ref="Y40:Y41" si="32">IFERROR(IF(W40="",0,W40-(W40*U40)),0)</f>
        <v>0</v>
      </c>
    </row>
    <row r="41" spans="1:42" ht="35.1" customHeight="1" x14ac:dyDescent="0.45">
      <c r="A41" s="137"/>
      <c r="B41" s="177"/>
      <c r="C41" s="104"/>
      <c r="D41" s="136"/>
      <c r="E41" s="34"/>
      <c r="F41" s="34"/>
      <c r="G41" s="34"/>
      <c r="H41" s="34"/>
      <c r="I41" s="34"/>
      <c r="J41" s="34"/>
      <c r="K41" s="37" t="str">
        <f t="shared" si="0"/>
        <v xml:space="preserve">     </v>
      </c>
      <c r="L41" s="39"/>
      <c r="M41" s="35" t="str">
        <f t="shared" si="30"/>
        <v/>
      </c>
      <c r="N41" s="39"/>
      <c r="O41" s="39"/>
      <c r="P41" s="39"/>
      <c r="Q41" s="39"/>
      <c r="R41" s="39"/>
      <c r="S41" s="39"/>
      <c r="T41" s="39"/>
      <c r="U41" s="54" t="str">
        <f t="shared" si="2"/>
        <v/>
      </c>
      <c r="V41" s="55" t="str">
        <f>IF(OR(M41="",M41=0),"",
IF(M41="Afecta probabilidad",
IF(M40="Afecta probabilidad",V40-(V40*U40),
IF(M39="Afecta probabilidad",V39-(V39*U39),'2. Identificación del Riesgo'!$L$39)),""))</f>
        <v/>
      </c>
      <c r="W41" s="55" t="str">
        <f>IF(OR(M41="",M41=0),"",
IF(M41="Afecta Impacto",
IF(M40="Afecta Impacto",W40-(W40*U40),
IF(M39="Afecta Impacto",W39-(W39*U39),'2. Identificación del Riesgo'!$O$39)),""))</f>
        <v/>
      </c>
      <c r="X41" s="55">
        <f t="shared" si="31"/>
        <v>0</v>
      </c>
      <c r="Y41" s="55">
        <f t="shared" si="32"/>
        <v>0</v>
      </c>
    </row>
    <row r="42" spans="1:42" ht="35.1" customHeight="1" x14ac:dyDescent="0.45">
      <c r="A42" s="137">
        <v>12</v>
      </c>
      <c r="B42" s="177" t="str">
        <f>IF(OR('2. Identificación del Riesgo'!H42:H44="Corrupción",'2. Identificación del Riesgo'!H42:H44="Corrupción - LA/FT/FPADM",'2. Identificación del Riesgo'!H42:H44="Corrupción - Conflictos de Interés",'2. Identificación del Riesgo'!H42:H44="Corrupción en Trámites, OPAs y Consultas de Acceso a la Información Pública",'2. Identificación del Riesgo'!H42:H44="Gestión - Seguridad de la Información (Pérdida de Confidencialidad)",'2. Identificación del Riesgo'!H42:H44="Gestión - Seguridad de la Información (Pérdida de la Integridad)",'2. Identificación del Riesgo'!H42:H44="Gestión - Seguridad de la Información (Pérdida de la Disponibilidad)"),"No aplica",
IF('2. Identificación del Riesgo'!H42:H44="","",
IF('2. Identificación del Riesgo'!H42:H44&lt;&gt;"Corrupción",'2. Identificación del Riesgo'!B42:B44)))</f>
        <v/>
      </c>
      <c r="C42" s="104" t="str">
        <f>IF(OR('2. Identificación del Riesgo'!H42:H44="Corrupción",'2. Identificación del Riesgo'!H42:H44="Corrupción - LA/FT/FPADM",'2. Identificación del Riesgo'!H42:H44="Corrupción - Conflictos de Interés",'2. Identificación del Riesgo'!H42:H44="Corrupción en Trámites, OPAs y Consultas de Acceso a la Información Pública",'2. Identificación del Riesgo'!H42:H44="Gestión - Seguridad de la Información (Pérdida de Confidencialidad)",'2. Identificación del Riesgo'!H42:H44="Gestión - Seguridad de la Información (Pérdida de la Integridad)",'2. Identificación del Riesgo'!H42:H44="Gestión - Seguridad de la Información (Pérdida de la Disponibilidad)"),"No aplica",
IF('2. Identificación del Riesgo'!H42:H44="","",
IF('2. Identificación del Riesgo'!H42:H44&lt;&gt;"Corrupción",'2. Identificación del Riesgo'!G42:G44)))</f>
        <v/>
      </c>
      <c r="D42" s="134" t="str">
        <f>IF(OR('2. Identificación del Riesgo'!H42:H44="Corrupción",'2. Identificación del Riesgo'!H42:H44="Corrupción - LA/FT/FPADM",'2. Identificación del Riesgo'!H42:H44="Corrupción - Conflictos de Interés",'2. Identificación del Riesgo'!H42:H44="Corrupción en Trámites, OPAs y Consultas de Acceso a la Información Pública",'2. Identificación del Riesgo'!H42:H44="Gestión - Seguridad de la Información (Pérdida de Confidencialidad)",'2. Identificación del Riesgo'!H42:H44="Gestión - Seguridad de la Información (Pérdida de la Integridad)",'2. Identificación del Riesgo'!H42:H44="Gestión - Seguridad de la Información (Pérdida de la Disponibilidad)"),"No aplica",
IF('2. Identificación del Riesgo'!H42:H44="","",
IF('2. Identificación del Riesgo'!H42:H44&lt;&gt;"Corrupción",'2. Identificación del Riesgo'!H42:H44)))</f>
        <v/>
      </c>
      <c r="E42" s="34"/>
      <c r="F42" s="34"/>
      <c r="G42" s="34"/>
      <c r="H42" s="34"/>
      <c r="I42" s="34"/>
      <c r="J42" s="34"/>
      <c r="K42" s="37" t="str">
        <f t="shared" si="0"/>
        <v xml:space="preserve">     </v>
      </c>
      <c r="L42" s="39"/>
      <c r="M42" s="35" t="str">
        <f t="shared" ref="M42:M44" si="33">IF(OR(L42="Preventivo",L42="Detectivo"),"Afecta probabilidad",
IF(L42="Correctivo","Afecta Impacto",""))</f>
        <v/>
      </c>
      <c r="N42" s="39"/>
      <c r="O42" s="39"/>
      <c r="P42" s="39"/>
      <c r="Q42" s="39"/>
      <c r="R42" s="39"/>
      <c r="S42" s="39"/>
      <c r="T42" s="39"/>
      <c r="U42" s="54" t="str">
        <f t="shared" si="2"/>
        <v/>
      </c>
      <c r="V42" s="55" t="str">
        <f>IF(OR(M42="",M42=0),"",
IF(M42="Afecta probabilidad",'2. Identificación del Riesgo'!$L$42,""))</f>
        <v/>
      </c>
      <c r="W42" s="55" t="str">
        <f>IF(OR(M42="",M42=0),"",
IF(M42="Afecta Impacto",'2. Identificación del Riesgo'!$O$42,""))</f>
        <v/>
      </c>
      <c r="X42" s="55">
        <f>IFERROR(IF(V42="",0,V42-(V42*U42)),0)</f>
        <v>0</v>
      </c>
      <c r="Y42" s="55">
        <f>IFERROR(IF(W42="",0,W42-(W42*U42)),0)</f>
        <v>0</v>
      </c>
      <c r="Z42" s="8"/>
      <c r="AA42" s="8"/>
      <c r="AB42" s="8"/>
      <c r="AC42" s="8"/>
      <c r="AD42" s="8"/>
      <c r="AE42" s="8"/>
      <c r="AF42" s="8"/>
      <c r="AG42" s="8"/>
      <c r="AH42" s="8"/>
      <c r="AI42" s="8"/>
      <c r="AJ42" s="8"/>
      <c r="AK42" s="8"/>
      <c r="AL42" s="8"/>
      <c r="AM42" s="8"/>
      <c r="AN42" s="8"/>
      <c r="AO42" s="8"/>
      <c r="AP42" s="8"/>
    </row>
    <row r="43" spans="1:42" ht="35.1" customHeight="1" x14ac:dyDescent="0.45">
      <c r="A43" s="137"/>
      <c r="B43" s="177"/>
      <c r="C43" s="104"/>
      <c r="D43" s="135"/>
      <c r="E43" s="34"/>
      <c r="F43" s="34"/>
      <c r="G43" s="34"/>
      <c r="H43" s="34"/>
      <c r="I43" s="34"/>
      <c r="J43" s="34"/>
      <c r="K43" s="37" t="str">
        <f t="shared" si="0"/>
        <v xml:space="preserve">     </v>
      </c>
      <c r="L43" s="39"/>
      <c r="M43" s="35" t="str">
        <f t="shared" si="33"/>
        <v/>
      </c>
      <c r="N43" s="39"/>
      <c r="O43" s="39"/>
      <c r="P43" s="39"/>
      <c r="Q43" s="39"/>
      <c r="R43" s="39"/>
      <c r="S43" s="39"/>
      <c r="T43" s="39"/>
      <c r="U43" s="54" t="str">
        <f t="shared" si="2"/>
        <v/>
      </c>
      <c r="V43" s="55" t="str">
        <f>IF(OR(M43="",M43=0),"",
IF(M43="Afecta probabilidad",
IF(M42="Afecta probabilidad",V42-(V42*U42),'2. Identificación del Riesgo'!$L$42),""))</f>
        <v/>
      </c>
      <c r="W43" s="55" t="str">
        <f>IF(OR(M43="",M43=0),"",
IF(M43="Afecta Impacto",
IF(M42="Afecta Impacto",W42-(W42*U42),'2. Identificación del Riesgo'!$O$42),""))</f>
        <v/>
      </c>
      <c r="X43" s="55">
        <f t="shared" ref="X43:X44" si="34">IFERROR(IF(V43="",0,V43-(V43*U43)),0)</f>
        <v>0</v>
      </c>
      <c r="Y43" s="55">
        <f t="shared" ref="Y43:Y44" si="35">IFERROR(IF(W43="",0,W43-(W43*U43)),0)</f>
        <v>0</v>
      </c>
    </row>
    <row r="44" spans="1:42" ht="35.1" customHeight="1" x14ac:dyDescent="0.45">
      <c r="A44" s="137"/>
      <c r="B44" s="177"/>
      <c r="C44" s="104"/>
      <c r="D44" s="136"/>
      <c r="E44" s="34"/>
      <c r="F44" s="34"/>
      <c r="G44" s="34"/>
      <c r="H44" s="34"/>
      <c r="I44" s="34"/>
      <c r="J44" s="34"/>
      <c r="K44" s="37" t="str">
        <f t="shared" si="0"/>
        <v xml:space="preserve">     </v>
      </c>
      <c r="L44" s="39"/>
      <c r="M44" s="35" t="str">
        <f t="shared" si="33"/>
        <v/>
      </c>
      <c r="N44" s="39"/>
      <c r="O44" s="39"/>
      <c r="P44" s="39"/>
      <c r="Q44" s="39"/>
      <c r="R44" s="39"/>
      <c r="S44" s="39"/>
      <c r="T44" s="39"/>
      <c r="U44" s="54" t="str">
        <f t="shared" si="2"/>
        <v/>
      </c>
      <c r="V44" s="55" t="str">
        <f>IF(OR(M44="",M44=0),"",
IF(M44="Afecta probabilidad",
IF(M43="Afecta probabilidad",V43-(V43*U43),
IF(M42="Afecta probabilidad",V42-(V42*U42),'2. Identificación del Riesgo'!$L$42)),""))</f>
        <v/>
      </c>
      <c r="W44" s="55" t="str">
        <f>IF(OR(M44="",M44=0),"",
IF(M44="Afecta Impacto",
IF(M43="Afecta Impacto",W43-(W43*U43),
IF(M42="Afecta Impacto",W42-(W42*U42),'2. Identificación del Riesgo'!$O$42)),""))</f>
        <v/>
      </c>
      <c r="X44" s="55">
        <f t="shared" si="34"/>
        <v>0</v>
      </c>
      <c r="Y44" s="55">
        <f t="shared" si="35"/>
        <v>0</v>
      </c>
    </row>
    <row r="45" spans="1:42" ht="35.1" customHeight="1" x14ac:dyDescent="0.45">
      <c r="A45" s="137">
        <v>13</v>
      </c>
      <c r="B45" s="177" t="str">
        <f>IF(OR('2. Identificación del Riesgo'!H45:H47="Corrupción",'2. Identificación del Riesgo'!H45:H47="Corrupción - LA/FT/FPADM",'2. Identificación del Riesgo'!H45:H47="Corrupción - Conflictos de Interés",'2. Identificación del Riesgo'!H45:H47="Corrupción en Trámites, OPAs y Consultas de Acceso a la Información Pública",'2. Identificación del Riesgo'!H45:H47="Gestión - Seguridad de la Información (Pérdida de Confidencialidad)",'2. Identificación del Riesgo'!H45:H47="Gestión - Seguridad de la Información (Pérdida de la Integridad)",'2. Identificación del Riesgo'!H45:H47="Gestión - Seguridad de la Información (Pérdida de la Disponibilidad)"),"No aplica",
IF('2. Identificación del Riesgo'!H45:H47="","",
IF('2. Identificación del Riesgo'!H45:H47&lt;&gt;"Corrupción",'2. Identificación del Riesgo'!B45:B47)))</f>
        <v/>
      </c>
      <c r="C45" s="104" t="str">
        <f>IF(OR('2. Identificación del Riesgo'!H45:H47="Corrupción",'2. Identificación del Riesgo'!H45:H47="Corrupción - LA/FT/FPADM",'2. Identificación del Riesgo'!H45:H47="Corrupción - Conflictos de Interés",'2. Identificación del Riesgo'!H45:H47="Corrupción en Trámites, OPAs y Consultas de Acceso a la Información Pública",'2. Identificación del Riesgo'!H45:H47="Gestión - Seguridad de la Información (Pérdida de Confidencialidad)",'2. Identificación del Riesgo'!H45:H47="Gestión - Seguridad de la Información (Pérdida de la Integridad)",'2. Identificación del Riesgo'!H45:H47="Gestión - Seguridad de la Información (Pérdida de la Disponibilidad)"),"No aplica",
IF('2. Identificación del Riesgo'!H45:H47="","",
IF('2. Identificación del Riesgo'!H45:H47&lt;&gt;"Corrupción",'2. Identificación del Riesgo'!G45:G47)))</f>
        <v/>
      </c>
      <c r="D45" s="134" t="str">
        <f>IF(OR('2. Identificación del Riesgo'!H45:H47="Corrupción",'2. Identificación del Riesgo'!H45:H47="Corrupción - LA/FT/FPADM",'2. Identificación del Riesgo'!H45:H47="Corrupción - Conflictos de Interés",'2. Identificación del Riesgo'!H45:H47="Corrupción en Trámites, OPAs y Consultas de Acceso a la Información Pública",'2. Identificación del Riesgo'!H45:H47="Gestión - Seguridad de la Información (Pérdida de Confidencialidad)",'2. Identificación del Riesgo'!H45:H47="Gestión - Seguridad de la Información (Pérdida de la Integridad)",'2. Identificación del Riesgo'!H45:H47="Gestión - Seguridad de la Información (Pérdida de la Disponibilidad)"),"No aplica",
IF('2. Identificación del Riesgo'!H45:H47="","",
IF('2. Identificación del Riesgo'!H45:H47&lt;&gt;"Corrupción",'2. Identificación del Riesgo'!H45:H47)))</f>
        <v/>
      </c>
      <c r="E45" s="34"/>
      <c r="F45" s="34"/>
      <c r="G45" s="34"/>
      <c r="H45" s="34"/>
      <c r="I45" s="34"/>
      <c r="J45" s="34"/>
      <c r="K45" s="37" t="str">
        <f t="shared" si="0"/>
        <v xml:space="preserve">     </v>
      </c>
      <c r="L45" s="39"/>
      <c r="M45" s="35" t="str">
        <f t="shared" ref="M45:M47" si="36">IF(OR(L45="Preventivo",L45="Detectivo"),"Afecta probabilidad",
IF(L45="Correctivo","Afecta Impacto",""))</f>
        <v/>
      </c>
      <c r="N45" s="39"/>
      <c r="O45" s="39"/>
      <c r="P45" s="39"/>
      <c r="Q45" s="39"/>
      <c r="R45" s="39"/>
      <c r="S45" s="39"/>
      <c r="T45" s="39"/>
      <c r="U45" s="54" t="str">
        <f t="shared" si="2"/>
        <v/>
      </c>
      <c r="V45" s="55" t="str">
        <f>IF(OR(M45="",M45=0),"",
IF(M45="Afecta probabilidad",'2. Identificación del Riesgo'!$L$45,""))</f>
        <v/>
      </c>
      <c r="W45" s="55" t="str">
        <f>IF(OR(M45="",M45=0),"",
IF(M45="Afecta Impacto",'2. Identificación del Riesgo'!$O$45,""))</f>
        <v/>
      </c>
      <c r="X45" s="55">
        <f>IFERROR(IF(V45="",0,V45-(V45*U45)),0)</f>
        <v>0</v>
      </c>
      <c r="Y45" s="55">
        <f>IFERROR(IF(W45="",0,W45-(W45*U45)),0)</f>
        <v>0</v>
      </c>
      <c r="Z45" s="8"/>
      <c r="AA45" s="8"/>
      <c r="AB45" s="8"/>
      <c r="AC45" s="8"/>
      <c r="AD45" s="8"/>
      <c r="AE45" s="8"/>
      <c r="AF45" s="8"/>
      <c r="AG45" s="8"/>
      <c r="AH45" s="8"/>
      <c r="AI45" s="8"/>
      <c r="AJ45" s="8"/>
      <c r="AK45" s="8"/>
      <c r="AL45" s="8"/>
      <c r="AM45" s="8"/>
      <c r="AN45" s="8"/>
      <c r="AO45" s="8"/>
      <c r="AP45" s="8"/>
    </row>
    <row r="46" spans="1:42" ht="35.1" customHeight="1" x14ac:dyDescent="0.45">
      <c r="A46" s="137"/>
      <c r="B46" s="177"/>
      <c r="C46" s="104"/>
      <c r="D46" s="135"/>
      <c r="E46" s="34"/>
      <c r="F46" s="34"/>
      <c r="G46" s="34"/>
      <c r="H46" s="34"/>
      <c r="I46" s="34"/>
      <c r="J46" s="34"/>
      <c r="K46" s="37" t="str">
        <f t="shared" si="0"/>
        <v xml:space="preserve">     </v>
      </c>
      <c r="L46" s="39"/>
      <c r="M46" s="35" t="str">
        <f t="shared" si="36"/>
        <v/>
      </c>
      <c r="N46" s="39"/>
      <c r="O46" s="39"/>
      <c r="P46" s="39"/>
      <c r="Q46" s="39"/>
      <c r="R46" s="39"/>
      <c r="S46" s="39"/>
      <c r="T46" s="39"/>
      <c r="U46" s="54" t="str">
        <f t="shared" si="2"/>
        <v/>
      </c>
      <c r="V46" s="55" t="str">
        <f>IF(OR(M46="",M46=0),"",
IF(M46="Afecta probabilidad",
IF(M45="Afecta probabilidad",V45-(V45*U45),'2. Identificación del Riesgo'!$L$45),""))</f>
        <v/>
      </c>
      <c r="W46" s="55" t="str">
        <f>IF(OR(M46="",M46=0),"",
IF(M46="Afecta Impacto",
IF(M45="Afecta Impacto",W45-(W45*U45),'2. Identificación del Riesgo'!$O$45),""))</f>
        <v/>
      </c>
      <c r="X46" s="55">
        <f t="shared" ref="X46:X47" si="37">IFERROR(IF(V46="",0,V46-(V46*U46)),0)</f>
        <v>0</v>
      </c>
      <c r="Y46" s="55">
        <f t="shared" ref="Y46:Y47" si="38">IFERROR(IF(W46="",0,W46-(W46*U46)),0)</f>
        <v>0</v>
      </c>
    </row>
    <row r="47" spans="1:42" ht="35.1" customHeight="1" x14ac:dyDescent="0.45">
      <c r="A47" s="137"/>
      <c r="B47" s="177"/>
      <c r="C47" s="104"/>
      <c r="D47" s="136"/>
      <c r="E47" s="34"/>
      <c r="F47" s="34"/>
      <c r="G47" s="34"/>
      <c r="H47" s="34"/>
      <c r="I47" s="34"/>
      <c r="J47" s="34"/>
      <c r="K47" s="37" t="str">
        <f t="shared" si="0"/>
        <v xml:space="preserve">     </v>
      </c>
      <c r="L47" s="39"/>
      <c r="M47" s="35" t="str">
        <f t="shared" si="36"/>
        <v/>
      </c>
      <c r="N47" s="39"/>
      <c r="O47" s="39"/>
      <c r="P47" s="39"/>
      <c r="Q47" s="39"/>
      <c r="R47" s="39"/>
      <c r="S47" s="39"/>
      <c r="T47" s="39"/>
      <c r="U47" s="54" t="str">
        <f t="shared" si="2"/>
        <v/>
      </c>
      <c r="V47" s="55" t="str">
        <f>IF(OR(M47="",M47=0),"",
IF(M47="Afecta probabilidad",
IF(M46="Afecta probabilidad",V46-(V46*U46),
IF(M45="Afecta probabilidad",V45-(V45*U45),'2. Identificación del Riesgo'!$L$45)),""))</f>
        <v/>
      </c>
      <c r="W47" s="55" t="str">
        <f>IF(OR(M47="",M47=0),"",
IF(M47="Afecta Impacto",
IF(M46="Afecta Impacto",W46-(W46*U46),
IF(M45="Afecta Impacto",W45-(W45*U45),'2. Identificación del Riesgo'!$O$45)),""))</f>
        <v/>
      </c>
      <c r="X47" s="55">
        <f t="shared" si="37"/>
        <v>0</v>
      </c>
      <c r="Y47" s="55">
        <f t="shared" si="38"/>
        <v>0</v>
      </c>
    </row>
    <row r="48" spans="1:42" ht="35.1" customHeight="1" x14ac:dyDescent="0.45">
      <c r="A48" s="137">
        <v>14</v>
      </c>
      <c r="B48" s="177" t="str">
        <f>IF(OR('2. Identificación del Riesgo'!H48:H50="Corrupción",'2. Identificación del Riesgo'!H48:H50="Corrupción - LA/FT/FPADM",'2. Identificación del Riesgo'!H48:H50="Corrupción - Conflictos de Interés",'2. Identificación del Riesgo'!H48:H50="Corrupción en Trámites, OPAs y Consultas de Acceso a la Información Pública",'2. Identificación del Riesgo'!H48:H50="Gestión - Seguridad de la Información (Pérdida de Confidencialidad)",'2. Identificación del Riesgo'!H48:H50="Gestión - Seguridad de la Información (Pérdida de la Integridad)",'2. Identificación del Riesgo'!H48:H50="Gestión - Seguridad de la Información (Pérdida de la Disponibilidad)"),"No aplica",
IF('2. Identificación del Riesgo'!H48:H50="","",
IF('2. Identificación del Riesgo'!H48:H50&lt;&gt;"Corrupción",'2. Identificación del Riesgo'!B48:B50)))</f>
        <v/>
      </c>
      <c r="C48" s="104" t="str">
        <f>IF(OR('2. Identificación del Riesgo'!H48:H50="Corrupción",'2. Identificación del Riesgo'!H48:H50="Corrupción - LA/FT/FPADM",'2. Identificación del Riesgo'!H48:H50="Corrupción - Conflictos de Interés",'2. Identificación del Riesgo'!H48:H50="Corrupción en Trámites, OPAs y Consultas de Acceso a la Información Pública",'2. Identificación del Riesgo'!H48:H50="Gestión - Seguridad de la Información (Pérdida de Confidencialidad)",'2. Identificación del Riesgo'!H48:H50="Gestión - Seguridad de la Información (Pérdida de la Integridad)",'2. Identificación del Riesgo'!H48:H50="Gestión - Seguridad de la Información (Pérdida de la Disponibilidad)"),"No aplica",
IF('2. Identificación del Riesgo'!H48:H50="","",
IF('2. Identificación del Riesgo'!H48:H50&lt;&gt;"Corrupción",'2. Identificación del Riesgo'!G48:G50)))</f>
        <v/>
      </c>
      <c r="D48" s="134" t="str">
        <f>IF(OR('2. Identificación del Riesgo'!H48:H50="Corrupción",'2. Identificación del Riesgo'!H48:H50="Corrupción - LA/FT/FPADM",'2. Identificación del Riesgo'!H48:H50="Corrupción - Conflictos de Interés",'2. Identificación del Riesgo'!H48:H50="Corrupción en Trámites, OPAs y Consultas de Acceso a la Información Pública",'2. Identificación del Riesgo'!H48:H50="Gestión - Seguridad de la Información (Pérdida de Confidencialidad)",'2. Identificación del Riesgo'!H48:H50="Gestión - Seguridad de la Información (Pérdida de la Integridad)",'2. Identificación del Riesgo'!H48:H50="Gestión - Seguridad de la Información (Pérdida de la Disponibilidad)"),"No aplica",
IF('2. Identificación del Riesgo'!H48:H50="","",
IF('2. Identificación del Riesgo'!H48:H50&lt;&gt;"Corrupción",'2. Identificación del Riesgo'!H48:H50)))</f>
        <v/>
      </c>
      <c r="E48" s="34"/>
      <c r="F48" s="34"/>
      <c r="G48" s="34"/>
      <c r="H48" s="34"/>
      <c r="I48" s="34"/>
      <c r="J48" s="34"/>
      <c r="K48" s="37" t="str">
        <f t="shared" si="0"/>
        <v xml:space="preserve">     </v>
      </c>
      <c r="L48" s="39"/>
      <c r="M48" s="35" t="str">
        <f t="shared" ref="M48:M50" si="39">IF(OR(L48="Preventivo",L48="Detectivo"),"Afecta probabilidad",
IF(L48="Correctivo","Afecta Impacto",""))</f>
        <v/>
      </c>
      <c r="N48" s="39"/>
      <c r="O48" s="39"/>
      <c r="P48" s="39"/>
      <c r="Q48" s="39"/>
      <c r="R48" s="39"/>
      <c r="S48" s="39"/>
      <c r="T48" s="39"/>
      <c r="U48" s="54" t="str">
        <f t="shared" si="2"/>
        <v/>
      </c>
      <c r="V48" s="55" t="str">
        <f>IF(OR(M48="",M48=0),"",
IF(M48="Afecta probabilidad",'2. Identificación del Riesgo'!$L$48,""))</f>
        <v/>
      </c>
      <c r="W48" s="55" t="str">
        <f>IF(OR(M48="",M48=0),"",
IF(M48="Afecta Impacto",'2. Identificación del Riesgo'!$O$48,""))</f>
        <v/>
      </c>
      <c r="X48" s="55">
        <f>IFERROR(IF(V48="",0,V48-(V48*U48)),0)</f>
        <v>0</v>
      </c>
      <c r="Y48" s="55">
        <f>IFERROR(IF(W48="",0,W48-(W48*U48)),0)</f>
        <v>0</v>
      </c>
      <c r="Z48" s="8"/>
      <c r="AA48" s="8"/>
      <c r="AB48" s="8"/>
      <c r="AC48" s="8"/>
      <c r="AD48" s="8"/>
      <c r="AE48" s="8"/>
      <c r="AF48" s="8"/>
      <c r="AG48" s="8"/>
      <c r="AH48" s="8"/>
      <c r="AI48" s="8"/>
      <c r="AJ48" s="8"/>
      <c r="AK48" s="8"/>
      <c r="AL48" s="8"/>
      <c r="AM48" s="8"/>
      <c r="AN48" s="8"/>
      <c r="AO48" s="8"/>
      <c r="AP48" s="8"/>
    </row>
    <row r="49" spans="1:42" ht="35.1" customHeight="1" x14ac:dyDescent="0.45">
      <c r="A49" s="137"/>
      <c r="B49" s="177"/>
      <c r="C49" s="104"/>
      <c r="D49" s="135"/>
      <c r="E49" s="34"/>
      <c r="F49" s="34"/>
      <c r="G49" s="34"/>
      <c r="H49" s="34"/>
      <c r="I49" s="34"/>
      <c r="J49" s="34"/>
      <c r="K49" s="37" t="str">
        <f t="shared" si="0"/>
        <v xml:space="preserve">     </v>
      </c>
      <c r="L49" s="39"/>
      <c r="M49" s="35" t="str">
        <f t="shared" si="39"/>
        <v/>
      </c>
      <c r="N49" s="39"/>
      <c r="O49" s="39"/>
      <c r="P49" s="39"/>
      <c r="Q49" s="39"/>
      <c r="R49" s="39"/>
      <c r="S49" s="39"/>
      <c r="T49" s="39"/>
      <c r="U49" s="54" t="str">
        <f t="shared" si="2"/>
        <v/>
      </c>
      <c r="V49" s="55" t="str">
        <f>IF(OR(M49="",M49=0),"",
IF(M49="Afecta probabilidad",
IF(M48="Afecta probabilidad",V48-(V48*U48),'2. Identificación del Riesgo'!$L$48),""))</f>
        <v/>
      </c>
      <c r="W49" s="55" t="str">
        <f>IF(OR(M49="",M49=0),"",
IF(M49="Afecta Impacto",
IF(M48="Afecta Impacto",W48-(W48*U48),'2. Identificación del Riesgo'!$O$48),""))</f>
        <v/>
      </c>
      <c r="X49" s="55">
        <f t="shared" ref="X49:X50" si="40">IFERROR(IF(V49="",0,V49-(V49*U49)),0)</f>
        <v>0</v>
      </c>
      <c r="Y49" s="55">
        <f t="shared" ref="Y49:Y50" si="41">IFERROR(IF(W49="",0,W49-(W49*U49)),0)</f>
        <v>0</v>
      </c>
    </row>
    <row r="50" spans="1:42" ht="35.1" customHeight="1" x14ac:dyDescent="0.45">
      <c r="A50" s="137"/>
      <c r="B50" s="177"/>
      <c r="C50" s="104"/>
      <c r="D50" s="136"/>
      <c r="E50" s="34"/>
      <c r="F50" s="34"/>
      <c r="G50" s="34"/>
      <c r="H50" s="34"/>
      <c r="I50" s="34"/>
      <c r="J50" s="34"/>
      <c r="K50" s="37" t="str">
        <f t="shared" si="0"/>
        <v xml:space="preserve">     </v>
      </c>
      <c r="L50" s="39"/>
      <c r="M50" s="35" t="str">
        <f t="shared" si="39"/>
        <v/>
      </c>
      <c r="N50" s="39"/>
      <c r="O50" s="39"/>
      <c r="P50" s="39"/>
      <c r="Q50" s="39"/>
      <c r="R50" s="39"/>
      <c r="S50" s="39"/>
      <c r="T50" s="39"/>
      <c r="U50" s="54" t="str">
        <f t="shared" si="2"/>
        <v/>
      </c>
      <c r="V50" s="55" t="str">
        <f>IF(OR(M50="",M50=0),"",
IF(M50="Afecta probabilidad",
IF(M49="Afecta probabilidad",V49-(V49*U49),
IF(M48="Afecta probabilidad",V48-(V48*U48),'2. Identificación del Riesgo'!$L$48)),""))</f>
        <v/>
      </c>
      <c r="W50" s="55" t="str">
        <f>IF(OR(M50="",M50=0),"",
IF(M50="Afecta Impacto",
IF(M49="Afecta Impacto",W49-(W49*U49),
IF(M48="Afecta Impacto",W48-(W48*U48),'2. Identificación del Riesgo'!$O$48)),""))</f>
        <v/>
      </c>
      <c r="X50" s="55">
        <f t="shared" si="40"/>
        <v>0</v>
      </c>
      <c r="Y50" s="55">
        <f t="shared" si="41"/>
        <v>0</v>
      </c>
    </row>
    <row r="51" spans="1:42" ht="35.1" customHeight="1" x14ac:dyDescent="0.45">
      <c r="A51" s="137">
        <v>15</v>
      </c>
      <c r="B51" s="177" t="str">
        <f>IF(OR('2. Identificación del Riesgo'!H51:H53="Corrupción",'2. Identificación del Riesgo'!H51:H53="Corrupción - LA/FT/FPADM",'2. Identificación del Riesgo'!H51:H53="Corrupción - Conflictos de Interés",'2. Identificación del Riesgo'!H51:H53="Corrupción en Trámites, OPAs y Consultas de Acceso a la Información Pública",'2. Identificación del Riesgo'!H51:H53="Gestión - Seguridad de la Información (Pérdida de Confidencialidad)",'2. Identificación del Riesgo'!H51:H53="Gestión - Seguridad de la Información (Pérdida de la Integridad)",'2. Identificación del Riesgo'!H51:H53="Gestión - Seguridad de la Información (Pérdida de la Disponibilidad)"),"No aplica",
IF('2. Identificación del Riesgo'!H51:H53="","",
IF('2. Identificación del Riesgo'!H51:H53&lt;&gt;"Corrupción",'2. Identificación del Riesgo'!B51:B53)))</f>
        <v/>
      </c>
      <c r="C51" s="104" t="str">
        <f>IF(OR('2. Identificación del Riesgo'!H51:H53="Corrupción",'2. Identificación del Riesgo'!H51:H53="Corrupción - LA/FT/FPADM",'2. Identificación del Riesgo'!H51:H53="Corrupción - Conflictos de Interés",'2. Identificación del Riesgo'!H51:H53="Corrupción en Trámites, OPAs y Consultas de Acceso a la Información Pública",'2. Identificación del Riesgo'!H51:H53="Gestión - Seguridad de la Información (Pérdida de Confidencialidad)",'2. Identificación del Riesgo'!H51:H53="Gestión - Seguridad de la Información (Pérdida de la Integridad)",'2. Identificación del Riesgo'!H51:H53="Gestión - Seguridad de la Información (Pérdida de la Disponibilidad)"),"No aplica",
IF('2. Identificación del Riesgo'!H51:H53="","",
IF('2. Identificación del Riesgo'!H51:H53&lt;&gt;"Corrupción",'2. Identificación del Riesgo'!G51:G53)))</f>
        <v/>
      </c>
      <c r="D51" s="134" t="str">
        <f>IF(OR('2. Identificación del Riesgo'!H51:H53="Corrupción",'2. Identificación del Riesgo'!H51:H53="Corrupción - LA/FT/FPADM",'2. Identificación del Riesgo'!H51:H53="Corrupción - Conflictos de Interés",'2. Identificación del Riesgo'!H51:H53="Corrupción en Trámites, OPAs y Consultas de Acceso a la Información Pública",'2. Identificación del Riesgo'!H51:H53="Gestión - Seguridad de la Información (Pérdida de Confidencialidad)",'2. Identificación del Riesgo'!H51:H53="Gestión - Seguridad de la Información (Pérdida de la Integridad)",'2. Identificación del Riesgo'!H51:H53="Gestión - Seguridad de la Información (Pérdida de la Disponibilidad)"),"No aplica",
IF('2. Identificación del Riesgo'!H51:H53="","",
IF('2. Identificación del Riesgo'!H51:H53&lt;&gt;"Corrupción",'2. Identificación del Riesgo'!H51:H53)))</f>
        <v/>
      </c>
      <c r="E51" s="34"/>
      <c r="F51" s="34"/>
      <c r="G51" s="34"/>
      <c r="H51" s="34"/>
      <c r="I51" s="34"/>
      <c r="J51" s="34"/>
      <c r="K51" s="37" t="str">
        <f t="shared" si="0"/>
        <v xml:space="preserve">     </v>
      </c>
      <c r="L51" s="39"/>
      <c r="M51" s="35" t="str">
        <f t="shared" ref="M51:M53" si="42">IF(OR(L51="Preventivo",L51="Detectivo"),"Afecta probabilidad",
IF(L51="Correctivo","Afecta Impacto",""))</f>
        <v/>
      </c>
      <c r="N51" s="39"/>
      <c r="O51" s="39"/>
      <c r="P51" s="39"/>
      <c r="Q51" s="39"/>
      <c r="R51" s="39"/>
      <c r="S51" s="39"/>
      <c r="T51" s="39"/>
      <c r="U51" s="54" t="str">
        <f t="shared" si="2"/>
        <v/>
      </c>
      <c r="V51" s="55" t="str">
        <f>IF(OR(M51="",M51=0),"",
IF(M51="Afecta probabilidad",'2. Identificación del Riesgo'!$L$51,""))</f>
        <v/>
      </c>
      <c r="W51" s="55" t="str">
        <f>IF(OR(M51="",M51=0),"",
IF(M51="Afecta Impacto",'2. Identificación del Riesgo'!$O$51,""))</f>
        <v/>
      </c>
      <c r="X51" s="55">
        <f>IFERROR(IF(V51="",0,V51-(V51*U51)),0)</f>
        <v>0</v>
      </c>
      <c r="Y51" s="55">
        <f>IFERROR(IF(W51="",0,W51-(W51*U51)),0)</f>
        <v>0</v>
      </c>
      <c r="Z51" s="8"/>
      <c r="AA51" s="8"/>
      <c r="AB51" s="8"/>
      <c r="AC51" s="8"/>
      <c r="AD51" s="8"/>
      <c r="AE51" s="8"/>
      <c r="AF51" s="8"/>
      <c r="AG51" s="8"/>
      <c r="AH51" s="8"/>
      <c r="AI51" s="8"/>
      <c r="AJ51" s="8"/>
      <c r="AK51" s="8"/>
      <c r="AL51" s="8"/>
      <c r="AM51" s="8"/>
      <c r="AN51" s="8"/>
      <c r="AO51" s="8"/>
      <c r="AP51" s="8"/>
    </row>
    <row r="52" spans="1:42" ht="35.1" customHeight="1" x14ac:dyDescent="0.45">
      <c r="A52" s="137"/>
      <c r="B52" s="177"/>
      <c r="C52" s="104"/>
      <c r="D52" s="135"/>
      <c r="E52" s="34"/>
      <c r="F52" s="34"/>
      <c r="G52" s="34"/>
      <c r="H52" s="34"/>
      <c r="I52" s="34"/>
      <c r="J52" s="34"/>
      <c r="K52" s="37" t="str">
        <f t="shared" si="0"/>
        <v xml:space="preserve">     </v>
      </c>
      <c r="L52" s="39"/>
      <c r="M52" s="35" t="str">
        <f t="shared" si="42"/>
        <v/>
      </c>
      <c r="N52" s="39"/>
      <c r="O52" s="39"/>
      <c r="P52" s="39"/>
      <c r="Q52" s="39"/>
      <c r="R52" s="39"/>
      <c r="S52" s="39"/>
      <c r="T52" s="39"/>
      <c r="U52" s="54" t="str">
        <f t="shared" si="2"/>
        <v/>
      </c>
      <c r="V52" s="55" t="str">
        <f>IF(OR(M52="",M52=0),"",
IF(M52="Afecta probabilidad",
IF(M51="Afecta probabilidad",V51-(V51*U51),'2. Identificación del Riesgo'!$L$51),""))</f>
        <v/>
      </c>
      <c r="W52" s="55" t="str">
        <f>IF(OR(M52="",M52=0),"",
IF(M52="Afecta Impacto",
IF(M51="Afecta Impacto",W51-(W51*U51),'2. Identificación del Riesgo'!$O$51),""))</f>
        <v/>
      </c>
      <c r="X52" s="55">
        <f t="shared" ref="X52:X53" si="43">IFERROR(IF(V52="",0,V52-(V52*U52)),0)</f>
        <v>0</v>
      </c>
      <c r="Y52" s="55">
        <f t="shared" ref="Y52:Y53" si="44">IFERROR(IF(W52="",0,W52-(W52*U52)),0)</f>
        <v>0</v>
      </c>
    </row>
    <row r="53" spans="1:42" ht="35.1" customHeight="1" x14ac:dyDescent="0.45">
      <c r="A53" s="137"/>
      <c r="B53" s="177"/>
      <c r="C53" s="104"/>
      <c r="D53" s="136"/>
      <c r="E53" s="34"/>
      <c r="F53" s="34"/>
      <c r="G53" s="34"/>
      <c r="H53" s="34"/>
      <c r="I53" s="34"/>
      <c r="J53" s="34"/>
      <c r="K53" s="37" t="str">
        <f t="shared" si="0"/>
        <v xml:space="preserve">     </v>
      </c>
      <c r="L53" s="39"/>
      <c r="M53" s="35" t="str">
        <f t="shared" si="42"/>
        <v/>
      </c>
      <c r="N53" s="39"/>
      <c r="O53" s="39"/>
      <c r="P53" s="39"/>
      <c r="Q53" s="39"/>
      <c r="R53" s="39"/>
      <c r="S53" s="39"/>
      <c r="T53" s="39"/>
      <c r="U53" s="54" t="str">
        <f t="shared" si="2"/>
        <v/>
      </c>
      <c r="V53" s="55" t="str">
        <f>IF(OR(M53="",M53=0),"",
IF(M53="Afecta probabilidad",
IF(M52="Afecta probabilidad",V52-(V52*U52),
IF(M51="Afecta probabilidad",V51-(V51*U51),'2. Identificación del Riesgo'!$L$51)),""))</f>
        <v/>
      </c>
      <c r="W53" s="55" t="str">
        <f>IF(OR(M53="",M53=0),"",
IF(M53="Afecta Impacto",
IF(M52="Afecta Impacto",W52-(W52*U52),
IF(M51="Afecta Impacto",W51-(W51*U51),'2. Identificación del Riesgo'!$O$51)),""))</f>
        <v/>
      </c>
      <c r="X53" s="55">
        <f t="shared" si="43"/>
        <v>0</v>
      </c>
      <c r="Y53" s="55">
        <f t="shared" si="44"/>
        <v>0</v>
      </c>
    </row>
    <row r="54" spans="1:42" ht="35.1" customHeight="1" x14ac:dyDescent="0.45">
      <c r="A54" s="137">
        <v>16</v>
      </c>
      <c r="B54" s="177" t="str">
        <f>IF(OR('2. Identificación del Riesgo'!H54:H56="Corrupción",'2. Identificación del Riesgo'!H54:H56="Corrupción - LA/FT/FPADM",'2. Identificación del Riesgo'!H54:H56="Corrupción - Conflictos de Interés",'2. Identificación del Riesgo'!H54:H56="Corrupción en Trámites, OPAs y Consultas de Acceso a la Información Pública",'2. Identificación del Riesgo'!H54:H56="Gestión - Seguridad de la Información (Pérdida de Confidencialidad)",'2. Identificación del Riesgo'!H54:H56="Gestión - Seguridad de la Información (Pérdida de la Integridad)",'2. Identificación del Riesgo'!H54:H56="Gestión - Seguridad de la Información (Pérdida de la Disponibilidad)"),"No aplica",
IF('2. Identificación del Riesgo'!H54:H56="","",
IF('2. Identificación del Riesgo'!H54:H56&lt;&gt;"Corrupción",'2. Identificación del Riesgo'!B54:B56)))</f>
        <v/>
      </c>
      <c r="C54" s="104" t="str">
        <f>IF(OR('2. Identificación del Riesgo'!H54:H56="Corrupción",'2. Identificación del Riesgo'!H54:H56="Corrupción - LA/FT/FPADM",'2. Identificación del Riesgo'!H54:H56="Corrupción - Conflictos de Interés",'2. Identificación del Riesgo'!H54:H56="Corrupción en Trámites, OPAs y Consultas de Acceso a la Información Pública",'2. Identificación del Riesgo'!H54:H56="Gestión - Seguridad de la Información (Pérdida de Confidencialidad)",'2. Identificación del Riesgo'!H54:H56="Gestión - Seguridad de la Información (Pérdida de la Integridad)",'2. Identificación del Riesgo'!H54:H56="Gestión - Seguridad de la Información (Pérdida de la Disponibilidad)"),"No aplica",
IF('2. Identificación del Riesgo'!H54:H56="","",
IF('2. Identificación del Riesgo'!H54:H56&lt;&gt;"Corrupción",'2. Identificación del Riesgo'!G54:G56)))</f>
        <v/>
      </c>
      <c r="D54" s="134" t="str">
        <f>IF(OR('2. Identificación del Riesgo'!H54:H56="Corrupción",'2. Identificación del Riesgo'!H54:H56="Corrupción - LA/FT/FPADM",'2. Identificación del Riesgo'!H54:H56="Corrupción - Conflictos de Interés",'2. Identificación del Riesgo'!H54:H56="Corrupción en Trámites, OPAs y Consultas de Acceso a la Información Pública",'2. Identificación del Riesgo'!H54:H56="Gestión - Seguridad de la Información (Pérdida de Confidencialidad)",'2. Identificación del Riesgo'!H54:H56="Gestión - Seguridad de la Información (Pérdida de la Integridad)",'2. Identificación del Riesgo'!H54:H56="Gestión - Seguridad de la Información (Pérdida de la Disponibilidad)"),"No aplica",
IF('2. Identificación del Riesgo'!H54:H56="","",
IF('2. Identificación del Riesgo'!H54:H56&lt;&gt;"Corrupción",'2. Identificación del Riesgo'!H54:H56)))</f>
        <v/>
      </c>
      <c r="E54" s="34"/>
      <c r="F54" s="34"/>
      <c r="G54" s="34"/>
      <c r="H54" s="34"/>
      <c r="I54" s="34"/>
      <c r="J54" s="34"/>
      <c r="K54" s="37" t="str">
        <f t="shared" si="0"/>
        <v xml:space="preserve">     </v>
      </c>
      <c r="L54" s="39"/>
      <c r="M54" s="35" t="str">
        <f t="shared" ref="M54:M56" si="45">IF(OR(L54="Preventivo",L54="Detectivo"),"Afecta probabilidad",
IF(L54="Correctivo","Afecta Impacto",""))</f>
        <v/>
      </c>
      <c r="N54" s="39"/>
      <c r="O54" s="39"/>
      <c r="P54" s="39"/>
      <c r="Q54" s="39"/>
      <c r="R54" s="39"/>
      <c r="S54" s="39"/>
      <c r="T54" s="39"/>
      <c r="U54" s="54" t="str">
        <f t="shared" si="2"/>
        <v/>
      </c>
      <c r="V54" s="55" t="str">
        <f>IF(OR(M54="",M54=0),"",
IF(M54="Afecta probabilidad",'2. Identificación del Riesgo'!$L$54,""))</f>
        <v/>
      </c>
      <c r="W54" s="55" t="str">
        <f>IF(OR(M54="",M54=0),"",
IF(M54="Afecta Impacto",'2. Identificación del Riesgo'!$O$54,""))</f>
        <v/>
      </c>
      <c r="X54" s="55">
        <f>IFERROR(IF(V54="",0,V54-(V54*U54)),0)</f>
        <v>0</v>
      </c>
      <c r="Y54" s="55">
        <f>IFERROR(IF(W54="",0,W54-(W54*U54)),0)</f>
        <v>0</v>
      </c>
      <c r="Z54" s="8"/>
      <c r="AA54" s="8"/>
      <c r="AB54" s="8"/>
      <c r="AC54" s="8"/>
      <c r="AD54" s="8"/>
      <c r="AE54" s="8"/>
      <c r="AF54" s="8"/>
      <c r="AG54" s="8"/>
      <c r="AH54" s="8"/>
      <c r="AI54" s="8"/>
      <c r="AJ54" s="8"/>
      <c r="AK54" s="8"/>
      <c r="AL54" s="8"/>
      <c r="AM54" s="8"/>
      <c r="AN54" s="8"/>
      <c r="AO54" s="8"/>
      <c r="AP54" s="8"/>
    </row>
    <row r="55" spans="1:42" ht="35.1" customHeight="1" x14ac:dyDescent="0.45">
      <c r="A55" s="137"/>
      <c r="B55" s="177"/>
      <c r="C55" s="104"/>
      <c r="D55" s="135"/>
      <c r="E55" s="34"/>
      <c r="F55" s="34"/>
      <c r="G55" s="34"/>
      <c r="H55" s="34"/>
      <c r="I55" s="34"/>
      <c r="J55" s="34"/>
      <c r="K55" s="37" t="str">
        <f t="shared" si="0"/>
        <v xml:space="preserve">     </v>
      </c>
      <c r="L55" s="39"/>
      <c r="M55" s="35" t="str">
        <f t="shared" si="45"/>
        <v/>
      </c>
      <c r="N55" s="39"/>
      <c r="O55" s="39"/>
      <c r="P55" s="39"/>
      <c r="Q55" s="39"/>
      <c r="R55" s="39"/>
      <c r="S55" s="39"/>
      <c r="T55" s="39"/>
      <c r="U55" s="54" t="str">
        <f t="shared" si="2"/>
        <v/>
      </c>
      <c r="V55" s="55" t="str">
        <f>IF(OR(M55="",M55=0),"",
IF(M55="Afecta probabilidad",
IF(M54="Afecta probabilidad",V54-(V54*U54),'2. Identificación del Riesgo'!$L$54),""))</f>
        <v/>
      </c>
      <c r="W55" s="55" t="str">
        <f>IF(OR(M55="",M55=0),"",
IF(M55="Afecta Impacto",
IF(M54="Afecta Impacto",W54-(W54*U54),'2. Identificación del Riesgo'!$O$54),""))</f>
        <v/>
      </c>
      <c r="X55" s="55">
        <f t="shared" ref="X55:X56" si="46">IFERROR(IF(V55="",0,V55-(V55*U55)),0)</f>
        <v>0</v>
      </c>
      <c r="Y55" s="55">
        <f t="shared" ref="Y55:Y56" si="47">IFERROR(IF(W55="",0,W55-(W55*U55)),0)</f>
        <v>0</v>
      </c>
    </row>
    <row r="56" spans="1:42" ht="35.1" customHeight="1" x14ac:dyDescent="0.45">
      <c r="A56" s="137"/>
      <c r="B56" s="177"/>
      <c r="C56" s="104"/>
      <c r="D56" s="136"/>
      <c r="E56" s="34"/>
      <c r="F56" s="34"/>
      <c r="G56" s="34"/>
      <c r="H56" s="34"/>
      <c r="I56" s="34"/>
      <c r="J56" s="34"/>
      <c r="K56" s="37" t="str">
        <f t="shared" si="0"/>
        <v xml:space="preserve">     </v>
      </c>
      <c r="L56" s="39"/>
      <c r="M56" s="35" t="str">
        <f t="shared" si="45"/>
        <v/>
      </c>
      <c r="N56" s="39"/>
      <c r="O56" s="39"/>
      <c r="P56" s="39"/>
      <c r="Q56" s="39"/>
      <c r="R56" s="39"/>
      <c r="S56" s="39"/>
      <c r="T56" s="39"/>
      <c r="U56" s="54" t="str">
        <f t="shared" si="2"/>
        <v/>
      </c>
      <c r="V56" s="55" t="str">
        <f>IF(OR(M56="",M56=0),"",
IF(M56="Afecta probabilidad",
IF(M55="Afecta probabilidad",V55-(V55*U55),
IF(M54="Afecta probabilidad",V54-(V54*U54),'2. Identificación del Riesgo'!$L$54)),""))</f>
        <v/>
      </c>
      <c r="W56" s="55" t="str">
        <f>IF(OR(M56="",M56=0),"",
IF(M56="Afecta Impacto",
IF(M55="Afecta Impacto",W55-(W55*U55),
IF(M54="Afecta Impacto",W54-(W54*U54),'2. Identificación del Riesgo'!$O$54)),""))</f>
        <v/>
      </c>
      <c r="X56" s="55">
        <f t="shared" si="46"/>
        <v>0</v>
      </c>
      <c r="Y56" s="55">
        <f t="shared" si="47"/>
        <v>0</v>
      </c>
    </row>
    <row r="57" spans="1:42" ht="35.1" customHeight="1" x14ac:dyDescent="0.45">
      <c r="A57" s="137">
        <v>17</v>
      </c>
      <c r="B57" s="177" t="str">
        <f>IF(OR('2. Identificación del Riesgo'!H57:H59="Corrupción",'2. Identificación del Riesgo'!H57:H59="Corrupción - LA/FT/FPADM",'2. Identificación del Riesgo'!H57:H59="Corrupción - Conflictos de Interés",'2. Identificación del Riesgo'!H57:H59="Corrupción en Trámites, OPAs y Consultas de Acceso a la Información Pública",'2. Identificación del Riesgo'!H57:H59="Gestión - Seguridad de la Información (Pérdida de Confidencialidad)",'2. Identificación del Riesgo'!H57:H59="Gestión - Seguridad de la Información (Pérdida de la Integridad)",'2. Identificación del Riesgo'!H57:H59="Gestión - Seguridad de la Información (Pérdida de la Disponibilidad)"),"No aplica",
IF('2. Identificación del Riesgo'!H57:H59="","",
IF('2. Identificación del Riesgo'!H57:H59&lt;&gt;"Corrupción",'2. Identificación del Riesgo'!B57:B59)))</f>
        <v/>
      </c>
      <c r="C57" s="104" t="str">
        <f>IF(OR('2. Identificación del Riesgo'!H57:H59="Corrupción",'2. Identificación del Riesgo'!H57:H59="Corrupción - LA/FT/FPADM",'2. Identificación del Riesgo'!H57:H59="Corrupción - Conflictos de Interés",'2. Identificación del Riesgo'!H57:H59="Corrupción en Trámites, OPAs y Consultas de Acceso a la Información Pública",'2. Identificación del Riesgo'!H57:H59="Gestión - Seguridad de la Información (Pérdida de Confidencialidad)",'2. Identificación del Riesgo'!H57:H59="Gestión - Seguridad de la Información (Pérdida de la Integridad)",'2. Identificación del Riesgo'!H57:H59="Gestión - Seguridad de la Información (Pérdida de la Disponibilidad)"),"No aplica",
IF('2. Identificación del Riesgo'!H57:H59="","",
IF('2. Identificación del Riesgo'!H57:H59&lt;&gt;"Corrupción",'2. Identificación del Riesgo'!G57:G59)))</f>
        <v/>
      </c>
      <c r="D57" s="134" t="str">
        <f>IF(OR('2. Identificación del Riesgo'!H57:H59="Corrupción",'2. Identificación del Riesgo'!H57:H59="Corrupción - LA/FT/FPADM",'2. Identificación del Riesgo'!H57:H59="Corrupción - Conflictos de Interés",'2. Identificación del Riesgo'!H57:H59="Corrupción en Trámites, OPAs y Consultas de Acceso a la Información Pública",'2. Identificación del Riesgo'!H57:H59="Gestión - Seguridad de la Información (Pérdida de Confidencialidad)",'2. Identificación del Riesgo'!H57:H59="Gestión - Seguridad de la Información (Pérdida de la Integridad)",'2. Identificación del Riesgo'!H57:H59="Gestión - Seguridad de la Información (Pérdida de la Disponibilidad)"),"No aplica",
IF('2. Identificación del Riesgo'!H57:H59="","",
IF('2. Identificación del Riesgo'!H57:H59&lt;&gt;"Corrupción",'2. Identificación del Riesgo'!H57:H59)))</f>
        <v/>
      </c>
      <c r="E57" s="34"/>
      <c r="F57" s="34"/>
      <c r="G57" s="34"/>
      <c r="H57" s="34"/>
      <c r="I57" s="34"/>
      <c r="J57" s="34"/>
      <c r="K57" s="37" t="str">
        <f t="shared" si="0"/>
        <v xml:space="preserve">     </v>
      </c>
      <c r="L57" s="39"/>
      <c r="M57" s="35" t="str">
        <f t="shared" ref="M57:M59" si="48">IF(OR(L57="Preventivo",L57="Detectivo"),"Afecta probabilidad",
IF(L57="Correctivo","Afecta Impacto",""))</f>
        <v/>
      </c>
      <c r="N57" s="39"/>
      <c r="O57" s="39"/>
      <c r="P57" s="39"/>
      <c r="Q57" s="39"/>
      <c r="R57" s="39"/>
      <c r="S57" s="39"/>
      <c r="T57" s="39"/>
      <c r="U57" s="54" t="str">
        <f t="shared" si="2"/>
        <v/>
      </c>
      <c r="V57" s="55" t="str">
        <f>IF(OR(M57="",M57=0),"",
IF(M57="Afecta probabilidad",'2. Identificación del Riesgo'!$L$57,""))</f>
        <v/>
      </c>
      <c r="W57" s="55" t="str">
        <f>IF(OR(M57="",M57=0),"",
IF(M57="Afecta Impacto",'2. Identificación del Riesgo'!$O$57,""))</f>
        <v/>
      </c>
      <c r="X57" s="55">
        <f>IFERROR(IF(V57="",0,V57-(V57*U57)),0)</f>
        <v>0</v>
      </c>
      <c r="Y57" s="55">
        <f>IFERROR(IF(W57="",0,W57-(W57*U57)),0)</f>
        <v>0</v>
      </c>
      <c r="Z57" s="8"/>
      <c r="AA57" s="8"/>
      <c r="AB57" s="8"/>
      <c r="AC57" s="8"/>
      <c r="AD57" s="8"/>
      <c r="AE57" s="8"/>
      <c r="AF57" s="8"/>
      <c r="AG57" s="8"/>
      <c r="AH57" s="8"/>
      <c r="AI57" s="8"/>
      <c r="AJ57" s="8"/>
      <c r="AK57" s="8"/>
      <c r="AL57" s="8"/>
      <c r="AM57" s="8"/>
      <c r="AN57" s="8"/>
      <c r="AO57" s="8"/>
      <c r="AP57" s="8"/>
    </row>
    <row r="58" spans="1:42" ht="35.1" customHeight="1" x14ac:dyDescent="0.45">
      <c r="A58" s="137"/>
      <c r="B58" s="177"/>
      <c r="C58" s="104"/>
      <c r="D58" s="135"/>
      <c r="E58" s="34"/>
      <c r="F58" s="34"/>
      <c r="G58" s="34"/>
      <c r="H58" s="34"/>
      <c r="I58" s="34"/>
      <c r="J58" s="34"/>
      <c r="K58" s="37" t="str">
        <f t="shared" si="0"/>
        <v xml:space="preserve">     </v>
      </c>
      <c r="L58" s="39"/>
      <c r="M58" s="35" t="str">
        <f t="shared" si="48"/>
        <v/>
      </c>
      <c r="N58" s="39"/>
      <c r="O58" s="39"/>
      <c r="P58" s="39"/>
      <c r="Q58" s="39"/>
      <c r="R58" s="39"/>
      <c r="S58" s="39"/>
      <c r="T58" s="39"/>
      <c r="U58" s="54" t="str">
        <f t="shared" si="2"/>
        <v/>
      </c>
      <c r="V58" s="55" t="str">
        <f>IF(OR(M58="",M58=0),"",
IF(M58="Afecta probabilidad",
IF(M57="Afecta probabilidad",V57-(V57*U57),'2. Identificación del Riesgo'!$L$57),""))</f>
        <v/>
      </c>
      <c r="W58" s="55" t="str">
        <f>IF(OR(M58="",M58=0),"",
IF(M58="Afecta Impacto",
IF(M57="Afecta Impacto",W57-(W57*U57),'2. Identificación del Riesgo'!$O$57),""))</f>
        <v/>
      </c>
      <c r="X58" s="55">
        <f t="shared" ref="X58:X59" si="49">IFERROR(IF(V58="",0,V58-(V58*U58)),0)</f>
        <v>0</v>
      </c>
      <c r="Y58" s="55">
        <f t="shared" ref="Y58:Y59" si="50">IFERROR(IF(W58="",0,W58-(W58*U58)),0)</f>
        <v>0</v>
      </c>
    </row>
    <row r="59" spans="1:42" ht="35.1" customHeight="1" x14ac:dyDescent="0.45">
      <c r="A59" s="137"/>
      <c r="B59" s="177"/>
      <c r="C59" s="104"/>
      <c r="D59" s="136"/>
      <c r="E59" s="34"/>
      <c r="F59" s="34"/>
      <c r="G59" s="34"/>
      <c r="H59" s="34"/>
      <c r="I59" s="34"/>
      <c r="J59" s="34"/>
      <c r="K59" s="37" t="str">
        <f t="shared" si="0"/>
        <v xml:space="preserve">     </v>
      </c>
      <c r="L59" s="39"/>
      <c r="M59" s="35" t="str">
        <f t="shared" si="48"/>
        <v/>
      </c>
      <c r="N59" s="39"/>
      <c r="O59" s="39"/>
      <c r="P59" s="39"/>
      <c r="Q59" s="39"/>
      <c r="R59" s="39"/>
      <c r="S59" s="39"/>
      <c r="T59" s="39"/>
      <c r="U59" s="54" t="str">
        <f t="shared" si="2"/>
        <v/>
      </c>
      <c r="V59" s="55" t="str">
        <f>IF(OR(M59="",M59=0),"",
IF(M59="Afecta probabilidad",
IF(M58="Afecta probabilidad",V58-(V58*U58),
IF(M57="Afecta probabilidad",V57-(V57*U57),'2. Identificación del Riesgo'!$L$57)),""))</f>
        <v/>
      </c>
      <c r="W59" s="55" t="str">
        <f>IF(OR(M59="",M59=0),"",
IF(M59="Afecta Impacto",
IF(M58="Afecta Impacto",W58-(W58*U58),
IF(M57="Afecta Impacto",W57-(W57*U57),'2. Identificación del Riesgo'!$O$57)),""))</f>
        <v/>
      </c>
      <c r="X59" s="55">
        <f t="shared" si="49"/>
        <v>0</v>
      </c>
      <c r="Y59" s="55">
        <f t="shared" si="50"/>
        <v>0</v>
      </c>
    </row>
    <row r="60" spans="1:42" ht="35.1" customHeight="1" x14ac:dyDescent="0.45">
      <c r="A60" s="137">
        <v>18</v>
      </c>
      <c r="B60" s="177" t="str">
        <f>IF(OR('2. Identificación del Riesgo'!H60:H62="Corrupción",'2. Identificación del Riesgo'!H60:H62="Corrupción - LA/FT/FPADM",'2. Identificación del Riesgo'!H60:H62="Corrupción - Conflictos de Interés",'2. Identificación del Riesgo'!H60:H62="Corrupción en Trámites, OPAs y Consultas de Acceso a la Información Pública",'2. Identificación del Riesgo'!H60:H62="Gestión - Seguridad de la Información (Pérdida de Confidencialidad)",'2. Identificación del Riesgo'!H60:H62="Gestión - Seguridad de la Información (Pérdida de la Integridad)",'2. Identificación del Riesgo'!H60:H62="Gestión - Seguridad de la Información (Pérdida de la Disponibilidad)"),"No aplica",
IF('2. Identificación del Riesgo'!H60:H62="","",
IF('2. Identificación del Riesgo'!H60:H62&lt;&gt;"Corrupción",'2. Identificación del Riesgo'!B60:B62)))</f>
        <v/>
      </c>
      <c r="C60" s="104" t="str">
        <f>IF(OR('2. Identificación del Riesgo'!H60:H62="Corrupción",'2. Identificación del Riesgo'!H60:H62="Corrupción - LA/FT/FPADM",'2. Identificación del Riesgo'!H60:H62="Corrupción - Conflictos de Interés",'2. Identificación del Riesgo'!H60:H62="Corrupción en Trámites, OPAs y Consultas de Acceso a la Información Pública",'2. Identificación del Riesgo'!H60:H62="Gestión - Seguridad de la Información (Pérdida de Confidencialidad)",'2. Identificación del Riesgo'!H60:H62="Gestión - Seguridad de la Información (Pérdida de la Integridad)",'2. Identificación del Riesgo'!H60:H62="Gestión - Seguridad de la Información (Pérdida de la Disponibilidad)"),"No aplica",
IF('2. Identificación del Riesgo'!H60:H62="","",
IF('2. Identificación del Riesgo'!H60:H62&lt;&gt;"Corrupción",'2. Identificación del Riesgo'!G60:G62)))</f>
        <v/>
      </c>
      <c r="D60" s="134" t="str">
        <f>IF(OR('2. Identificación del Riesgo'!H60:H62="Corrupción",'2. Identificación del Riesgo'!H60:H62="Corrupción - LA/FT/FPADM",'2. Identificación del Riesgo'!H60:H62="Corrupción - Conflictos de Interés",'2. Identificación del Riesgo'!H60:H62="Corrupción en Trámites, OPAs y Consultas de Acceso a la Información Pública",'2. Identificación del Riesgo'!H60:H62="Gestión - Seguridad de la Información (Pérdida de Confidencialidad)",'2. Identificación del Riesgo'!H60:H62="Gestión - Seguridad de la Información (Pérdida de la Integridad)",'2. Identificación del Riesgo'!H60:H62="Gestión - Seguridad de la Información (Pérdida de la Disponibilidad)"),"No aplica",
IF('2. Identificación del Riesgo'!H60:H62="","",
IF('2. Identificación del Riesgo'!H60:H62&lt;&gt;"Corrupción",'2. Identificación del Riesgo'!H60:H62)))</f>
        <v/>
      </c>
      <c r="E60" s="34"/>
      <c r="F60" s="34"/>
      <c r="G60" s="34"/>
      <c r="H60" s="34"/>
      <c r="I60" s="34"/>
      <c r="J60" s="34"/>
      <c r="K60" s="37" t="str">
        <f t="shared" si="0"/>
        <v xml:space="preserve">     </v>
      </c>
      <c r="L60" s="39"/>
      <c r="M60" s="35" t="str">
        <f t="shared" ref="M60:M62" si="51">IF(OR(L60="Preventivo",L60="Detectivo"),"Afecta probabilidad",
IF(L60="Correctivo","Afecta Impacto",""))</f>
        <v/>
      </c>
      <c r="N60" s="39"/>
      <c r="O60" s="39"/>
      <c r="P60" s="39"/>
      <c r="Q60" s="39"/>
      <c r="R60" s="39"/>
      <c r="S60" s="39"/>
      <c r="T60" s="39"/>
      <c r="U60" s="54" t="str">
        <f t="shared" si="2"/>
        <v/>
      </c>
      <c r="V60" s="55" t="str">
        <f>IF(OR(M60="",M60=0),"",
IF(M60="Afecta probabilidad",'2. Identificación del Riesgo'!$L$60,""))</f>
        <v/>
      </c>
      <c r="W60" s="55" t="str">
        <f>IF(OR(M60="",M60=0),"",
IF(M60="Afecta Impacto",'2. Identificación del Riesgo'!$O$60,""))</f>
        <v/>
      </c>
      <c r="X60" s="55">
        <f>IFERROR(IF(V60="",0,V60-(V60*U60)),0)</f>
        <v>0</v>
      </c>
      <c r="Y60" s="55">
        <f>IFERROR(IF(W60="",0,W60-(W60*U60)),0)</f>
        <v>0</v>
      </c>
      <c r="Z60" s="8"/>
      <c r="AA60" s="8"/>
      <c r="AB60" s="8"/>
      <c r="AC60" s="8"/>
      <c r="AD60" s="8"/>
      <c r="AE60" s="8"/>
      <c r="AF60" s="8"/>
      <c r="AG60" s="8"/>
      <c r="AH60" s="8"/>
      <c r="AI60" s="8"/>
      <c r="AJ60" s="8"/>
      <c r="AK60" s="8"/>
      <c r="AL60" s="8"/>
      <c r="AM60" s="8"/>
      <c r="AN60" s="8"/>
      <c r="AO60" s="8"/>
      <c r="AP60" s="8"/>
    </row>
    <row r="61" spans="1:42" ht="35.1" customHeight="1" x14ac:dyDescent="0.45">
      <c r="A61" s="137"/>
      <c r="B61" s="177"/>
      <c r="C61" s="104"/>
      <c r="D61" s="135"/>
      <c r="E61" s="34"/>
      <c r="F61" s="34"/>
      <c r="G61" s="34"/>
      <c r="H61" s="34"/>
      <c r="I61" s="34"/>
      <c r="J61" s="34"/>
      <c r="K61" s="37" t="str">
        <f t="shared" si="0"/>
        <v xml:space="preserve">     </v>
      </c>
      <c r="L61" s="39"/>
      <c r="M61" s="35" t="str">
        <f t="shared" si="51"/>
        <v/>
      </c>
      <c r="N61" s="39"/>
      <c r="O61" s="39"/>
      <c r="P61" s="39"/>
      <c r="Q61" s="39"/>
      <c r="R61" s="39"/>
      <c r="S61" s="39"/>
      <c r="T61" s="39"/>
      <c r="U61" s="54" t="str">
        <f t="shared" si="2"/>
        <v/>
      </c>
      <c r="V61" s="55" t="str">
        <f>IF(OR(M61="",M61=0),"",
IF(M61="Afecta probabilidad",
IF(M60="Afecta probabilidad",V60-(V60*U60),'2. Identificación del Riesgo'!$L$60),""))</f>
        <v/>
      </c>
      <c r="W61" s="55" t="str">
        <f>IF(OR(M61="",M61=0),"",
IF(M61="Afecta Impacto",
IF(M60="Afecta Impacto",W60-(W60*U60),'2. Identificación del Riesgo'!$O$60),""))</f>
        <v/>
      </c>
      <c r="X61" s="55">
        <f t="shared" ref="X61:X62" si="52">IFERROR(IF(V61="",0,V61-(V61*U61)),0)</f>
        <v>0</v>
      </c>
      <c r="Y61" s="55">
        <f t="shared" ref="Y61:Y62" si="53">IFERROR(IF(W61="",0,W61-(W61*U61)),0)</f>
        <v>0</v>
      </c>
    </row>
    <row r="62" spans="1:42" ht="35.1" customHeight="1" x14ac:dyDescent="0.45">
      <c r="A62" s="137"/>
      <c r="B62" s="177"/>
      <c r="C62" s="104"/>
      <c r="D62" s="136"/>
      <c r="E62" s="34"/>
      <c r="F62" s="34"/>
      <c r="G62" s="34"/>
      <c r="H62" s="34"/>
      <c r="I62" s="34"/>
      <c r="J62" s="34"/>
      <c r="K62" s="37" t="str">
        <f t="shared" si="0"/>
        <v xml:space="preserve">     </v>
      </c>
      <c r="L62" s="39"/>
      <c r="M62" s="35" t="str">
        <f t="shared" si="51"/>
        <v/>
      </c>
      <c r="N62" s="39"/>
      <c r="O62" s="39"/>
      <c r="P62" s="39"/>
      <c r="Q62" s="39"/>
      <c r="R62" s="39"/>
      <c r="S62" s="39"/>
      <c r="T62" s="39"/>
      <c r="U62" s="54" t="str">
        <f t="shared" si="2"/>
        <v/>
      </c>
      <c r="V62" s="55" t="str">
        <f>IF(OR(M62="",M62=0),"",
IF(M62="Afecta probabilidad",
IF(M61="Afecta probabilidad",V61-(V61*U61),
IF(M60="Afecta probabilidad",V60-(V60*U60),'2. Identificación del Riesgo'!$L$60)),""))</f>
        <v/>
      </c>
      <c r="W62" s="55" t="str">
        <f>IF(OR(M62="",M62=0),"",
IF(M62="Afecta Impacto",
IF(M61="Afecta Impacto",W61-(W61*U61),
IF(M60="Afecta Impacto",W60-(W60*U60),'2. Identificación del Riesgo'!$O$60)),""))</f>
        <v/>
      </c>
      <c r="X62" s="55">
        <f t="shared" si="52"/>
        <v>0</v>
      </c>
      <c r="Y62" s="55">
        <f t="shared" si="53"/>
        <v>0</v>
      </c>
    </row>
    <row r="63" spans="1:42" ht="35.1" customHeight="1" x14ac:dyDescent="0.45">
      <c r="A63" s="137">
        <v>19</v>
      </c>
      <c r="B63" s="177" t="str">
        <f>IF(OR('2. Identificación del Riesgo'!H63:H65="Corrupción",'2. Identificación del Riesgo'!H63:H65="Corrupción - LA/FT/FPADM",'2. Identificación del Riesgo'!H63:H65="Corrupción - Conflictos de Interés",'2. Identificación del Riesgo'!H63:H65="Corrupción en Trámites, OPAs y Consultas de Acceso a la Información Pública",'2. Identificación del Riesgo'!H63:H65="Gestión - Seguridad de la Información (Pérdida de Confidencialidad)",'2. Identificación del Riesgo'!H63:H65="Gestión - Seguridad de la Información (Pérdida de la Integridad)",'2. Identificación del Riesgo'!H63:H65="Gestión - Seguridad de la Información (Pérdida de la Disponibilidad)"),"No aplica",
IF('2. Identificación del Riesgo'!H63:H65="","",
IF('2. Identificación del Riesgo'!H63:H65&lt;&gt;"Corrupción",'2. Identificación del Riesgo'!B63:B65)))</f>
        <v/>
      </c>
      <c r="C63" s="104" t="str">
        <f>IF(OR('2. Identificación del Riesgo'!H63:H65="Corrupción",'2. Identificación del Riesgo'!H63:H65="Corrupción - LA/FT/FPADM",'2. Identificación del Riesgo'!H63:H65="Corrupción - Conflictos de Interés",'2. Identificación del Riesgo'!H63:H65="Corrupción en Trámites, OPAs y Consultas de Acceso a la Información Pública",'2. Identificación del Riesgo'!H63:H65="Gestión - Seguridad de la Información (Pérdida de Confidencialidad)",'2. Identificación del Riesgo'!H63:H65="Gestión - Seguridad de la Información (Pérdida de la Integridad)",'2. Identificación del Riesgo'!H63:H65="Gestión - Seguridad de la Información (Pérdida de la Disponibilidad)"),"No aplica",
IF('2. Identificación del Riesgo'!H63:H65="","",
IF('2. Identificación del Riesgo'!H63:H65&lt;&gt;"Corrupción",'2. Identificación del Riesgo'!G63:G65)))</f>
        <v/>
      </c>
      <c r="D63" s="134" t="str">
        <f>IF(OR('2. Identificación del Riesgo'!H63:H65="Corrupción",'2. Identificación del Riesgo'!H63:H65="Corrupción - LA/FT/FPADM",'2. Identificación del Riesgo'!H63:H65="Corrupción - Conflictos de Interés",'2. Identificación del Riesgo'!H63:H65="Corrupción en Trámites, OPAs y Consultas de Acceso a la Información Pública",'2. Identificación del Riesgo'!H63:H65="Gestión - Seguridad de la Información (Pérdida de Confidencialidad)",'2. Identificación del Riesgo'!H63:H65="Gestión - Seguridad de la Información (Pérdida de la Integridad)",'2. Identificación del Riesgo'!H63:H65="Gestión - Seguridad de la Información (Pérdida de la Disponibilidad)"),"No aplica",
IF('2. Identificación del Riesgo'!H63:H65="","",
IF('2. Identificación del Riesgo'!H63:H65&lt;&gt;"Corrupción",'2. Identificación del Riesgo'!H63:H65)))</f>
        <v/>
      </c>
      <c r="E63" s="34"/>
      <c r="F63" s="34"/>
      <c r="G63" s="34"/>
      <c r="H63" s="34"/>
      <c r="I63" s="34"/>
      <c r="J63" s="34"/>
      <c r="K63" s="37" t="str">
        <f t="shared" si="0"/>
        <v xml:space="preserve">     </v>
      </c>
      <c r="L63" s="39"/>
      <c r="M63" s="35" t="str">
        <f t="shared" ref="M63:M65" si="54">IF(OR(L63="Preventivo",L63="Detectivo"),"Afecta probabilidad",
IF(L63="Correctivo","Afecta Impacto",""))</f>
        <v/>
      </c>
      <c r="N63" s="39"/>
      <c r="O63" s="39"/>
      <c r="P63" s="39"/>
      <c r="Q63" s="39"/>
      <c r="R63" s="39"/>
      <c r="S63" s="39"/>
      <c r="T63" s="39"/>
      <c r="U63" s="54" t="str">
        <f t="shared" si="2"/>
        <v/>
      </c>
      <c r="V63" s="55" t="str">
        <f>IF(OR(M63="",M63=0),"",
IF(M63="Afecta probabilidad",'2. Identificación del Riesgo'!$L$63,""))</f>
        <v/>
      </c>
      <c r="W63" s="55" t="str">
        <f>IF(OR(M63="",M63=0),"",
IF(M63="Afecta Impacto",'2. Identificación del Riesgo'!$O$63,""))</f>
        <v/>
      </c>
      <c r="X63" s="55">
        <f>IFERROR(IF(V63="",0,V63-(V63*U63)),0)</f>
        <v>0</v>
      </c>
      <c r="Y63" s="55">
        <f>IFERROR(IF(W63="",0,W63-(W63*U63)),0)</f>
        <v>0</v>
      </c>
      <c r="Z63" s="8"/>
      <c r="AA63" s="8"/>
      <c r="AB63" s="8"/>
      <c r="AC63" s="8"/>
      <c r="AD63" s="8"/>
      <c r="AE63" s="8"/>
      <c r="AF63" s="8"/>
      <c r="AG63" s="8"/>
      <c r="AH63" s="8"/>
      <c r="AI63" s="8"/>
      <c r="AJ63" s="8"/>
      <c r="AK63" s="8"/>
      <c r="AL63" s="8"/>
      <c r="AM63" s="8"/>
      <c r="AN63" s="8"/>
      <c r="AO63" s="8"/>
      <c r="AP63" s="8"/>
    </row>
    <row r="64" spans="1:42" ht="35.1" customHeight="1" x14ac:dyDescent="0.45">
      <c r="A64" s="137"/>
      <c r="B64" s="177"/>
      <c r="C64" s="104"/>
      <c r="D64" s="135"/>
      <c r="E64" s="34"/>
      <c r="F64" s="34"/>
      <c r="G64" s="34"/>
      <c r="H64" s="34"/>
      <c r="I64" s="34"/>
      <c r="J64" s="34"/>
      <c r="K64" s="37" t="str">
        <f t="shared" si="0"/>
        <v xml:space="preserve">     </v>
      </c>
      <c r="L64" s="39"/>
      <c r="M64" s="35" t="str">
        <f t="shared" si="54"/>
        <v/>
      </c>
      <c r="N64" s="39"/>
      <c r="O64" s="39"/>
      <c r="P64" s="39"/>
      <c r="Q64" s="39"/>
      <c r="R64" s="39"/>
      <c r="S64" s="39"/>
      <c r="T64" s="39"/>
      <c r="U64" s="54" t="str">
        <f t="shared" si="2"/>
        <v/>
      </c>
      <c r="V64" s="55" t="str">
        <f>IF(OR(M64="",M64=0),"",
IF(M64="Afecta probabilidad",
IF(M63="Afecta probabilidad",V63-(V63*U63),'2. Identificación del Riesgo'!$L$63),""))</f>
        <v/>
      </c>
      <c r="W64" s="55" t="str">
        <f>IF(OR(M64="",M64=0),"",
IF(M64="Afecta Impacto",
IF(M63="Afecta Impacto",W63-(W63*U63),'2. Identificación del Riesgo'!$O$63),""))</f>
        <v/>
      </c>
      <c r="X64" s="55">
        <f t="shared" ref="X64:X65" si="55">IFERROR(IF(V64="",0,V64-(V64*U64)),0)</f>
        <v>0</v>
      </c>
      <c r="Y64" s="55">
        <f t="shared" ref="Y64:Y65" si="56">IFERROR(IF(W64="",0,W64-(W64*U64)),0)</f>
        <v>0</v>
      </c>
    </row>
    <row r="65" spans="1:42" ht="35.1" customHeight="1" x14ac:dyDescent="0.45">
      <c r="A65" s="137"/>
      <c r="B65" s="177"/>
      <c r="C65" s="104"/>
      <c r="D65" s="136"/>
      <c r="E65" s="34"/>
      <c r="F65" s="34"/>
      <c r="G65" s="34"/>
      <c r="H65" s="34"/>
      <c r="I65" s="34"/>
      <c r="J65" s="34"/>
      <c r="K65" s="37" t="str">
        <f t="shared" si="0"/>
        <v xml:space="preserve">     </v>
      </c>
      <c r="L65" s="39"/>
      <c r="M65" s="35" t="str">
        <f t="shared" si="54"/>
        <v/>
      </c>
      <c r="N65" s="39"/>
      <c r="O65" s="39"/>
      <c r="P65" s="39"/>
      <c r="Q65" s="39"/>
      <c r="R65" s="39"/>
      <c r="S65" s="39"/>
      <c r="T65" s="39"/>
      <c r="U65" s="54" t="str">
        <f t="shared" si="2"/>
        <v/>
      </c>
      <c r="V65" s="55" t="str">
        <f>IF(OR(M65="",M65=0),"",
IF(M65="Afecta probabilidad",
IF(M64="Afecta probabilidad",V64-(V64*U64),
IF(M63="Afecta probabilidad",V63-(V63*U63),'2. Identificación del Riesgo'!$L$63)),""))</f>
        <v/>
      </c>
      <c r="W65" s="55" t="str">
        <f>IF(OR(M65="",M65=0),"",
IF(M65="Afecta Impacto",
IF(M64="Afecta Impacto",W64-(W64*U64),
IF(M63="Afecta Impacto",W63-(W63*U63),'2. Identificación del Riesgo'!$O$63)),""))</f>
        <v/>
      </c>
      <c r="X65" s="55">
        <f t="shared" si="55"/>
        <v>0</v>
      </c>
      <c r="Y65" s="55">
        <f t="shared" si="56"/>
        <v>0</v>
      </c>
    </row>
    <row r="66" spans="1:42" ht="35.1" customHeight="1" x14ac:dyDescent="0.45">
      <c r="A66" s="137">
        <v>20</v>
      </c>
      <c r="B66" s="177" t="str">
        <f>IF(OR('2. Identificación del Riesgo'!H66:H68="Corrupción",'2. Identificación del Riesgo'!H66:H68="Corrupción - LA/FT/FPADM",'2. Identificación del Riesgo'!H66:H68="Corrupción - Conflictos de Interés",'2. Identificación del Riesgo'!H66:H68="Corrupción en Trámites, OPAs y Consultas de Acceso a la Información Pública",'2. Identificación del Riesgo'!H66:H68="Gestión - Seguridad de la Información (Pérdida de Confidencialidad)",'2. Identificación del Riesgo'!H66:H68="Gestión - Seguridad de la Información (Pérdida de la Integridad)",'2. Identificación del Riesgo'!H66:H68="Gestión - Seguridad de la Información (Pérdida de la Disponibilidad)"),"No aplica",
IF('2. Identificación del Riesgo'!H66:H68="","",
IF('2. Identificación del Riesgo'!H66:H68&lt;&gt;"Corrupción",'2. Identificación del Riesgo'!B66:B68)))</f>
        <v/>
      </c>
      <c r="C66" s="104" t="str">
        <f>IF(OR('2. Identificación del Riesgo'!H66:H68="Corrupción",'2. Identificación del Riesgo'!H66:H68="Corrupción - LA/FT/FPADM",'2. Identificación del Riesgo'!H66:H68="Corrupción - Conflictos de Interés",'2. Identificación del Riesgo'!H66:H68="Corrupción en Trámites, OPAs y Consultas de Acceso a la Información Pública",'2. Identificación del Riesgo'!H66:H68="Gestión - Seguridad de la Información (Pérdida de Confidencialidad)",'2. Identificación del Riesgo'!H66:H68="Gestión - Seguridad de la Información (Pérdida de la Integridad)",'2. Identificación del Riesgo'!H66:H68="Gestión - Seguridad de la Información (Pérdida de la Disponibilidad)"),"No aplica",
IF('2. Identificación del Riesgo'!H66:H68="","",
IF('2. Identificación del Riesgo'!H66:H68&lt;&gt;"Corrupción",'2. Identificación del Riesgo'!G66:G68)))</f>
        <v/>
      </c>
      <c r="D66" s="134" t="str">
        <f>IF(OR('2. Identificación del Riesgo'!H66:H68="Corrupción",'2. Identificación del Riesgo'!H66:H68="Corrupción - LA/FT/FPADM",'2. Identificación del Riesgo'!H66:H68="Corrupción - Conflictos de Interés",'2. Identificación del Riesgo'!H66:H68="Corrupción en Trámites, OPAs y Consultas de Acceso a la Información Pública",'2. Identificación del Riesgo'!H66:H68="Gestión - Seguridad de la Información (Pérdida de Confidencialidad)",'2. Identificación del Riesgo'!H66:H68="Gestión - Seguridad de la Información (Pérdida de la Integridad)",'2. Identificación del Riesgo'!H66:H68="Gestión - Seguridad de la Información (Pérdida de la Disponibilidad)"),"No aplica",
IF('2. Identificación del Riesgo'!H66:H68="","",
IF('2. Identificación del Riesgo'!H66:H68&lt;&gt;"Corrupción",'2. Identificación del Riesgo'!H66:H68)))</f>
        <v/>
      </c>
      <c r="E66" s="34"/>
      <c r="F66" s="34"/>
      <c r="G66" s="34"/>
      <c r="H66" s="34"/>
      <c r="I66" s="34"/>
      <c r="J66" s="34"/>
      <c r="K66" s="37" t="str">
        <f t="shared" si="0"/>
        <v xml:space="preserve">     </v>
      </c>
      <c r="L66" s="39"/>
      <c r="M66" s="35" t="str">
        <f t="shared" ref="M66:M68" si="57">IF(OR(L66="Preventivo",L66="Detectivo"),"Afecta probabilidad",
IF(L66="Correctivo","Afecta Impacto",""))</f>
        <v/>
      </c>
      <c r="N66" s="39"/>
      <c r="O66" s="39"/>
      <c r="P66" s="39"/>
      <c r="Q66" s="39"/>
      <c r="R66" s="39"/>
      <c r="S66" s="39"/>
      <c r="T66" s="39"/>
      <c r="U66" s="54" t="str">
        <f t="shared" si="2"/>
        <v/>
      </c>
      <c r="V66" s="55" t="str">
        <f>IF(OR(M66="",M66=0),"",
IF(M66="Afecta probabilidad",'2. Identificación del Riesgo'!$L$66,""))</f>
        <v/>
      </c>
      <c r="W66" s="55" t="str">
        <f>IF(OR(M66="",M66=0),"",
IF(M66="Afecta Impacto",'2. Identificación del Riesgo'!$O$66,""))</f>
        <v/>
      </c>
      <c r="X66" s="55">
        <f>IFERROR(IF(V66="",0,V66-(V66*U66)),0)</f>
        <v>0</v>
      </c>
      <c r="Y66" s="55">
        <f>IFERROR(IF(W66="",0,W66-(W66*U66)),0)</f>
        <v>0</v>
      </c>
      <c r="Z66" s="8"/>
      <c r="AA66" s="8"/>
      <c r="AB66" s="8"/>
      <c r="AC66" s="8"/>
      <c r="AD66" s="8"/>
      <c r="AE66" s="8"/>
      <c r="AF66" s="8"/>
      <c r="AG66" s="8"/>
      <c r="AH66" s="8"/>
      <c r="AI66" s="8"/>
      <c r="AJ66" s="8"/>
      <c r="AK66" s="8"/>
      <c r="AL66" s="8"/>
      <c r="AM66" s="8"/>
      <c r="AN66" s="8"/>
      <c r="AO66" s="8"/>
      <c r="AP66" s="8"/>
    </row>
    <row r="67" spans="1:42" ht="35.1" customHeight="1" x14ac:dyDescent="0.45">
      <c r="A67" s="137"/>
      <c r="B67" s="177"/>
      <c r="C67" s="104"/>
      <c r="D67" s="135"/>
      <c r="E67" s="34"/>
      <c r="F67" s="34"/>
      <c r="G67" s="34"/>
      <c r="H67" s="34"/>
      <c r="I67" s="34"/>
      <c r="J67" s="34"/>
      <c r="K67" s="37" t="str">
        <f t="shared" si="0"/>
        <v xml:space="preserve">     </v>
      </c>
      <c r="L67" s="39"/>
      <c r="M67" s="35" t="str">
        <f t="shared" si="57"/>
        <v/>
      </c>
      <c r="N67" s="39"/>
      <c r="O67" s="39"/>
      <c r="P67" s="39"/>
      <c r="Q67" s="39"/>
      <c r="R67" s="39"/>
      <c r="S67" s="39"/>
      <c r="T67" s="39"/>
      <c r="U67" s="54" t="str">
        <f t="shared" si="2"/>
        <v/>
      </c>
      <c r="V67" s="55" t="str">
        <f>IF(OR(M67="",M67=0),"",
IF(M67="Afecta probabilidad",
IF(M66="Afecta probabilidad",V66-(V66*U66),'2. Identificación del Riesgo'!$L$66),""))</f>
        <v/>
      </c>
      <c r="W67" s="55" t="str">
        <f>IF(OR(M67="",M67=0),"",
IF(M67="Afecta Impacto",
IF(M66="Afecta Impacto",W66-(W66*U66),'2. Identificación del Riesgo'!$O$66),""))</f>
        <v/>
      </c>
      <c r="X67" s="55">
        <f t="shared" ref="X67:X68" si="58">IFERROR(IF(V67="",0,V67-(V67*U67)),0)</f>
        <v>0</v>
      </c>
      <c r="Y67" s="55">
        <f t="shared" ref="Y67:Y68" si="59">IFERROR(IF(W67="",0,W67-(W67*U67)),0)</f>
        <v>0</v>
      </c>
    </row>
    <row r="68" spans="1:42" ht="35.1" customHeight="1" x14ac:dyDescent="0.45">
      <c r="A68" s="137"/>
      <c r="B68" s="177"/>
      <c r="C68" s="104"/>
      <c r="D68" s="136"/>
      <c r="E68" s="34"/>
      <c r="F68" s="34"/>
      <c r="G68" s="34"/>
      <c r="H68" s="34"/>
      <c r="I68" s="34"/>
      <c r="J68" s="34"/>
      <c r="K68" s="37" t="str">
        <f t="shared" si="0"/>
        <v xml:space="preserve">     </v>
      </c>
      <c r="L68" s="39"/>
      <c r="M68" s="35" t="str">
        <f t="shared" si="57"/>
        <v/>
      </c>
      <c r="N68" s="39"/>
      <c r="O68" s="39"/>
      <c r="P68" s="39"/>
      <c r="Q68" s="39"/>
      <c r="R68" s="39"/>
      <c r="S68" s="39"/>
      <c r="T68" s="39"/>
      <c r="U68" s="54" t="str">
        <f t="shared" si="2"/>
        <v/>
      </c>
      <c r="V68" s="55" t="str">
        <f>IF(OR(M68="",M68=0),"",
IF(M68="Afecta probabilidad",
IF(M67="Afecta probabilidad",V67-(V67*U67),
IF(M66="Afecta probabilidad",V66-(V66*U66),'2. Identificación del Riesgo'!$L$66)),""))</f>
        <v/>
      </c>
      <c r="W68" s="55" t="str">
        <f>IF(OR(M68="",M68=0),"",
IF(M68="Afecta Impacto",
IF(M67="Afecta Impacto",W67-(W67*U67),
IF(M66="Afecta Impacto",W66-(W66*U66),'2. Identificación del Riesgo'!$O$66)),""))</f>
        <v/>
      </c>
      <c r="X68" s="55">
        <f t="shared" si="58"/>
        <v>0</v>
      </c>
      <c r="Y68" s="55">
        <f t="shared" si="59"/>
        <v>0</v>
      </c>
    </row>
    <row r="69" spans="1:42" x14ac:dyDescent="0.45"/>
    <row r="70" spans="1:42" x14ac:dyDescent="0.45"/>
  </sheetData>
  <sheetProtection algorithmName="SHA-512" hashValue="4NbjN1dVasP81/U80z0JBXUh75b7gYNlpUXzB/Oca0quF7APACeJiJNyP/EuQo5k3qG31ZEwEui0MyHKQmZv+g==" saltValue="0Az36hkmCW3tpiSiJNhq8A==" spinCount="100000" sheet="1" formatColumns="0" formatRows="0"/>
  <mergeCells count="105">
    <mergeCell ref="A66:A68"/>
    <mergeCell ref="B66:B68"/>
    <mergeCell ref="C66:C68"/>
    <mergeCell ref="D66:D68"/>
    <mergeCell ref="A63:A65"/>
    <mergeCell ref="B63:B65"/>
    <mergeCell ref="C63:C65"/>
    <mergeCell ref="D63:D65"/>
    <mergeCell ref="A60:A62"/>
    <mergeCell ref="B60:B62"/>
    <mergeCell ref="C60:C62"/>
    <mergeCell ref="D60:D62"/>
    <mergeCell ref="A51:A53"/>
    <mergeCell ref="B51:B53"/>
    <mergeCell ref="C51:C53"/>
    <mergeCell ref="D51:D53"/>
    <mergeCell ref="A57:A59"/>
    <mergeCell ref="B57:B59"/>
    <mergeCell ref="C57:C59"/>
    <mergeCell ref="D57:D59"/>
    <mergeCell ref="A54:A56"/>
    <mergeCell ref="B54:B56"/>
    <mergeCell ref="C54:C56"/>
    <mergeCell ref="D54:D56"/>
    <mergeCell ref="A48:A50"/>
    <mergeCell ref="B48:B50"/>
    <mergeCell ref="C48:C50"/>
    <mergeCell ref="D48:D50"/>
    <mergeCell ref="A45:A47"/>
    <mergeCell ref="B45:B47"/>
    <mergeCell ref="C45:C47"/>
    <mergeCell ref="D45:D47"/>
    <mergeCell ref="D42:D44"/>
    <mergeCell ref="A39:A41"/>
    <mergeCell ref="B39:B41"/>
    <mergeCell ref="C39:C41"/>
    <mergeCell ref="D39:D41"/>
    <mergeCell ref="A42:A44"/>
    <mergeCell ref="B42:B44"/>
    <mergeCell ref="C42:C44"/>
    <mergeCell ref="D12:D14"/>
    <mergeCell ref="D15:D17"/>
    <mergeCell ref="D18:D20"/>
    <mergeCell ref="D21:D23"/>
    <mergeCell ref="A36:A38"/>
    <mergeCell ref="B36:B38"/>
    <mergeCell ref="C36:C38"/>
    <mergeCell ref="D27:D29"/>
    <mergeCell ref="D30:D32"/>
    <mergeCell ref="D33:D35"/>
    <mergeCell ref="D36:D38"/>
    <mergeCell ref="B21:B23"/>
    <mergeCell ref="C21:C23"/>
    <mergeCell ref="B24:B26"/>
    <mergeCell ref="C24:C26"/>
    <mergeCell ref="B27:B29"/>
    <mergeCell ref="D24:D26"/>
    <mergeCell ref="B33:B35"/>
    <mergeCell ref="C33:C35"/>
    <mergeCell ref="A24:A26"/>
    <mergeCell ref="A21:A23"/>
    <mergeCell ref="A27:A29"/>
    <mergeCell ref="A33:A35"/>
    <mergeCell ref="A30:A32"/>
    <mergeCell ref="B30:B32"/>
    <mergeCell ref="C30:C32"/>
    <mergeCell ref="C27:C29"/>
    <mergeCell ref="A15:A17"/>
    <mergeCell ref="A12:A14"/>
    <mergeCell ref="A18:A20"/>
    <mergeCell ref="B12:B14"/>
    <mergeCell ref="C12:C14"/>
    <mergeCell ref="B15:B17"/>
    <mergeCell ref="C18:C20"/>
    <mergeCell ref="C15:C17"/>
    <mergeCell ref="B18:B20"/>
    <mergeCell ref="A9:A11"/>
    <mergeCell ref="B7:B8"/>
    <mergeCell ref="B9:B11"/>
    <mergeCell ref="C9:C11"/>
    <mergeCell ref="L7:N7"/>
    <mergeCell ref="D9:D11"/>
    <mergeCell ref="K7:K8"/>
    <mergeCell ref="H7:H8"/>
    <mergeCell ref="J7:J8"/>
    <mergeCell ref="A1:B4"/>
    <mergeCell ref="A7:A8"/>
    <mergeCell ref="E7:E8"/>
    <mergeCell ref="C7:C8"/>
    <mergeCell ref="D7:D8"/>
    <mergeCell ref="A6:D6"/>
    <mergeCell ref="O7:T7"/>
    <mergeCell ref="V7:W7"/>
    <mergeCell ref="X7:X8"/>
    <mergeCell ref="C1:V4"/>
    <mergeCell ref="W1:Y1"/>
    <mergeCell ref="W2:Y2"/>
    <mergeCell ref="W3:Y3"/>
    <mergeCell ref="W4:Y4"/>
    <mergeCell ref="E6:Y6"/>
    <mergeCell ref="Y7:Y8"/>
    <mergeCell ref="U7:U8"/>
    <mergeCell ref="F7:F8"/>
    <mergeCell ref="G7:G8"/>
    <mergeCell ref="I7:I8"/>
  </mergeCells>
  <conditionalFormatting sqref="B9:D68">
    <cfRule type="expression" dxfId="228" priority="195">
      <formula>IF($D9="No aplica",1,0)</formula>
    </cfRule>
  </conditionalFormatting>
  <conditionalFormatting sqref="E9:I11">
    <cfRule type="expression" dxfId="227" priority="2">
      <formula>IF($D$9="No aplica",1,0)</formula>
    </cfRule>
  </conditionalFormatting>
  <conditionalFormatting sqref="E12:J14">
    <cfRule type="expression" dxfId="226" priority="3">
      <formula>IF($D$12="No aplica",1,0)</formula>
    </cfRule>
  </conditionalFormatting>
  <conditionalFormatting sqref="E15:J17">
    <cfRule type="expression" dxfId="225" priority="21">
      <formula>IF($D$15="No aplica",1,0)</formula>
    </cfRule>
  </conditionalFormatting>
  <conditionalFormatting sqref="E18:J20">
    <cfRule type="expression" dxfId="224" priority="20">
      <formula>IF($D$18="No aplica",1,0)</formula>
    </cfRule>
  </conditionalFormatting>
  <conditionalFormatting sqref="E21:J23">
    <cfRule type="expression" dxfId="223" priority="19">
      <formula>IF($D$21="No aplica",1,0)</formula>
    </cfRule>
  </conditionalFormatting>
  <conditionalFormatting sqref="E24:J26">
    <cfRule type="expression" dxfId="222" priority="18">
      <formula>IF($D$24="No aplica",1,0)</formula>
    </cfRule>
  </conditionalFormatting>
  <conditionalFormatting sqref="E27:J29">
    <cfRule type="expression" dxfId="221" priority="17">
      <formula>IF($D$27="No aplica",1,0)</formula>
    </cfRule>
  </conditionalFormatting>
  <conditionalFormatting sqref="E30:J32">
    <cfRule type="expression" dxfId="220" priority="16">
      <formula>IF($D$30="No aplica",1,0)</formula>
    </cfRule>
  </conditionalFormatting>
  <conditionalFormatting sqref="E33:J35">
    <cfRule type="expression" dxfId="219" priority="15">
      <formula>IF($D$33="No aplica",1,0)</formula>
    </cfRule>
  </conditionalFormatting>
  <conditionalFormatting sqref="E36:J38">
    <cfRule type="expression" dxfId="218" priority="14">
      <formula>IF($D$36="No aplica",1,0)</formula>
    </cfRule>
  </conditionalFormatting>
  <conditionalFormatting sqref="E39:J41">
    <cfRule type="expression" dxfId="217" priority="13">
      <formula>IF($D$39="No aplica",1,0)</formula>
    </cfRule>
  </conditionalFormatting>
  <conditionalFormatting sqref="E42:J44">
    <cfRule type="expression" dxfId="216" priority="12">
      <formula>IF($D$42="No aplica",1,0)</formula>
    </cfRule>
  </conditionalFormatting>
  <conditionalFormatting sqref="E45:J47">
    <cfRule type="expression" dxfId="215" priority="11">
      <formula>IF($D$45="No aplica",1,0)</formula>
    </cfRule>
  </conditionalFormatting>
  <conditionalFormatting sqref="E48:J50">
    <cfRule type="expression" dxfId="214" priority="10">
      <formula>IF($D$48="No aplica",1,0)</formula>
    </cfRule>
  </conditionalFormatting>
  <conditionalFormatting sqref="E51:J53">
    <cfRule type="expression" dxfId="213" priority="9">
      <formula>IF($D$51="No aplica",1,0)</formula>
    </cfRule>
  </conditionalFormatting>
  <conditionalFormatting sqref="E54:J56">
    <cfRule type="expression" dxfId="212" priority="8">
      <formula>IF($D$54="No aplica",1,0)</formula>
    </cfRule>
  </conditionalFormatting>
  <conditionalFormatting sqref="E57:J59">
    <cfRule type="expression" dxfId="211" priority="7">
      <formula>IF($D$57="No aplica",1,0)</formula>
    </cfRule>
  </conditionalFormatting>
  <conditionalFormatting sqref="E60:J62">
    <cfRule type="expression" dxfId="210" priority="6">
      <formula>IF($D$60="No aplica",1,0)</formula>
    </cfRule>
  </conditionalFormatting>
  <conditionalFormatting sqref="E63:J65">
    <cfRule type="expression" dxfId="209" priority="5">
      <formula>IF($D$63="No aplica",1,0)</formula>
    </cfRule>
  </conditionalFormatting>
  <conditionalFormatting sqref="E66:J68">
    <cfRule type="expression" dxfId="208" priority="4">
      <formula>IF($D$66="No aplica",1,0)</formula>
    </cfRule>
  </conditionalFormatting>
  <conditionalFormatting sqref="J9:Y9 J10:J11 L10:Y11">
    <cfRule type="expression" dxfId="207" priority="62">
      <formula>IF($D$9="No aplica",1,0)</formula>
    </cfRule>
  </conditionalFormatting>
  <conditionalFormatting sqref="K10:K68">
    <cfRule type="expression" dxfId="206" priority="1">
      <formula>IF($D$9="No aplica",1,0)</formula>
    </cfRule>
  </conditionalFormatting>
  <conditionalFormatting sqref="L12:Y14">
    <cfRule type="expression" dxfId="205" priority="63">
      <formula>IF($D$12="No aplica",1,0)</formula>
    </cfRule>
  </conditionalFormatting>
  <conditionalFormatting sqref="L15:Y17">
    <cfRule type="expression" dxfId="204" priority="81">
      <formula>IF($D$15="No aplica",1,0)</formula>
    </cfRule>
  </conditionalFormatting>
  <conditionalFormatting sqref="L18:Y20">
    <cfRule type="expression" dxfId="203" priority="80">
      <formula>IF($D$18="No aplica",1,0)</formula>
    </cfRule>
  </conditionalFormatting>
  <conditionalFormatting sqref="L21:Y23">
    <cfRule type="expression" dxfId="202" priority="79">
      <formula>IF($D$21="No aplica",1,0)</formula>
    </cfRule>
  </conditionalFormatting>
  <conditionalFormatting sqref="L24:Y26">
    <cfRule type="expression" dxfId="201" priority="78">
      <formula>IF($D$24="No aplica",1,0)</formula>
    </cfRule>
  </conditionalFormatting>
  <conditionalFormatting sqref="L27:Y29">
    <cfRule type="expression" dxfId="200" priority="77">
      <formula>IF($D$27="No aplica",1,0)</formula>
    </cfRule>
  </conditionalFormatting>
  <conditionalFormatting sqref="L30:Y32">
    <cfRule type="expression" dxfId="199" priority="76">
      <formula>IF($D$30="No aplica",1,0)</formula>
    </cfRule>
  </conditionalFormatting>
  <conditionalFormatting sqref="L33:Y35">
    <cfRule type="expression" dxfId="198" priority="75">
      <formula>IF($D$33="No aplica",1,0)</formula>
    </cfRule>
  </conditionalFormatting>
  <conditionalFormatting sqref="L36:Y38">
    <cfRule type="expression" dxfId="197" priority="74">
      <formula>IF($D$36="No aplica",1,0)</formula>
    </cfRule>
  </conditionalFormatting>
  <conditionalFormatting sqref="L39:Y41">
    <cfRule type="expression" dxfId="196" priority="73">
      <formula>IF($D$39="No aplica",1,0)</formula>
    </cfRule>
  </conditionalFormatting>
  <conditionalFormatting sqref="L42:Y44">
    <cfRule type="expression" dxfId="195" priority="72">
      <formula>IF($D$42="No aplica",1,0)</formula>
    </cfRule>
  </conditionalFormatting>
  <conditionalFormatting sqref="L45:Y47">
    <cfRule type="expression" dxfId="194" priority="71">
      <formula>IF($D$45="No aplica",1,0)</formula>
    </cfRule>
  </conditionalFormatting>
  <conditionalFormatting sqref="L48:Y50">
    <cfRule type="expression" dxfId="193" priority="70">
      <formula>IF($D$48="No aplica",1,0)</formula>
    </cfRule>
  </conditionalFormatting>
  <conditionalFormatting sqref="L51:Y53">
    <cfRule type="expression" dxfId="192" priority="69">
      <formula>IF($D$51="No aplica",1,0)</formula>
    </cfRule>
  </conditionalFormatting>
  <conditionalFormatting sqref="L54:Y56">
    <cfRule type="expression" dxfId="191" priority="68">
      <formula>IF($D$54="No aplica",1,0)</formula>
    </cfRule>
  </conditionalFormatting>
  <conditionalFormatting sqref="L57:Y59">
    <cfRule type="expression" dxfId="190" priority="67">
      <formula>IF($D$57="No aplica",1,0)</formula>
    </cfRule>
  </conditionalFormatting>
  <conditionalFormatting sqref="L60:Y62">
    <cfRule type="expression" dxfId="189" priority="66">
      <formula>IF($D$60="No aplica",1,0)</formula>
    </cfRule>
  </conditionalFormatting>
  <conditionalFormatting sqref="L63:Y65">
    <cfRule type="expression" dxfId="188" priority="65">
      <formula>IF($D$63="No aplica",1,0)</formula>
    </cfRule>
  </conditionalFormatting>
  <conditionalFormatting sqref="L66:Y68">
    <cfRule type="expression" dxfId="187" priority="64">
      <formula>IF($D$66="No aplica",1,0)</formula>
    </cfRule>
  </conditionalFormatting>
  <conditionalFormatting sqref="X9:Y68">
    <cfRule type="cellIs" dxfId="186" priority="104" operator="equal">
      <formula>0</formula>
    </cfRule>
  </conditionalFormatting>
  <pageMargins left="0.70866141732283472" right="0.70866141732283472" top="0.74803149606299213" bottom="0.74803149606299213" header="0.31496062992125984" footer="0.31496062992125984"/>
  <pageSetup scale="17" orientation="portrait" r:id="rId1"/>
  <headerFooter>
    <oddFooter>&amp;C&amp;"Century Gothic,Negrita"&amp;9Nota: &amp;"Century Gothic,Normal"Si este documento se encuentra impreso se considera Copia no Controlada. La versión vigente está publicada en el sitio web del Instituto Distrital de Gestión de Riesgos y Cambio Climático – IDIGER</oddFoot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0000000}">
          <x14:formula1>
            <xm:f>Listas!$K$2:$K$4</xm:f>
          </x14:formula1>
          <xm:sqref>O9:O68</xm:sqref>
        </x14:dataValidation>
        <x14:dataValidation type="list" allowBlank="1" showInputMessage="1" showErrorMessage="1" xr:uid="{00000000-0002-0000-0400-000001000000}">
          <x14:formula1>
            <xm:f>Listas!$M$2:$M$4</xm:f>
          </x14:formula1>
          <xm:sqref>Q9:Q68</xm:sqref>
        </x14:dataValidation>
        <x14:dataValidation type="list" allowBlank="1" showInputMessage="1" showErrorMessage="1" xr:uid="{00000000-0002-0000-0400-000002000000}">
          <x14:formula1>
            <xm:f>Listas!$L$2:$L$4</xm:f>
          </x14:formula1>
          <xm:sqref>P9:P68</xm:sqref>
        </x14:dataValidation>
        <x14:dataValidation type="list" allowBlank="1" showInputMessage="1" showErrorMessage="1" xr:uid="{00000000-0002-0000-0400-000003000000}">
          <x14:formula1>
            <xm:f>Listas!$J$2:$J$4</xm:f>
          </x14:formula1>
          <xm:sqref>N9:N68</xm:sqref>
        </x14:dataValidation>
        <x14:dataValidation type="list" allowBlank="1" showInputMessage="1" showErrorMessage="1" xr:uid="{00000000-0002-0000-0400-000004000000}">
          <x14:formula1>
            <xm:f>Listas!$I$2:$I$5</xm:f>
          </x14:formula1>
          <xm:sqref>L9:L68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S70"/>
  <sheetViews>
    <sheetView showGridLines="0" view="pageBreakPreview" zoomScale="80" zoomScaleNormal="80" zoomScaleSheetLayoutView="80" workbookViewId="0">
      <pane xSplit="3" ySplit="8" topLeftCell="L9" activePane="bottomRight" state="frozen"/>
      <selection pane="topRight" activeCell="D1" sqref="D1"/>
      <selection pane="bottomLeft" activeCell="A9" sqref="A9"/>
      <selection pane="bottomRight" activeCell="B66" sqref="B66:AB68"/>
    </sheetView>
  </sheetViews>
  <sheetFormatPr baseColWidth="10" defaultColWidth="0" defaultRowHeight="13.8" zeroHeight="1" x14ac:dyDescent="0.45"/>
  <cols>
    <col min="1" max="1" width="4" style="16" bestFit="1" customWidth="1"/>
    <col min="2" max="2" width="18.41796875" style="16" customWidth="1"/>
    <col min="3" max="3" width="31.68359375" style="16" customWidth="1"/>
    <col min="4" max="4" width="18.41796875" style="16" customWidth="1"/>
    <col min="5" max="5" width="21.5234375" style="16" customWidth="1"/>
    <col min="6" max="6" width="22.5234375" style="16" customWidth="1"/>
    <col min="7" max="7" width="25.89453125" style="16" customWidth="1"/>
    <col min="8" max="8" width="36.89453125" style="16" customWidth="1"/>
    <col min="9" max="9" width="31.5234375" style="16" customWidth="1"/>
    <col min="10" max="11" width="26.41796875" style="16" customWidth="1"/>
    <col min="12" max="12" width="14.5234375" style="16" customWidth="1"/>
    <col min="13" max="13" width="20.68359375" style="16" customWidth="1"/>
    <col min="14" max="14" width="29" style="16" customWidth="1"/>
    <col min="15" max="15" width="36.89453125" style="16" customWidth="1"/>
    <col min="16" max="16" width="23" style="16" customWidth="1"/>
    <col min="17" max="17" width="29.1015625" style="16" customWidth="1"/>
    <col min="18" max="18" width="26" style="16" customWidth="1"/>
    <col min="19" max="19" width="16.5234375" style="16" customWidth="1"/>
    <col min="20" max="20" width="32.41796875" style="16" customWidth="1"/>
    <col min="21" max="21" width="34.1015625" style="16" customWidth="1"/>
    <col min="22" max="22" width="23.41796875" style="16" customWidth="1"/>
    <col min="23" max="23" width="14.1015625" style="16" customWidth="1"/>
    <col min="24" max="24" width="15.5234375" style="16" customWidth="1"/>
    <col min="25" max="25" width="12.1015625" style="16" customWidth="1"/>
    <col min="26" max="26" width="14.1015625" style="16" customWidth="1"/>
    <col min="27" max="27" width="22.68359375" style="16" customWidth="1"/>
    <col min="28" max="28" width="23.1015625" style="16" customWidth="1"/>
    <col min="29" max="29" width="20.1015625" style="16" customWidth="1"/>
    <col min="30" max="30" width="5" style="9" customWidth="1"/>
    <col min="31" max="45" width="11.41796875" style="9" hidden="1" customWidth="1"/>
    <col min="46" max="16384" width="11.41796875" style="9" hidden="1"/>
  </cols>
  <sheetData>
    <row r="1" spans="1:45" ht="19.8" customHeight="1" x14ac:dyDescent="0.45">
      <c r="A1" s="160"/>
      <c r="B1" s="161"/>
      <c r="C1" s="147" t="s">
        <v>138</v>
      </c>
      <c r="D1" s="147"/>
      <c r="E1" s="147"/>
      <c r="F1" s="147"/>
      <c r="G1" s="147"/>
      <c r="H1" s="147"/>
      <c r="I1" s="147"/>
      <c r="J1" s="147"/>
      <c r="K1" s="147"/>
      <c r="L1" s="147"/>
      <c r="M1" s="147"/>
      <c r="N1" s="147"/>
      <c r="O1" s="147"/>
      <c r="P1" s="147"/>
      <c r="Q1" s="147"/>
      <c r="R1" s="147"/>
      <c r="S1" s="147"/>
      <c r="T1" s="147"/>
      <c r="U1" s="147"/>
      <c r="V1" s="147"/>
      <c r="W1" s="147"/>
      <c r="X1" s="147"/>
      <c r="Y1" s="147"/>
      <c r="Z1" s="147"/>
      <c r="AA1" s="147"/>
      <c r="AB1" s="156" t="s">
        <v>309</v>
      </c>
      <c r="AC1" s="156"/>
      <c r="AD1" s="8"/>
      <c r="AE1" s="8"/>
      <c r="AF1" s="8"/>
      <c r="AG1" s="8"/>
      <c r="AH1" s="8"/>
      <c r="AI1" s="8"/>
      <c r="AJ1" s="8"/>
      <c r="AK1" s="8"/>
      <c r="AL1" s="8"/>
      <c r="AM1" s="8"/>
      <c r="AN1" s="8"/>
      <c r="AO1" s="8"/>
      <c r="AP1" s="8"/>
      <c r="AQ1" s="8"/>
      <c r="AR1" s="8"/>
      <c r="AS1" s="8"/>
    </row>
    <row r="2" spans="1:45" ht="19.8" customHeight="1" x14ac:dyDescent="0.45">
      <c r="A2" s="162"/>
      <c r="B2" s="163"/>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56" t="s">
        <v>310</v>
      </c>
      <c r="AC2" s="156"/>
      <c r="AD2" s="8"/>
      <c r="AE2" s="8"/>
      <c r="AF2" s="8"/>
      <c r="AG2" s="8"/>
      <c r="AH2" s="8"/>
      <c r="AI2" s="8"/>
      <c r="AJ2" s="8"/>
      <c r="AK2" s="8"/>
      <c r="AL2" s="8"/>
      <c r="AM2" s="8"/>
      <c r="AN2" s="8"/>
      <c r="AO2" s="8"/>
      <c r="AP2" s="8"/>
      <c r="AQ2" s="8"/>
      <c r="AR2" s="8"/>
      <c r="AS2" s="8"/>
    </row>
    <row r="3" spans="1:45" ht="19.8" customHeight="1" x14ac:dyDescent="0.45">
      <c r="A3" s="162"/>
      <c r="B3" s="163"/>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56" t="s">
        <v>360</v>
      </c>
      <c r="AC3" s="156"/>
      <c r="AD3" s="8"/>
      <c r="AE3" s="8"/>
      <c r="AF3" s="8"/>
      <c r="AG3" s="8"/>
      <c r="AH3" s="8"/>
      <c r="AI3" s="8"/>
      <c r="AJ3" s="8"/>
      <c r="AK3" s="8"/>
      <c r="AL3" s="8"/>
      <c r="AM3" s="8"/>
      <c r="AN3" s="8"/>
      <c r="AO3" s="8"/>
      <c r="AP3" s="8"/>
      <c r="AQ3" s="8"/>
      <c r="AR3" s="8"/>
      <c r="AS3" s="8"/>
    </row>
    <row r="4" spans="1:45" ht="19.8" customHeight="1" x14ac:dyDescent="0.45">
      <c r="A4" s="164"/>
      <c r="B4" s="165"/>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56" t="s">
        <v>365</v>
      </c>
      <c r="AC4" s="156"/>
      <c r="AD4" s="8"/>
      <c r="AE4" s="8"/>
      <c r="AF4" s="8"/>
      <c r="AG4" s="8"/>
      <c r="AH4" s="8"/>
      <c r="AI4" s="8"/>
      <c r="AJ4" s="8"/>
      <c r="AK4" s="8"/>
      <c r="AL4" s="8"/>
      <c r="AM4" s="8"/>
      <c r="AN4" s="8"/>
      <c r="AO4" s="8"/>
      <c r="AP4" s="8"/>
      <c r="AQ4" s="8"/>
      <c r="AR4" s="8"/>
      <c r="AS4" s="8"/>
    </row>
    <row r="5" spans="1:45" ht="6.6" customHeight="1" x14ac:dyDescent="0.45">
      <c r="A5" s="10"/>
      <c r="B5" s="10"/>
      <c r="C5" s="10"/>
      <c r="D5" s="10"/>
      <c r="E5" s="10"/>
      <c r="F5" s="10"/>
      <c r="G5" s="10"/>
      <c r="H5" s="10"/>
      <c r="I5" s="10"/>
      <c r="J5" s="10"/>
      <c r="K5" s="10"/>
      <c r="L5" s="10"/>
      <c r="M5" s="10"/>
      <c r="N5" s="10"/>
      <c r="O5" s="10"/>
      <c r="P5" s="10"/>
      <c r="Q5" s="10"/>
      <c r="R5" s="10"/>
      <c r="S5" s="11"/>
      <c r="T5" s="11"/>
      <c r="U5" s="11"/>
      <c r="V5" s="10"/>
      <c r="W5" s="10"/>
      <c r="X5" s="10"/>
      <c r="Y5" s="10"/>
      <c r="Z5" s="10"/>
      <c r="AA5" s="10"/>
      <c r="AB5" s="10"/>
      <c r="AC5" s="10"/>
      <c r="AD5" s="8"/>
      <c r="AE5" s="8"/>
      <c r="AF5" s="8"/>
      <c r="AG5" s="8"/>
      <c r="AH5" s="8"/>
      <c r="AI5" s="8"/>
      <c r="AJ5" s="8"/>
      <c r="AK5" s="8"/>
      <c r="AL5" s="8"/>
      <c r="AM5" s="8"/>
      <c r="AN5" s="8"/>
      <c r="AO5" s="8"/>
      <c r="AP5" s="8"/>
      <c r="AQ5" s="8"/>
      <c r="AR5" s="8"/>
      <c r="AS5" s="8"/>
    </row>
    <row r="6" spans="1:45" ht="27.6" customHeight="1" x14ac:dyDescent="0.45">
      <c r="A6" s="157" t="s">
        <v>88</v>
      </c>
      <c r="B6" s="158"/>
      <c r="C6" s="158"/>
      <c r="D6" s="159"/>
      <c r="E6" s="157" t="s">
        <v>7</v>
      </c>
      <c r="F6" s="158"/>
      <c r="G6" s="158"/>
      <c r="H6" s="158"/>
      <c r="I6" s="158"/>
      <c r="J6" s="159"/>
      <c r="K6" s="52"/>
      <c r="L6" s="139" t="s">
        <v>223</v>
      </c>
      <c r="M6" s="139"/>
      <c r="N6" s="139"/>
      <c r="O6" s="139"/>
      <c r="P6" s="139"/>
      <c r="Q6" s="139"/>
      <c r="R6" s="139"/>
      <c r="S6" s="139"/>
      <c r="T6" s="139"/>
      <c r="U6" s="139"/>
      <c r="V6" s="139"/>
      <c r="W6" s="139"/>
      <c r="X6" s="139"/>
      <c r="Y6" s="139"/>
      <c r="Z6" s="139"/>
      <c r="AA6" s="139"/>
      <c r="AB6" s="139"/>
      <c r="AC6" s="139"/>
      <c r="AD6" s="8"/>
      <c r="AE6" s="8"/>
      <c r="AF6" s="8"/>
      <c r="AG6" s="8"/>
      <c r="AH6" s="8"/>
      <c r="AI6" s="8"/>
      <c r="AJ6" s="8"/>
      <c r="AK6" s="8"/>
      <c r="AL6" s="8"/>
      <c r="AM6" s="8"/>
      <c r="AN6" s="8"/>
      <c r="AO6" s="8"/>
      <c r="AP6" s="8"/>
      <c r="AQ6" s="8"/>
      <c r="AR6" s="8"/>
      <c r="AS6" s="8"/>
    </row>
    <row r="7" spans="1:45" ht="18" customHeight="1" x14ac:dyDescent="0.45">
      <c r="A7" s="141" t="s">
        <v>74</v>
      </c>
      <c r="B7" s="140" t="s">
        <v>28</v>
      </c>
      <c r="C7" s="146" t="s">
        <v>1</v>
      </c>
      <c r="D7" s="146" t="s">
        <v>73</v>
      </c>
      <c r="E7" s="155" t="s">
        <v>267</v>
      </c>
      <c r="F7" s="155" t="s">
        <v>274</v>
      </c>
      <c r="G7" s="155" t="s">
        <v>283</v>
      </c>
      <c r="H7" s="155" t="s">
        <v>284</v>
      </c>
      <c r="I7" s="155" t="s">
        <v>277</v>
      </c>
      <c r="J7" s="155" t="s">
        <v>278</v>
      </c>
      <c r="K7" s="194" t="s">
        <v>7</v>
      </c>
      <c r="L7" s="193" t="s">
        <v>142</v>
      </c>
      <c r="M7" s="193" t="s">
        <v>143</v>
      </c>
      <c r="N7" s="193" t="s">
        <v>144</v>
      </c>
      <c r="O7" s="193" t="s">
        <v>145</v>
      </c>
      <c r="P7" s="193" t="s">
        <v>146</v>
      </c>
      <c r="Q7" s="193" t="s">
        <v>147</v>
      </c>
      <c r="R7" s="193" t="s">
        <v>188</v>
      </c>
      <c r="S7" s="146" t="s">
        <v>175</v>
      </c>
      <c r="T7" s="146" t="s">
        <v>174</v>
      </c>
      <c r="U7" s="146" t="s">
        <v>176</v>
      </c>
      <c r="V7" s="155" t="s">
        <v>177</v>
      </c>
      <c r="W7" s="146" t="s">
        <v>180</v>
      </c>
      <c r="X7" s="146" t="s">
        <v>257</v>
      </c>
      <c r="Y7" s="146" t="s">
        <v>256</v>
      </c>
      <c r="Z7" s="146" t="s">
        <v>179</v>
      </c>
      <c r="AA7" s="155" t="s">
        <v>186</v>
      </c>
      <c r="AB7" s="146" t="s">
        <v>187</v>
      </c>
      <c r="AC7" s="146" t="s">
        <v>9</v>
      </c>
      <c r="AD7" s="8"/>
      <c r="AE7" s="8"/>
      <c r="AF7" s="8"/>
      <c r="AG7" s="8"/>
      <c r="AH7" s="8"/>
      <c r="AI7" s="8"/>
      <c r="AJ7" s="8"/>
      <c r="AK7" s="8"/>
      <c r="AL7" s="8"/>
      <c r="AM7" s="8"/>
      <c r="AN7" s="8"/>
      <c r="AO7" s="8"/>
      <c r="AP7" s="8"/>
      <c r="AQ7" s="8"/>
      <c r="AR7" s="8"/>
      <c r="AS7" s="8"/>
    </row>
    <row r="8" spans="1:45" ht="59.25" customHeight="1" x14ac:dyDescent="0.45">
      <c r="A8" s="141"/>
      <c r="B8" s="140"/>
      <c r="C8" s="146"/>
      <c r="D8" s="146"/>
      <c r="E8" s="155"/>
      <c r="F8" s="155"/>
      <c r="G8" s="155"/>
      <c r="H8" s="155"/>
      <c r="I8" s="155"/>
      <c r="J8" s="155"/>
      <c r="K8" s="167"/>
      <c r="L8" s="193"/>
      <c r="M8" s="193"/>
      <c r="N8" s="193"/>
      <c r="O8" s="193"/>
      <c r="P8" s="193"/>
      <c r="Q8" s="193"/>
      <c r="R8" s="193"/>
      <c r="S8" s="146"/>
      <c r="T8" s="146"/>
      <c r="U8" s="146"/>
      <c r="V8" s="155"/>
      <c r="W8" s="146"/>
      <c r="X8" s="146"/>
      <c r="Y8" s="146"/>
      <c r="Z8" s="146"/>
      <c r="AA8" s="155"/>
      <c r="AB8" s="146"/>
      <c r="AC8" s="146"/>
      <c r="AD8" s="12"/>
      <c r="AE8" s="12"/>
      <c r="AF8" s="12"/>
      <c r="AG8" s="12"/>
      <c r="AH8" s="12"/>
      <c r="AI8" s="12"/>
      <c r="AJ8" s="12"/>
      <c r="AK8" s="12"/>
      <c r="AL8" s="12"/>
      <c r="AM8" s="12"/>
      <c r="AN8" s="12"/>
      <c r="AO8" s="12"/>
      <c r="AP8" s="12"/>
      <c r="AQ8" s="12"/>
      <c r="AR8" s="12"/>
      <c r="AS8" s="12"/>
    </row>
    <row r="9" spans="1:45" ht="35.700000000000003" customHeight="1" x14ac:dyDescent="0.45">
      <c r="A9" s="137">
        <v>1</v>
      </c>
      <c r="B9" s="234" t="str">
        <f>IF(OR('2. Identificación del Riesgo'!H9:H11="Gestión - Seguridad de la Información (Pérdida de Confidencialidad)",'2. Identificación del Riesgo'!H9:H11="Gestión - Seguridad de la Información (Pérdida de la Integridad)",'2. Identificación del Riesgo'!H9:H11="Gestión - Seguridad de la Información (Pérdida de la Disponibilidad)",'2. Identificación del Riesgo'!H9:H11="Gestión - Fiscal",'2. Identificación del Riesgo'!H9:H11="Gestión - Fuga de Capital Intelectual",'2. Identificación del Riesgo'!H9:H11="Gestión",'2. Identificación del Riesgo'!H9:H11="Gestión - Incumplimiento Normativo",'2. Identificación del Riesgo'!H9:H11="Gestión - Estratégico"),"No aplica",
IF('2. Identificación del Riesgo'!H9:H11="","",
IF('2. Identificación del Riesgo'!H9:H11&lt;&gt;"Gestión",'2. Identificación del Riesgo'!B9:B11)))</f>
        <v>No aplica</v>
      </c>
      <c r="C9" s="134" t="str">
        <f>IF(OR('2. Identificación del Riesgo'!H9:H11="Gestión - Seguridad de la Información (Pérdida de Confidencialidad)",'2. Identificación del Riesgo'!H9:H11="Gestión - Seguridad de la Información (Pérdida de la Integridad)",'2. Identificación del Riesgo'!H9:H11="Gestión - Seguridad de la Información (Pérdida de la Disponibilidad)",'2. Identificación del Riesgo'!H9:H11="Gestión - Fiscal",'2. Identificación del Riesgo'!H9:H11="Gestión - Fuga de Capital Intelectual",'2. Identificación del Riesgo'!H9:H11="Gestión",'2. Identificación del Riesgo'!H9:H11="Gestión - Incumplimiento Normativo",'2. Identificación del Riesgo'!H9:H11="Gestión - Estratégico"),"No aplica",
IF('2. Identificación del Riesgo'!H9:H11="","",
IF('2. Identificación del Riesgo'!H9:H11&lt;&gt;"Gestión",'2. Identificación del Riesgo'!G9:G11)))</f>
        <v>No aplica</v>
      </c>
      <c r="D9" s="134" t="str">
        <f>IF(OR('2. Identificación del Riesgo'!H9:H11="Gestión - Seguridad de la Información (Pérdida de Confidencialidad)",'2. Identificación del Riesgo'!H9:H11="Gestión - Seguridad de la Información (Pérdida de la Integridad)",'2. Identificación del Riesgo'!H9:H11="Gestión - Seguridad de la Información (Pérdida de la Disponibilidad)",'2. Identificación del Riesgo'!H9:H11="Gestión - Fiscal",'2. Identificación del Riesgo'!H9:H11="Gestión - Fuga de Capital Intelectual",'2. Identificación del Riesgo'!H9:H11="Gestión",'2. Identificación del Riesgo'!H9:H11="Gestión - Incumplimiento Normativo",'2. Identificación del Riesgo'!H9:H11="Gestión - Estratégico"),"No aplica",
IF('2. Identificación del Riesgo'!H9:H11="","",
IF('2. Identificación del Riesgo'!H9:H11&lt;&gt;"Gestión",'2. Identificación del Riesgo'!H9:H11)))</f>
        <v>No aplica</v>
      </c>
      <c r="E9" s="65"/>
      <c r="F9" s="65"/>
      <c r="G9" s="65"/>
      <c r="H9" s="66"/>
      <c r="I9" s="66"/>
      <c r="J9" s="66"/>
      <c r="K9" s="63" t="str">
        <f>CONCATENATE(E9," ",F9," ",G9," ",H9," ",I9," ",J9)</f>
        <v xml:space="preserve">     </v>
      </c>
      <c r="L9" s="64"/>
      <c r="M9" s="64"/>
      <c r="N9" s="64"/>
      <c r="O9" s="64"/>
      <c r="P9" s="64"/>
      <c r="Q9" s="64"/>
      <c r="R9" s="64"/>
      <c r="S9" s="70" t="str">
        <f>IF(AND(T9&gt;=0,T9&lt;=85),"Débil",
IF(AND(T9&gt;=86,T9&lt;=95),"Moderado",
IF(AND(T9&gt;=96,T9&lt;=100),"Fuerte","")))</f>
        <v/>
      </c>
      <c r="T9" s="70" t="str">
        <f>IF(AND(L9="",M9="",N9="",O9="",P9="",Q9="",R9=""),"",IF(OR(L9="",M9="",N9="",O9="",P9="",Q9="",R9=""),"Finalice la valoración del control para emitir su calificación",VLOOKUP(L9,[2]Listas!$Z$1:$AA$17,2,FALSE)+VLOOKUP(M9,[2]Listas!$Z$1:$AA$17,2,FALSE)+VLOOKUP(N9,[2]Listas!$Z$1:$AA$17,2,FALSE)+VLOOKUP(O9,[2]Listas!$Z$1:$AA$17,2,FALSE)+VLOOKUP(P9,[2]Listas!$Z$1:$AA$17,2,FALSE)+VLOOKUP(Q9,[2]Listas!$Z$1:$AA$17,2,FALSE)+VLOOKUP(R9,[2]Listas!$Z$1:$AA$17,2,FALSE)))</f>
        <v/>
      </c>
      <c r="U9" s="70" t="str">
        <f>IF(OR(T9="",T9="Finalice la valoración del control para emitir su calificación"),"",IF(T9&lt;96,"Debe establecer un plan de acción en la hoja No. 7, que permita tener un control bien diseñado.","No debe establecer un plan de acción para mejorar el diseño del control."))</f>
        <v/>
      </c>
      <c r="V9" s="71"/>
      <c r="W9" s="70" t="str">
        <f>IFERROR(IF(OR(S9="",MID(V9,1,SEARCH(" =",V9:V9,1)-1)=""),"",
IF(AND(S9="Fuerte",MID(V9,1,SEARCH(" =",V9:V9,1)-1)="Fuerte"),"Fuerte",
IF(AND(S9="Moderado",MID(V9,1,SEARCH(" =",V9:V9,1)-1)="Moderado"),"Moderado",
IF(OR(S9="Débil",MID(V9,1,SEARCH(" =",V9:V9,1)-1)="Débil"),"Débil",
IF(OR(S9="Fuerte",MID(V9,1,SEARCH(" =",V9:V9,1)-1)="Moderado"),"Moderado",
IF(OR(S9="Moderado",MID(V9,1,SEARCH(" =",V9:V9,1)-1)="Fuerte"),"Moderado","")))))),"")</f>
        <v/>
      </c>
      <c r="X9" s="187" t="str">
        <f>IF(AND(T9="",T10="",T11=""),"",AVERAGE(T9:T11))</f>
        <v/>
      </c>
      <c r="Y9" s="187" t="str">
        <f>IF(X9="","",
IF(X9=100,"Fuerte",
IF(X9&lt;50,"Débil",
IF(OR(X9&gt;=50,X9&lt;100),"Moderado",""))))</f>
        <v/>
      </c>
      <c r="Z9" s="190" t="str">
        <f>IF(Y9="","",IF(Y9="Fuerte","NO","SI"))</f>
        <v/>
      </c>
      <c r="AA9" s="128"/>
      <c r="AB9" s="181" t="str">
        <f>IF(OR(Y9="",AA9=""),"",
IF(Y9="Débil","No aplica desplazamiento por tener una solidez débil.",
IF(AND(Y9="Fuerte",OR(AA9="El control ayuda a disminuir directamente tanto la probabilidad como el impacto.",AA9="El control ayuda a disminuir directamente la probabilidad e indirectamente el impacto.",AA9="El control ayuda a disminuir directamente la probabilidad y el impacto no disminuye.")),2,
IF(AND(Y9="Fuerte",AA9="El control no disminuye la probabilidad y el impacto disminuye directamente."),0,
IF(AND(Y9="Moderado",OR(AA9="El control ayuda a disminuir directamente tanto la probabilidad como el impacto.",AA9="El control ayuda a disminuir directamente la probabilidad e indirectamente el impacto.",AA9="El control ayuda a disminuir directamente la probabilidad y el impacto no disminuye.")),1,
IF(AND(Y9="Moderado",AA9="El control no disminuye la probabilidad y el impacto disminuye directamente."),0,""))))))</f>
        <v/>
      </c>
      <c r="AC9" s="184" t="str">
        <f>IF(AND(D9&lt;&gt;"Corrupción",D9&lt;&gt;"Corrupción - LA/FT/FPADM",D9&lt;&gt;"Corrupción - Conflictos de Interés",D9&lt;&gt;"Corrupción en Trámites, OPAs y Consultas de Acceso a la Información Pública"),"",
IF(OR(D9="Corrupción",D9="Corrupción - LA/FT/FPADM",D9="Corrupción - Conflictos de Interés",D9="Corrupción en Trámites, OPAs y Consultas de Acceso a la Información Pública"),
IF(AB9="","",
IF(OR(AB9="No aplica desplazamiento por tener una solidez débil.",AB9=0),'2. Identificación del Riesgo'!$K9,
IF(AND(Y9="Fuerte",AB9=2,OR('2. Identificación del Riesgo'!$K9="Rara vez",'2. Identificación del Riesgo'!$K9="Improbable",'2. Identificación del Riesgo'!$K9="Posible")),"Rara vez",
IF(AND(Y9="Fuerte",AB9=2,'2. Identificación del Riesgo'!$K9="Probable"),"Improbable",
IF(AND(Y9="Fuerte",AB9=2,'2. Identificación del Riesgo'!$K9="Casi seguro"),"Posible",
IF(AND(Y9="Moderado",AB9=1,OR('2. Identificación del Riesgo'!$K9="Rara vez",'2. Identificación del Riesgo'!$K$9="Improbable")),"Rara vez",
IF(AND(Y9="Moderado",AB9=1,'2. Identificación del Riesgo'!$K9="Posible"),"Improbable",
IF(AND(Y9="Moderado",AB9=1,'2. Identificación del Riesgo'!$K9="Probable"),"Posible",
IF(AND(Y9="Moderado",AB9=1,'2. Identificación del Riesgo'!$K9="Casi seguro"),"Probable","")))))))))))</f>
        <v/>
      </c>
      <c r="AD9" s="13"/>
      <c r="AE9" s="13"/>
      <c r="AF9" s="13"/>
      <c r="AG9" s="13"/>
      <c r="AH9" s="13"/>
      <c r="AI9" s="13"/>
      <c r="AJ9" s="13"/>
      <c r="AK9" s="13"/>
      <c r="AL9" s="13"/>
      <c r="AM9" s="13"/>
      <c r="AN9" s="13"/>
      <c r="AO9" s="13"/>
      <c r="AP9" s="13"/>
      <c r="AQ9" s="13"/>
      <c r="AR9" s="13"/>
      <c r="AS9" s="13"/>
    </row>
    <row r="10" spans="1:45" ht="35.700000000000003" customHeight="1" x14ac:dyDescent="0.45">
      <c r="A10" s="137"/>
      <c r="B10" s="235"/>
      <c r="C10" s="135"/>
      <c r="D10" s="135"/>
      <c r="E10" s="61"/>
      <c r="F10" s="61"/>
      <c r="G10" s="61"/>
      <c r="H10" s="62"/>
      <c r="I10" s="62"/>
      <c r="J10" s="62"/>
      <c r="K10" s="63" t="str">
        <f t="shared" ref="K10:K11" si="0">CONCATENATE(E10," ",F10," ",G10," ",H10," ",I10," ",J10)</f>
        <v xml:space="preserve">     </v>
      </c>
      <c r="L10" s="64"/>
      <c r="M10" s="64"/>
      <c r="N10" s="64"/>
      <c r="O10" s="64"/>
      <c r="P10" s="64"/>
      <c r="Q10" s="64"/>
      <c r="R10" s="64"/>
      <c r="S10" s="70" t="str">
        <f t="shared" ref="S10:S11" si="1">IF(AND(T10&gt;=0,T10&lt;=85),"Débil",
IF(AND(T10&gt;=86,T10&lt;=95),"Moderado",
IF(AND(T10&gt;=96,T10&lt;=100),"Fuerte","")))</f>
        <v/>
      </c>
      <c r="T10" s="70" t="str">
        <f>IF(AND(L10="",M10="",N10="",O10="",P10="",Q10="",R10=""),"",IF(OR(L10="",M10="",N10="",O10="",P10="",Q10="",R10=""),"Finalice la valoración del control para emitir su calificación",VLOOKUP(L10,[2]Listas!$Z$1:$AA$17,2,FALSE)+VLOOKUP(M10,[2]Listas!$Z$1:$AA$17,2,FALSE)+VLOOKUP(N10,[2]Listas!$Z$1:$AA$17,2,FALSE)+VLOOKUP(O10,[2]Listas!$Z$1:$AA$17,2,FALSE)+VLOOKUP(P10,[2]Listas!$Z$1:$AA$17,2,FALSE)+VLOOKUP(Q10,[2]Listas!$Z$1:$AA$17,2,FALSE)+VLOOKUP(R10,[2]Listas!$Z$1:$AA$17,2,FALSE)))</f>
        <v/>
      </c>
      <c r="U10" s="70" t="str">
        <f t="shared" ref="U10:U11" si="2">IF(OR(T10="",T10="Finalice la valoración del control para emitir su calificación"),"",IF(T10&lt;96,"Debe establecer un plan de acción en la hoja No. 7, que permita tener un control bien diseñado.","No debe establecer un plan de acción para mejorar el diseño del control."))</f>
        <v/>
      </c>
      <c r="V10" s="71"/>
      <c r="W10" s="70" t="str">
        <f t="shared" ref="W10:W11" si="3">IFERROR(IF(OR(S10="",MID(V10,1,SEARCH(" =",V10:V10,1)-1)=""),"",
IF(AND(S10="Fuerte",MID(V10,1,SEARCH(" =",V10:V10,1)-1)="Fuerte"),"Fuerte",
IF(AND(S10="Moderado",MID(V10,1,SEARCH(" =",V10:V10,1)-1)="Moderado"),"Moderado",
IF(OR(S10="Débil",MID(V10,1,SEARCH(" =",V10:V10,1)-1)="Débil"),"Débil",
IF(OR(S10="Fuerte",MID(V10,1,SEARCH(" =",V10:V10,1)-1)="Moderado"),"Moderado",
IF(OR(S10="Moderado",MID(V10,1,SEARCH(" =",V10:V10,1)-1)="Fuerte"),"Moderado","")))))),"")</f>
        <v/>
      </c>
      <c r="X10" s="188"/>
      <c r="Y10" s="188"/>
      <c r="Z10" s="191"/>
      <c r="AA10" s="129"/>
      <c r="AB10" s="182"/>
      <c r="AC10" s="185"/>
      <c r="AD10" s="8"/>
      <c r="AE10" s="8"/>
      <c r="AF10" s="8"/>
      <c r="AG10" s="8"/>
      <c r="AH10" s="8"/>
      <c r="AI10" s="8"/>
      <c r="AJ10" s="8"/>
      <c r="AK10" s="8"/>
      <c r="AL10" s="8"/>
      <c r="AM10" s="8"/>
      <c r="AN10" s="8"/>
      <c r="AO10" s="8"/>
      <c r="AP10" s="8"/>
      <c r="AQ10" s="8"/>
      <c r="AR10" s="8"/>
      <c r="AS10" s="8"/>
    </row>
    <row r="11" spans="1:45" ht="35.700000000000003" customHeight="1" x14ac:dyDescent="0.45">
      <c r="A11" s="137"/>
      <c r="B11" s="236"/>
      <c r="C11" s="136"/>
      <c r="D11" s="136"/>
      <c r="E11" s="61"/>
      <c r="F11" s="61"/>
      <c r="G11" s="61"/>
      <c r="H11" s="62"/>
      <c r="I11" s="62"/>
      <c r="J11" s="62"/>
      <c r="K11" s="63" t="str">
        <f t="shared" si="0"/>
        <v xml:space="preserve">     </v>
      </c>
      <c r="L11" s="64"/>
      <c r="M11" s="64"/>
      <c r="N11" s="64"/>
      <c r="O11" s="64"/>
      <c r="P11" s="64"/>
      <c r="Q11" s="64"/>
      <c r="R11" s="64"/>
      <c r="S11" s="70" t="str">
        <f t="shared" si="1"/>
        <v/>
      </c>
      <c r="T11" s="70" t="str">
        <f>IF(AND(L11="",M11="",N11="",O11="",P11="",Q11="",R11=""),"",IF(OR(L11="",M11="",N11="",O11="",P11="",Q11="",R11=""),"Finalice la valoración del control para emitir su calificación",VLOOKUP(L11,[2]Listas!$Z$1:$AA$17,2,FALSE)+VLOOKUP(M11,[2]Listas!$Z$1:$AA$17,2,FALSE)+VLOOKUP(N11,[2]Listas!$Z$1:$AA$17,2,FALSE)+VLOOKUP(O11,[2]Listas!$Z$1:$AA$17,2,FALSE)+VLOOKUP(P11,[2]Listas!$Z$1:$AA$17,2,FALSE)+VLOOKUP(Q11,[2]Listas!$Z$1:$AA$17,2,FALSE)+VLOOKUP(R11,[2]Listas!$Z$1:$AA$17,2,FALSE)))</f>
        <v/>
      </c>
      <c r="U11" s="70" t="str">
        <f t="shared" si="2"/>
        <v/>
      </c>
      <c r="V11" s="71"/>
      <c r="W11" s="70" t="str">
        <f t="shared" si="3"/>
        <v/>
      </c>
      <c r="X11" s="189"/>
      <c r="Y11" s="189"/>
      <c r="Z11" s="192"/>
      <c r="AA11" s="130"/>
      <c r="AB11" s="183"/>
      <c r="AC11" s="186"/>
      <c r="AD11" s="8"/>
      <c r="AE11" s="8"/>
      <c r="AF11" s="8"/>
      <c r="AG11" s="8"/>
      <c r="AH11" s="8"/>
      <c r="AI11" s="8"/>
      <c r="AJ11" s="8"/>
      <c r="AK11" s="8"/>
      <c r="AL11" s="8"/>
      <c r="AM11" s="8"/>
      <c r="AN11" s="8"/>
      <c r="AO11" s="8"/>
      <c r="AP11" s="8"/>
      <c r="AQ11" s="8"/>
      <c r="AR11" s="8"/>
      <c r="AS11" s="8"/>
    </row>
    <row r="12" spans="1:45" ht="35.700000000000003" customHeight="1" x14ac:dyDescent="0.45">
      <c r="A12" s="137">
        <v>2</v>
      </c>
      <c r="B12" s="234" t="str">
        <f>IF(OR('2. Identificación del Riesgo'!H12:H14="Gestión - Seguridad de la Información (Pérdida de Confidencialidad)",'2. Identificación del Riesgo'!H12:H14="Gestión - Seguridad de la Información (Pérdida de la Integridad)",'2. Identificación del Riesgo'!H12:H14="Gestión - Seguridad de la Información (Pérdida de la Disponibilidad)",'2. Identificación del Riesgo'!H12:H14="Gestión - Fiscal",'2. Identificación del Riesgo'!H12:H14="Gestión - Fuga de Capital Intelectual",'2. Identificación del Riesgo'!H12:H14="Gestión",'2. Identificación del Riesgo'!H12:H14="Gestión - Incumplimiento Normativo",'2. Identificación del Riesgo'!H12:H14="Gestión - Estratégico"),"No aplica",
IF('2. Identificación del Riesgo'!H12:H14="","",
IF('2. Identificación del Riesgo'!H12:H14&lt;&gt;"Gestión",'2. Identificación del Riesgo'!B12:B14)))</f>
        <v>No aplica</v>
      </c>
      <c r="C12" s="134" t="str">
        <f>IF(OR('2. Identificación del Riesgo'!H12:H14="Gestión - Seguridad de la Información (Pérdida de Confidencialidad)",'2. Identificación del Riesgo'!H12:H14="Gestión - Seguridad de la Información (Pérdida de la Integridad)",'2. Identificación del Riesgo'!H12:H14="Gestión - Seguridad de la Información (Pérdida de la Disponibilidad)",'2. Identificación del Riesgo'!H12:H14="Gestión - Fiscal",'2. Identificación del Riesgo'!H12:H14="Gestión - Fuga de Capital Intelectual",'2. Identificación del Riesgo'!H12:H14="Gestión",'2. Identificación del Riesgo'!H12:H14="Gestión - Incumplimiento Normativo",'2. Identificación del Riesgo'!H12:H14="Gestión - Estratégico"),"No aplica",
IF('2. Identificación del Riesgo'!H12:H14="","",
IF('2. Identificación del Riesgo'!H12:H14&lt;&gt;"Gestión",'2. Identificación del Riesgo'!G12:G14)))</f>
        <v>No aplica</v>
      </c>
      <c r="D12" s="134" t="str">
        <f>IF(OR('2. Identificación del Riesgo'!H12:H14="Gestión - Seguridad de la Información (Pérdida de Confidencialidad)",'2. Identificación del Riesgo'!H12:H14="Gestión - Seguridad de la Información (Pérdida de la Integridad)",'2. Identificación del Riesgo'!H12:H14="Gestión - Seguridad de la Información (Pérdida de la Disponibilidad)",'2. Identificación del Riesgo'!H12:H14="Gestión - Fiscal",'2. Identificación del Riesgo'!H12:H14="Gestión - Fuga de Capital Intelectual",'2. Identificación del Riesgo'!H12:H14="Gestión",'2. Identificación del Riesgo'!H12:H14="Gestión - Incumplimiento Normativo",'2. Identificación del Riesgo'!H12:H14="Gestión - Estratégico"),"No aplica",
IF('2. Identificación del Riesgo'!H12:H14="","",
IF('2. Identificación del Riesgo'!H12:H14&lt;&gt;"Gestión",'2. Identificación del Riesgo'!H12:H14)))</f>
        <v>No aplica</v>
      </c>
      <c r="E12" s="65"/>
      <c r="F12" s="65"/>
      <c r="G12" s="65"/>
      <c r="H12" s="66"/>
      <c r="I12" s="66"/>
      <c r="J12" s="66"/>
      <c r="K12" s="63" t="str">
        <f>CONCATENATE(E12," ",F12," ",G12," ",H12," ",I12," ",J12)</f>
        <v xml:space="preserve">     </v>
      </c>
      <c r="L12" s="64"/>
      <c r="M12" s="64"/>
      <c r="N12" s="64"/>
      <c r="O12" s="64"/>
      <c r="P12" s="64"/>
      <c r="Q12" s="64"/>
      <c r="R12" s="64"/>
      <c r="S12" s="70" t="str">
        <f>IF(AND(T12&gt;=0,T12&lt;=85),"Débil",
IF(AND(T12&gt;=86,T12&lt;=95),"Moderado",
IF(AND(T12&gt;=96,T12&lt;=100),"Fuerte","")))</f>
        <v/>
      </c>
      <c r="T12" s="70" t="str">
        <f>IF(AND(L12="",M12="",N12="",O12="",P12="",Q12="",R12=""),"",IF(OR(L12="",M12="",N12="",O12="",P12="",Q12="",R12=""),"Finalice la valoración del control para emitir su calificación",VLOOKUP(L12,[2]Listas!$Z$1:$AA$17,2,FALSE)+VLOOKUP(M12,[2]Listas!$Z$1:$AA$17,2,FALSE)+VLOOKUP(N12,[2]Listas!$Z$1:$AA$17,2,FALSE)+VLOOKUP(O12,[2]Listas!$Z$1:$AA$17,2,FALSE)+VLOOKUP(P12,[2]Listas!$Z$1:$AA$17,2,FALSE)+VLOOKUP(Q12,[2]Listas!$Z$1:$AA$17,2,FALSE)+VLOOKUP(R12,[2]Listas!$Z$1:$AA$17,2,FALSE)))</f>
        <v/>
      </c>
      <c r="U12" s="70" t="str">
        <f>IF(OR(T12="",T12="Finalice la valoración del control para emitir su calificación"),"",IF(T12&lt;96,"Debe establecer un plan de acción en la hoja No. 7, que permita tener un control bien diseñado.","No debe establecer un plan de acción para mejorar el diseño del control."))</f>
        <v/>
      </c>
      <c r="V12" s="71"/>
      <c r="W12" s="70" t="str">
        <f>IFERROR(IF(OR(S12="",MID(V12,1,SEARCH(" =",V12:V12,1)-1)=""),"",
IF(AND(S12="Fuerte",MID(V12,1,SEARCH(" =",V12:V12,1)-1)="Fuerte"),"Fuerte",
IF(AND(S12="Moderado",MID(V12,1,SEARCH(" =",V12:V12,1)-1)="Moderado"),"Moderado",
IF(OR(S12="Débil",MID(V12,1,SEARCH(" =",V12:V12,1)-1)="Débil"),"Débil",
IF(OR(S12="Fuerte",MID(V12,1,SEARCH(" =",V12:V12,1)-1)="Moderado"),"Moderado",
IF(OR(S12="Moderado",MID(V12,1,SEARCH(" =",V12:V12,1)-1)="Fuerte"),"Moderado","")))))),"")</f>
        <v/>
      </c>
      <c r="X12" s="187" t="str">
        <f>IF(AND(T12="",T13="",T14=""),"",AVERAGE(T12:T14))</f>
        <v/>
      </c>
      <c r="Y12" s="187" t="str">
        <f>IF(X12="","",
IF(X12=100,"Fuerte",
IF(X12&lt;50,"Débil",
IF(OR(X12&gt;=50,X12&lt;100),"Moderado",""))))</f>
        <v/>
      </c>
      <c r="Z12" s="190" t="str">
        <f>IF(Y12="","",IF(Y12="Fuerte","NO","SI"))</f>
        <v/>
      </c>
      <c r="AA12" s="128"/>
      <c r="AB12" s="181" t="str">
        <f>IF(OR(Y12="",AA12=""),"",
IF(Y12="Débil","No aplica desplazamiento por tener una solidez débil.",
IF(AND(Y12="Fuerte",OR(AA12="El control ayuda a disminuir directamente tanto la probabilidad como el impacto.",AA12="El control ayuda a disminuir directamente la probabilidad e indirectamente el impacto.",AA12="El control ayuda a disminuir directamente la probabilidad y el impacto no disminuye.")),2,
IF(AND(Y12="Fuerte",AA12="El control no disminuye la probabilidad y el impacto disminuye directamente."),0,
IF(AND(Y12="Moderado",OR(AA12="El control ayuda a disminuir directamente tanto la probabilidad como el impacto.",AA12="El control ayuda a disminuir directamente la probabilidad e indirectamente el impacto.",AA12="El control ayuda a disminuir directamente la probabilidad y el impacto no disminuye.")),1,
IF(AND(Y12="Moderado",AA12="El control no disminuye la probabilidad y el impacto disminuye directamente."),0,""))))))</f>
        <v/>
      </c>
      <c r="AC12" s="184" t="str">
        <f>IF(AND(D12&lt;&gt;"Corrupción",D12&lt;&gt;"Corrupción - LA/FT/FPADM",D12&lt;&gt;"Corrupción - Conflictos de Interés",D12&lt;&gt;"Corrupción en Trámites, OPAs y Consultas de Acceso a la Información Pública"),"",
IF(OR(D12="Corrupción",D12="Corrupción - LA/FT/FPADM",D12="Corrupción - Conflictos de Interés",D12="Corrupción en Trámites, OPAs y Consultas de Acceso a la Información Pública"),
IF(AB12="","",
IF(OR(AB12="No aplica desplazamiento por tener una solidez débil.",AB12=0),'2. Identificación del Riesgo'!$K12,
IF(AND(Y12="Fuerte",AB12=2,OR('2. Identificación del Riesgo'!$K12="Rara vez",'2. Identificación del Riesgo'!$K12="Improbable",'2. Identificación del Riesgo'!$K12="Posible")),"Rara vez",
IF(AND(Y12="Fuerte",AB12=2,'2. Identificación del Riesgo'!$K12="Probable"),"Improbable",
IF(AND(Y12="Fuerte",AB12=2,'2. Identificación del Riesgo'!$K12="Casi seguro"),"Posible",
IF(AND(Y12="Moderado",AB12=1,OR('2. Identificación del Riesgo'!$K12="Rara vez",'2. Identificación del Riesgo'!$K$9="Improbable")),"Rara vez",
IF(AND(Y12="Moderado",AB12=1,'2. Identificación del Riesgo'!$K12="Posible"),"Improbable",
IF(AND(Y12="Moderado",AB12=1,'2. Identificación del Riesgo'!$K12="Probable"),"Posible",
IF(AND(Y12="Moderado",AB12=1,'2. Identificación del Riesgo'!$K12="Casi seguro"),"Probable","")))))))))))</f>
        <v/>
      </c>
      <c r="AD12" s="8"/>
      <c r="AE12" s="8"/>
      <c r="AF12" s="8"/>
      <c r="AG12" s="8"/>
      <c r="AH12" s="8"/>
      <c r="AI12" s="8"/>
      <c r="AJ12" s="8"/>
      <c r="AK12" s="8"/>
      <c r="AL12" s="8"/>
      <c r="AM12" s="8"/>
      <c r="AN12" s="8"/>
      <c r="AO12" s="8"/>
      <c r="AP12" s="8"/>
      <c r="AQ12" s="8"/>
      <c r="AR12" s="8"/>
      <c r="AS12" s="8"/>
    </row>
    <row r="13" spans="1:45" ht="35.700000000000003" customHeight="1" x14ac:dyDescent="0.45">
      <c r="A13" s="137"/>
      <c r="B13" s="235"/>
      <c r="C13" s="135"/>
      <c r="D13" s="135"/>
      <c r="E13" s="61"/>
      <c r="F13" s="61"/>
      <c r="G13" s="61"/>
      <c r="H13" s="62"/>
      <c r="I13" s="62"/>
      <c r="J13" s="62"/>
      <c r="K13" s="63" t="str">
        <f t="shared" ref="K13:K14" si="4">CONCATENATE(E13," ",F13," ",G13," ",H13," ",I13," ",J13)</f>
        <v xml:space="preserve">     </v>
      </c>
      <c r="L13" s="64"/>
      <c r="M13" s="64"/>
      <c r="N13" s="64"/>
      <c r="O13" s="64"/>
      <c r="P13" s="64"/>
      <c r="Q13" s="64"/>
      <c r="R13" s="64"/>
      <c r="S13" s="70" t="str">
        <f t="shared" ref="S13:S14" si="5">IF(AND(T13&gt;=0,T13&lt;=85),"Débil",
IF(AND(T13&gt;=86,T13&lt;=95),"Moderado",
IF(AND(T13&gt;=96,T13&lt;=100),"Fuerte","")))</f>
        <v/>
      </c>
      <c r="T13" s="70" t="str">
        <f>IF(AND(L13="",M13="",N13="",O13="",P13="",Q13="",R13=""),"",IF(OR(L13="",M13="",N13="",O13="",P13="",Q13="",R13=""),"Finalice la valoración del control para emitir su calificación",VLOOKUP(L13,[2]Listas!$Z$1:$AA$17,2,FALSE)+VLOOKUP(M13,[2]Listas!$Z$1:$AA$17,2,FALSE)+VLOOKUP(N13,[2]Listas!$Z$1:$AA$17,2,FALSE)+VLOOKUP(O13,[2]Listas!$Z$1:$AA$17,2,FALSE)+VLOOKUP(P13,[2]Listas!$Z$1:$AA$17,2,FALSE)+VLOOKUP(Q13,[2]Listas!$Z$1:$AA$17,2,FALSE)+VLOOKUP(R13,[2]Listas!$Z$1:$AA$17,2,FALSE)))</f>
        <v/>
      </c>
      <c r="U13" s="70" t="str">
        <f t="shared" ref="U13:U14" si="6">IF(OR(T13="",T13="Finalice la valoración del control para emitir su calificación"),"",IF(T13&lt;96,"Debe establecer un plan de acción en la hoja No. 7, que permita tener un control bien diseñado.","No debe establecer un plan de acción para mejorar el diseño del control."))</f>
        <v/>
      </c>
      <c r="V13" s="71"/>
      <c r="W13" s="70" t="str">
        <f t="shared" ref="W13:W14" si="7">IFERROR(IF(OR(S13="",MID(V13,1,SEARCH(" =",V13:V13,1)-1)=""),"",
IF(AND(S13="Fuerte",MID(V13,1,SEARCH(" =",V13:V13,1)-1)="Fuerte"),"Fuerte",
IF(AND(S13="Moderado",MID(V13,1,SEARCH(" =",V13:V13,1)-1)="Moderado"),"Moderado",
IF(OR(S13="Débil",MID(V13,1,SEARCH(" =",V13:V13,1)-1)="Débil"),"Débil",
IF(OR(S13="Fuerte",MID(V13,1,SEARCH(" =",V13:V13,1)-1)="Moderado"),"Moderado",
IF(OR(S13="Moderado",MID(V13,1,SEARCH(" =",V13:V13,1)-1)="Fuerte"),"Moderado","")))))),"")</f>
        <v/>
      </c>
      <c r="X13" s="188"/>
      <c r="Y13" s="188"/>
      <c r="Z13" s="191"/>
      <c r="AA13" s="129"/>
      <c r="AB13" s="182"/>
      <c r="AC13" s="185"/>
      <c r="AD13" s="8"/>
      <c r="AE13" s="8"/>
      <c r="AF13" s="8"/>
      <c r="AG13" s="8"/>
      <c r="AH13" s="8"/>
      <c r="AI13" s="8"/>
      <c r="AJ13" s="8"/>
      <c r="AK13" s="8"/>
      <c r="AL13" s="8"/>
      <c r="AM13" s="8"/>
      <c r="AN13" s="8"/>
      <c r="AO13" s="8"/>
      <c r="AP13" s="8"/>
      <c r="AQ13" s="8"/>
      <c r="AR13" s="8"/>
      <c r="AS13" s="8"/>
    </row>
    <row r="14" spans="1:45" ht="35.700000000000003" customHeight="1" x14ac:dyDescent="0.45">
      <c r="A14" s="137"/>
      <c r="B14" s="236"/>
      <c r="C14" s="136"/>
      <c r="D14" s="136"/>
      <c r="E14" s="61"/>
      <c r="F14" s="61"/>
      <c r="G14" s="61"/>
      <c r="H14" s="62"/>
      <c r="I14" s="62"/>
      <c r="J14" s="62"/>
      <c r="K14" s="63" t="str">
        <f t="shared" si="4"/>
        <v xml:space="preserve">     </v>
      </c>
      <c r="L14" s="64"/>
      <c r="M14" s="64"/>
      <c r="N14" s="64"/>
      <c r="O14" s="64"/>
      <c r="P14" s="64"/>
      <c r="Q14" s="64"/>
      <c r="R14" s="64"/>
      <c r="S14" s="70" t="str">
        <f t="shared" si="5"/>
        <v/>
      </c>
      <c r="T14" s="70" t="str">
        <f>IF(AND(L14="",M14="",N14="",O14="",P14="",Q14="",R14=""),"",IF(OR(L14="",M14="",N14="",O14="",P14="",Q14="",R14=""),"Finalice la valoración del control para emitir su calificación",VLOOKUP(L14,[2]Listas!$Z$1:$AA$17,2,FALSE)+VLOOKUP(M14,[2]Listas!$Z$1:$AA$17,2,FALSE)+VLOOKUP(N14,[2]Listas!$Z$1:$AA$17,2,FALSE)+VLOOKUP(O14,[2]Listas!$Z$1:$AA$17,2,FALSE)+VLOOKUP(P14,[2]Listas!$Z$1:$AA$17,2,FALSE)+VLOOKUP(Q14,[2]Listas!$Z$1:$AA$17,2,FALSE)+VLOOKUP(R14,[2]Listas!$Z$1:$AA$17,2,FALSE)))</f>
        <v/>
      </c>
      <c r="U14" s="70" t="str">
        <f t="shared" si="6"/>
        <v/>
      </c>
      <c r="V14" s="71"/>
      <c r="W14" s="70" t="str">
        <f t="shared" si="7"/>
        <v/>
      </c>
      <c r="X14" s="189"/>
      <c r="Y14" s="189"/>
      <c r="Z14" s="192"/>
      <c r="AA14" s="130"/>
      <c r="AB14" s="183"/>
      <c r="AC14" s="186"/>
      <c r="AD14" s="8"/>
      <c r="AE14" s="8"/>
      <c r="AF14" s="8"/>
      <c r="AG14" s="8"/>
      <c r="AH14" s="8"/>
      <c r="AI14" s="8"/>
      <c r="AJ14" s="8"/>
      <c r="AK14" s="8"/>
      <c r="AL14" s="8"/>
      <c r="AM14" s="8"/>
      <c r="AN14" s="8"/>
      <c r="AO14" s="8"/>
      <c r="AP14" s="8"/>
      <c r="AQ14" s="8"/>
      <c r="AR14" s="8"/>
      <c r="AS14" s="8"/>
    </row>
    <row r="15" spans="1:45" ht="35.700000000000003" customHeight="1" x14ac:dyDescent="0.45">
      <c r="A15" s="137">
        <v>3</v>
      </c>
      <c r="B15" s="234" t="str">
        <f>IF(OR('2. Identificación del Riesgo'!H15:H17="Gestión - Seguridad de la Información (Pérdida de Confidencialidad)",'2. Identificación del Riesgo'!H15:H17="Gestión - Seguridad de la Información (Pérdida de la Integridad)",'2. Identificación del Riesgo'!H15:H17="Gestión - Seguridad de la Información (Pérdida de la Disponibilidad)",'2. Identificación del Riesgo'!H15:H17="Gestión - Fiscal",'2. Identificación del Riesgo'!H15:H17="Gestión - Fuga de Capital Intelectual",'2. Identificación del Riesgo'!H15:H17="Gestión",'2. Identificación del Riesgo'!H15:H17="Gestión - Incumplimiento Normativo",'2. Identificación del Riesgo'!H15:H17="Gestión - Estratégico"),"No aplica",
IF('2. Identificación del Riesgo'!H15:H17="","",
IF('2. Identificación del Riesgo'!H15:H17&lt;&gt;"Gestión",'2. Identificación del Riesgo'!B15:B17)))</f>
        <v/>
      </c>
      <c r="C15" s="134" t="str">
        <f>IF(OR('2. Identificación del Riesgo'!H15:H17="Gestión - Seguridad de la Información (Pérdida de Confidencialidad)",'2. Identificación del Riesgo'!H15:H17="Gestión - Seguridad de la Información (Pérdida de la Integridad)",'2. Identificación del Riesgo'!H15:H17="Gestión - Seguridad de la Información (Pérdida de la Disponibilidad)",'2. Identificación del Riesgo'!H15:H17="Gestión - Fiscal",'2. Identificación del Riesgo'!H15:H17="Gestión - Fuga de Capital Intelectual",'2. Identificación del Riesgo'!H15:H17="Gestión",'2. Identificación del Riesgo'!H15:H17="Gestión - Incumplimiento Normativo",'2. Identificación del Riesgo'!H15:H17="Gestión - Estratégico"),"No aplica",
IF('2. Identificación del Riesgo'!H15:H17="","",
IF('2. Identificación del Riesgo'!H15:H17&lt;&gt;"Gestión",'2. Identificación del Riesgo'!G15:G17)))</f>
        <v/>
      </c>
      <c r="D15" s="134" t="str">
        <f>IF(OR('2. Identificación del Riesgo'!H15:H17="Gestión - Seguridad de la Información (Pérdida de Confidencialidad)",'2. Identificación del Riesgo'!H15:H17="Gestión - Seguridad de la Información (Pérdida de la Integridad)",'2. Identificación del Riesgo'!H15:H17="Gestión - Seguridad de la Información (Pérdida de la Disponibilidad)",'2. Identificación del Riesgo'!H15:H17="Gestión - Fiscal",'2. Identificación del Riesgo'!H15:H17="Gestión - Fuga de Capital Intelectual",'2. Identificación del Riesgo'!H15:H17="Gestión",'2. Identificación del Riesgo'!H15:H17="Gestión - Incumplimiento Normativo",'2. Identificación del Riesgo'!H15:H17="Gestión - Estratégico"),"No aplica",
IF('2. Identificación del Riesgo'!H15:H17="","",
IF('2. Identificación del Riesgo'!H15:H17&lt;&gt;"Gestión",'2. Identificación del Riesgo'!H15:H17)))</f>
        <v/>
      </c>
      <c r="E15" s="65"/>
      <c r="F15" s="65"/>
      <c r="G15" s="65"/>
      <c r="H15" s="66"/>
      <c r="I15" s="66"/>
      <c r="J15" s="66"/>
      <c r="K15" s="63" t="str">
        <f>CONCATENATE(E15," ",F15," ",G15," ",H15," ",I15," ",J15)</f>
        <v xml:space="preserve">     </v>
      </c>
      <c r="L15" s="64"/>
      <c r="M15" s="64"/>
      <c r="N15" s="64"/>
      <c r="O15" s="64"/>
      <c r="P15" s="64"/>
      <c r="Q15" s="64"/>
      <c r="R15" s="64"/>
      <c r="S15" s="70" t="str">
        <f>IF(AND(T15&gt;=0,T15&lt;=85),"Débil",
IF(AND(T15&gt;=86,T15&lt;=95),"Moderado",
IF(AND(T15&gt;=96,T15&lt;=100),"Fuerte","")))</f>
        <v/>
      </c>
      <c r="T15" s="70" t="str">
        <f>IF(AND(L15="",M15="",N15="",O15="",P15="",Q15="",R15=""),"",IF(OR(L15="",M15="",N15="",O15="",P15="",Q15="",R15=""),"Finalice la valoración del control para emitir su calificación",VLOOKUP(L15,[2]Listas!$Z$1:$AA$17,2,FALSE)+VLOOKUP(M15,[2]Listas!$Z$1:$AA$17,2,FALSE)+VLOOKUP(N15,[2]Listas!$Z$1:$AA$17,2,FALSE)+VLOOKUP(O15,[2]Listas!$Z$1:$AA$17,2,FALSE)+VLOOKUP(P15,[2]Listas!$Z$1:$AA$17,2,FALSE)+VLOOKUP(Q15,[2]Listas!$Z$1:$AA$17,2,FALSE)+VLOOKUP(R15,[2]Listas!$Z$1:$AA$17,2,FALSE)))</f>
        <v/>
      </c>
      <c r="U15" s="70" t="str">
        <f>IF(OR(T15="",T15="Finalice la valoración del control para emitir su calificación"),"",IF(T15&lt;96,"Debe establecer un plan de acción en la hoja No. 7, que permita tener un control bien diseñado.","No debe establecer un plan de acción para mejorar el diseño del control."))</f>
        <v/>
      </c>
      <c r="V15" s="71"/>
      <c r="W15" s="70" t="str">
        <f>IFERROR(IF(OR(S15="",MID(V15,1,SEARCH(" =",V15:V15,1)-1)=""),"",
IF(AND(S15="Fuerte",MID(V15,1,SEARCH(" =",V15:V15,1)-1)="Fuerte"),"Fuerte",
IF(AND(S15="Moderado",MID(V15,1,SEARCH(" =",V15:V15,1)-1)="Moderado"),"Moderado",
IF(OR(S15="Débil",MID(V15,1,SEARCH(" =",V15:V15,1)-1)="Débil"),"Débil",
IF(OR(S15="Fuerte",MID(V15,1,SEARCH(" =",V15:V15,1)-1)="Moderado"),"Moderado",
IF(OR(S15="Moderado",MID(V15,1,SEARCH(" =",V15:V15,1)-1)="Fuerte"),"Moderado","")))))),"")</f>
        <v/>
      </c>
      <c r="X15" s="187" t="str">
        <f>IF(AND(T15="",T16="",T17=""),"",AVERAGE(T15:T17))</f>
        <v/>
      </c>
      <c r="Y15" s="187" t="str">
        <f>IF(X15="","",
IF(X15=100,"Fuerte",
IF(X15&lt;50,"Débil",
IF(OR(X15&gt;=50,X15&lt;100),"Moderado",""))))</f>
        <v/>
      </c>
      <c r="Z15" s="190" t="str">
        <f>IF(Y15="","",IF(Y15="Fuerte","NO","SI"))</f>
        <v/>
      </c>
      <c r="AA15" s="128"/>
      <c r="AB15" s="181" t="str">
        <f>IF(OR(Y15="",AA15=""),"",
IF(Y15="Débil","No aplica desplazamiento por tener una solidez débil.",
IF(AND(Y15="Fuerte",OR(AA15="El control ayuda a disminuir directamente tanto la probabilidad como el impacto.",AA15="El control ayuda a disminuir directamente la probabilidad e indirectamente el impacto.",AA15="El control ayuda a disminuir directamente la probabilidad y el impacto no disminuye.")),2,
IF(AND(Y15="Fuerte",AA15="El control no disminuye la probabilidad y el impacto disminuye directamente."),0,
IF(AND(Y15="Moderado",OR(AA15="El control ayuda a disminuir directamente tanto la probabilidad como el impacto.",AA15="El control ayuda a disminuir directamente la probabilidad e indirectamente el impacto.",AA15="El control ayuda a disminuir directamente la probabilidad y el impacto no disminuye.")),1,
IF(AND(Y15="Moderado",AA15="El control no disminuye la probabilidad y el impacto disminuye directamente."),0,""))))))</f>
        <v/>
      </c>
      <c r="AC15" s="184" t="str">
        <f>IF(AND(D15&lt;&gt;"Corrupción",D15&lt;&gt;"Corrupción - LA/FT/FPADM",D15&lt;&gt;"Corrupción - Conflictos de Interés",D15&lt;&gt;"Corrupción en Trámites, OPAs y Consultas de Acceso a la Información Pública"),"",
IF(OR(D15="Corrupción",D15="Corrupción - LA/FT/FPADM",D15="Corrupción - Conflictos de Interés",D15="Corrupción en Trámites, OPAs y Consultas de Acceso a la Información Pública"),
IF(AB15="","",
IF(OR(AB15="No aplica desplazamiento por tener una solidez débil.",AB15=0),'2. Identificación del Riesgo'!$K15,
IF(AND(Y15="Fuerte",AB15=2,OR('2. Identificación del Riesgo'!$K15="Rara vez",'2. Identificación del Riesgo'!$K15="Improbable",'2. Identificación del Riesgo'!$K15="Posible")),"Rara vez",
IF(AND(Y15="Fuerte",AB15=2,'2. Identificación del Riesgo'!$K15="Probable"),"Improbable",
IF(AND(Y15="Fuerte",AB15=2,'2. Identificación del Riesgo'!$K15="Casi seguro"),"Posible",
IF(AND(Y15="Moderado",AB15=1,OR('2. Identificación del Riesgo'!$K15="Rara vez",'2. Identificación del Riesgo'!$K$9="Improbable")),"Rara vez",
IF(AND(Y15="Moderado",AB15=1,'2. Identificación del Riesgo'!$K15="Posible"),"Improbable",
IF(AND(Y15="Moderado",AB15=1,'2. Identificación del Riesgo'!$K15="Probable"),"Posible",
IF(AND(Y15="Moderado",AB15=1,'2. Identificación del Riesgo'!$K15="Casi seguro"),"Probable","")))))))))))</f>
        <v/>
      </c>
      <c r="AD15" s="8"/>
      <c r="AE15" s="8"/>
      <c r="AF15" s="8"/>
      <c r="AG15" s="8"/>
      <c r="AH15" s="8"/>
      <c r="AI15" s="8"/>
      <c r="AJ15" s="8"/>
      <c r="AK15" s="8"/>
      <c r="AL15" s="8"/>
      <c r="AM15" s="8"/>
      <c r="AN15" s="8"/>
      <c r="AO15" s="8"/>
      <c r="AP15" s="8"/>
      <c r="AQ15" s="8"/>
      <c r="AR15" s="8"/>
      <c r="AS15" s="8"/>
    </row>
    <row r="16" spans="1:45" ht="35.700000000000003" customHeight="1" x14ac:dyDescent="0.45">
      <c r="A16" s="137"/>
      <c r="B16" s="235"/>
      <c r="C16" s="135"/>
      <c r="D16" s="135"/>
      <c r="E16" s="61"/>
      <c r="F16" s="61"/>
      <c r="G16" s="61"/>
      <c r="H16" s="62"/>
      <c r="I16" s="62"/>
      <c r="J16" s="62"/>
      <c r="K16" s="63" t="str">
        <f t="shared" ref="K16:K17" si="8">CONCATENATE(E16," ",F16," ",G16," ",H16," ",I16," ",J16)</f>
        <v xml:space="preserve">     </v>
      </c>
      <c r="L16" s="64"/>
      <c r="M16" s="64"/>
      <c r="N16" s="64"/>
      <c r="O16" s="64"/>
      <c r="P16" s="64"/>
      <c r="Q16" s="64"/>
      <c r="R16" s="64"/>
      <c r="S16" s="70" t="str">
        <f t="shared" ref="S16:S17" si="9">IF(AND(T16&gt;=0,T16&lt;=85),"Débil",
IF(AND(T16&gt;=86,T16&lt;=95),"Moderado",
IF(AND(T16&gt;=96,T16&lt;=100),"Fuerte","")))</f>
        <v/>
      </c>
      <c r="T16" s="70" t="str">
        <f>IF(AND(L16="",M16="",N16="",O16="",P16="",Q16="",R16=""),"",IF(OR(L16="",M16="",N16="",O16="",P16="",Q16="",R16=""),"Finalice la valoración del control para emitir su calificación",VLOOKUP(L16,[2]Listas!$Z$1:$AA$17,2,FALSE)+VLOOKUP(M16,[2]Listas!$Z$1:$AA$17,2,FALSE)+VLOOKUP(N16,[2]Listas!$Z$1:$AA$17,2,FALSE)+VLOOKUP(O16,[2]Listas!$Z$1:$AA$17,2,FALSE)+VLOOKUP(P16,[2]Listas!$Z$1:$AA$17,2,FALSE)+VLOOKUP(Q16,[2]Listas!$Z$1:$AA$17,2,FALSE)+VLOOKUP(R16,[2]Listas!$Z$1:$AA$17,2,FALSE)))</f>
        <v/>
      </c>
      <c r="U16" s="70" t="str">
        <f t="shared" ref="U16:U17" si="10">IF(OR(T16="",T16="Finalice la valoración del control para emitir su calificación"),"",IF(T16&lt;96,"Debe establecer un plan de acción en la hoja No. 7, que permita tener un control bien diseñado.","No debe establecer un plan de acción para mejorar el diseño del control."))</f>
        <v/>
      </c>
      <c r="V16" s="71"/>
      <c r="W16" s="70" t="str">
        <f t="shared" ref="W16:W17" si="11">IFERROR(IF(OR(S16="",MID(V16,1,SEARCH(" =",V16:V16,1)-1)=""),"",
IF(AND(S16="Fuerte",MID(V16,1,SEARCH(" =",V16:V16,1)-1)="Fuerte"),"Fuerte",
IF(AND(S16="Moderado",MID(V16,1,SEARCH(" =",V16:V16,1)-1)="Moderado"),"Moderado",
IF(OR(S16="Débil",MID(V16,1,SEARCH(" =",V16:V16,1)-1)="Débil"),"Débil",
IF(OR(S16="Fuerte",MID(V16,1,SEARCH(" =",V16:V16,1)-1)="Moderado"),"Moderado",
IF(OR(S16="Moderado",MID(V16,1,SEARCH(" =",V16:V16,1)-1)="Fuerte"),"Moderado","")))))),"")</f>
        <v/>
      </c>
      <c r="X16" s="188"/>
      <c r="Y16" s="188"/>
      <c r="Z16" s="191"/>
      <c r="AA16" s="129"/>
      <c r="AB16" s="182"/>
      <c r="AC16" s="185"/>
      <c r="AD16" s="8"/>
      <c r="AE16" s="8"/>
      <c r="AF16" s="8"/>
      <c r="AG16" s="8"/>
      <c r="AH16" s="8"/>
      <c r="AI16" s="8"/>
      <c r="AJ16" s="8"/>
      <c r="AK16" s="8"/>
      <c r="AL16" s="8"/>
      <c r="AM16" s="8"/>
      <c r="AN16" s="8"/>
      <c r="AO16" s="8"/>
      <c r="AP16" s="8"/>
      <c r="AQ16" s="8"/>
      <c r="AR16" s="8"/>
      <c r="AS16" s="8"/>
    </row>
    <row r="17" spans="1:45" ht="35.700000000000003" customHeight="1" x14ac:dyDescent="0.45">
      <c r="A17" s="137"/>
      <c r="B17" s="236"/>
      <c r="C17" s="136"/>
      <c r="D17" s="136"/>
      <c r="E17" s="61"/>
      <c r="F17" s="61"/>
      <c r="G17" s="61"/>
      <c r="H17" s="62"/>
      <c r="I17" s="62"/>
      <c r="J17" s="62"/>
      <c r="K17" s="63" t="str">
        <f t="shared" si="8"/>
        <v xml:space="preserve">     </v>
      </c>
      <c r="L17" s="64"/>
      <c r="M17" s="64"/>
      <c r="N17" s="64"/>
      <c r="O17" s="64"/>
      <c r="P17" s="64"/>
      <c r="Q17" s="64"/>
      <c r="R17" s="64"/>
      <c r="S17" s="70" t="str">
        <f t="shared" si="9"/>
        <v/>
      </c>
      <c r="T17" s="70" t="str">
        <f>IF(AND(L17="",M17="",N17="",O17="",P17="",Q17="",R17=""),"",IF(OR(L17="",M17="",N17="",O17="",P17="",Q17="",R17=""),"Finalice la valoración del control para emitir su calificación",VLOOKUP(L17,[2]Listas!$Z$1:$AA$17,2,FALSE)+VLOOKUP(M17,[2]Listas!$Z$1:$AA$17,2,FALSE)+VLOOKUP(N17,[2]Listas!$Z$1:$AA$17,2,FALSE)+VLOOKUP(O17,[2]Listas!$Z$1:$AA$17,2,FALSE)+VLOOKUP(P17,[2]Listas!$Z$1:$AA$17,2,FALSE)+VLOOKUP(Q17,[2]Listas!$Z$1:$AA$17,2,FALSE)+VLOOKUP(R17,[2]Listas!$Z$1:$AA$17,2,FALSE)))</f>
        <v/>
      </c>
      <c r="U17" s="70" t="str">
        <f t="shared" si="10"/>
        <v/>
      </c>
      <c r="V17" s="71"/>
      <c r="W17" s="70" t="str">
        <f t="shared" si="11"/>
        <v/>
      </c>
      <c r="X17" s="189"/>
      <c r="Y17" s="189"/>
      <c r="Z17" s="192"/>
      <c r="AA17" s="130"/>
      <c r="AB17" s="183"/>
      <c r="AC17" s="186"/>
      <c r="AD17" s="8"/>
      <c r="AE17" s="8"/>
      <c r="AF17" s="8"/>
      <c r="AG17" s="8"/>
      <c r="AH17" s="8"/>
      <c r="AI17" s="8"/>
      <c r="AJ17" s="8"/>
      <c r="AK17" s="8"/>
      <c r="AL17" s="8"/>
      <c r="AM17" s="8"/>
      <c r="AN17" s="8"/>
      <c r="AO17" s="8"/>
      <c r="AP17" s="8"/>
      <c r="AQ17" s="8"/>
      <c r="AR17" s="8"/>
      <c r="AS17" s="8"/>
    </row>
    <row r="18" spans="1:45" ht="35.700000000000003" customHeight="1" x14ac:dyDescent="0.45">
      <c r="A18" s="137">
        <v>4</v>
      </c>
      <c r="B18" s="234" t="str">
        <f>IF(OR('2. Identificación del Riesgo'!H18:H20="Gestión - Seguridad de la Información (Pérdida de Confidencialidad)",'2. Identificación del Riesgo'!H18:H20="Gestión - Seguridad de la Información (Pérdida de la Integridad)",'2. Identificación del Riesgo'!H18:H20="Gestión - Seguridad de la Información (Pérdida de la Disponibilidad)",'2. Identificación del Riesgo'!H18:H20="Gestión - Fiscal",'2. Identificación del Riesgo'!H18:H20="Gestión - Fuga de Capital Intelectual",'2. Identificación del Riesgo'!H18:H20="Gestión",'2. Identificación del Riesgo'!H18:H20="Gestión - Incumplimiento Normativo",'2. Identificación del Riesgo'!H18:H20="Gestión - Estratégico"),"No aplica",
IF('2. Identificación del Riesgo'!H18:H20="","",
IF('2. Identificación del Riesgo'!H18:H20&lt;&gt;"Gestión",'2. Identificación del Riesgo'!B18:B20)))</f>
        <v/>
      </c>
      <c r="C18" s="134" t="str">
        <f>IF(OR('2. Identificación del Riesgo'!H18:H20="Gestión - Seguridad de la Información (Pérdida de Confidencialidad)",'2. Identificación del Riesgo'!H18:H20="Gestión - Seguridad de la Información (Pérdida de la Integridad)",'2. Identificación del Riesgo'!H18:H20="Gestión - Seguridad de la Información (Pérdida de la Disponibilidad)",'2. Identificación del Riesgo'!H18:H20="Gestión - Fiscal",'2. Identificación del Riesgo'!H18:H20="Gestión - Fuga de Capital Intelectual",'2. Identificación del Riesgo'!H18:H20="Gestión",'2. Identificación del Riesgo'!H18:H20="Gestión - Incumplimiento Normativo",'2. Identificación del Riesgo'!H18:H20="Gestión - Estratégico"),"No aplica",
IF('2. Identificación del Riesgo'!H18:H20="","",
IF('2. Identificación del Riesgo'!H18:H20&lt;&gt;"Gestión",'2. Identificación del Riesgo'!G18:G20)))</f>
        <v/>
      </c>
      <c r="D18" s="134" t="str">
        <f>IF(OR('2. Identificación del Riesgo'!H18:H20="Gestión - Seguridad de la Información (Pérdida de Confidencialidad)",'2. Identificación del Riesgo'!H18:H20="Gestión - Seguridad de la Información (Pérdida de la Integridad)",'2. Identificación del Riesgo'!H18:H20="Gestión - Seguridad de la Información (Pérdida de la Disponibilidad)",'2. Identificación del Riesgo'!H18:H20="Gestión - Fiscal",'2. Identificación del Riesgo'!H18:H20="Gestión - Fuga de Capital Intelectual",'2. Identificación del Riesgo'!H18:H20="Gestión",'2. Identificación del Riesgo'!H18:H20="Gestión - Incumplimiento Normativo",'2. Identificación del Riesgo'!H18:H20="Gestión - Estratégico"),"No aplica",
IF('2. Identificación del Riesgo'!H18:H20="","",
IF('2. Identificación del Riesgo'!H18:H20&lt;&gt;"Gestión",'2. Identificación del Riesgo'!H18:H20)))</f>
        <v/>
      </c>
      <c r="E18" s="65"/>
      <c r="F18" s="65"/>
      <c r="G18" s="65"/>
      <c r="H18" s="66"/>
      <c r="I18" s="66"/>
      <c r="J18" s="66"/>
      <c r="K18" s="63" t="str">
        <f>CONCATENATE(E18," ",F18," ",G18," ",H18," ",I18," ",J18)</f>
        <v xml:space="preserve">     </v>
      </c>
      <c r="L18" s="64"/>
      <c r="M18" s="64"/>
      <c r="N18" s="64"/>
      <c r="O18" s="64"/>
      <c r="P18" s="64"/>
      <c r="Q18" s="64"/>
      <c r="R18" s="64"/>
      <c r="S18" s="70" t="str">
        <f>IF(AND(T18&gt;=0,T18&lt;=85),"Débil",
IF(AND(T18&gt;=86,T18&lt;=95),"Moderado",
IF(AND(T18&gt;=96,T18&lt;=100),"Fuerte","")))</f>
        <v/>
      </c>
      <c r="T18" s="70" t="str">
        <f>IF(AND(L18="",M18="",N18="",O18="",P18="",Q18="",R18=""),"",IF(OR(L18="",M18="",N18="",O18="",P18="",Q18="",R18=""),"Finalice la valoración del control para emitir su calificación",VLOOKUP(L18,[2]Listas!$Z$1:$AA$17,2,FALSE)+VLOOKUP(M18,[2]Listas!$Z$1:$AA$17,2,FALSE)+VLOOKUP(N18,[2]Listas!$Z$1:$AA$17,2,FALSE)+VLOOKUP(O18,[2]Listas!$Z$1:$AA$17,2,FALSE)+VLOOKUP(P18,[2]Listas!$Z$1:$AA$17,2,FALSE)+VLOOKUP(Q18,[2]Listas!$Z$1:$AA$17,2,FALSE)+VLOOKUP(R18,[2]Listas!$Z$1:$AA$17,2,FALSE)))</f>
        <v/>
      </c>
      <c r="U18" s="70" t="str">
        <f>IF(OR(T18="",T18="Finalice la valoración del control para emitir su calificación"),"",IF(T18&lt;96,"Debe establecer un plan de acción en la hoja No. 7, que permita tener un control bien diseñado.","No debe establecer un plan de acción para mejorar el diseño del control."))</f>
        <v/>
      </c>
      <c r="V18" s="71"/>
      <c r="W18" s="70" t="str">
        <f>IFERROR(IF(OR(S18="",MID(V18,1,SEARCH(" =",V18:V18,1)-1)=""),"",
IF(AND(S18="Fuerte",MID(V18,1,SEARCH(" =",V18:V18,1)-1)="Fuerte"),"Fuerte",
IF(AND(S18="Moderado",MID(V18,1,SEARCH(" =",V18:V18,1)-1)="Moderado"),"Moderado",
IF(OR(S18="Débil",MID(V18,1,SEARCH(" =",V18:V18,1)-1)="Débil"),"Débil",
IF(OR(S18="Fuerte",MID(V18,1,SEARCH(" =",V18:V18,1)-1)="Moderado"),"Moderado",
IF(OR(S18="Moderado",MID(V18,1,SEARCH(" =",V18:V18,1)-1)="Fuerte"),"Moderado","")))))),"")</f>
        <v/>
      </c>
      <c r="X18" s="187" t="str">
        <f>IF(AND(T18="",T19="",T20=""),"",AVERAGE(T18:T20))</f>
        <v/>
      </c>
      <c r="Y18" s="187" t="str">
        <f>IF(X18="","",
IF(X18=100,"Fuerte",
IF(X18&lt;50,"Débil",
IF(OR(X18&gt;=50,X18&lt;100),"Moderado",""))))</f>
        <v/>
      </c>
      <c r="Z18" s="190" t="str">
        <f>IF(Y18="","",IF(Y18="Fuerte","NO","SI"))</f>
        <v/>
      </c>
      <c r="AA18" s="128"/>
      <c r="AB18" s="181" t="str">
        <f>IF(OR(Y18="",AA18=""),"",
IF(Y18="Débil","No aplica desplazamiento por tener una solidez débil.",
IF(AND(Y18="Fuerte",OR(AA18="El control ayuda a disminuir directamente tanto la probabilidad como el impacto.",AA18="El control ayuda a disminuir directamente la probabilidad e indirectamente el impacto.",AA18="El control ayuda a disminuir directamente la probabilidad y el impacto no disminuye.")),2,
IF(AND(Y18="Fuerte",AA18="El control no disminuye la probabilidad y el impacto disminuye directamente."),0,
IF(AND(Y18="Moderado",OR(AA18="El control ayuda a disminuir directamente tanto la probabilidad como el impacto.",AA18="El control ayuda a disminuir directamente la probabilidad e indirectamente el impacto.",AA18="El control ayuda a disminuir directamente la probabilidad y el impacto no disminuye.")),1,
IF(AND(Y18="Moderado",AA18="El control no disminuye la probabilidad y el impacto disminuye directamente."),0,""))))))</f>
        <v/>
      </c>
      <c r="AC18" s="184" t="str">
        <f>IF(AND(D18&lt;&gt;"Corrupción",D18&lt;&gt;"Corrupción - LA/FT/FPADM",D18&lt;&gt;"Corrupción - Conflictos de Interés",D18&lt;&gt;"Corrupción en Trámites, OPAs y Consultas de Acceso a la Información Pública"),"",
IF(OR(D18="Corrupción",D18="Corrupción - LA/FT/FPADM",D18="Corrupción - Conflictos de Interés",D18="Corrupción en Trámites, OPAs y Consultas de Acceso a la Información Pública"),
IF(AB18="","",
IF(OR(AB18="No aplica desplazamiento por tener una solidez débil.",AB18=0),'2. Identificación del Riesgo'!$K18,
IF(AND(Y18="Fuerte",AB18=2,OR('2. Identificación del Riesgo'!$K18="Rara vez",'2. Identificación del Riesgo'!$K18="Improbable",'2. Identificación del Riesgo'!$K18="Posible")),"Rara vez",
IF(AND(Y18="Fuerte",AB18=2,'2. Identificación del Riesgo'!$K18="Probable"),"Improbable",
IF(AND(Y18="Fuerte",AB18=2,'2. Identificación del Riesgo'!$K18="Casi seguro"),"Posible",
IF(AND(Y18="Moderado",AB18=1,OR('2. Identificación del Riesgo'!$K18="Rara vez",'2. Identificación del Riesgo'!$K$9="Improbable")),"Rara vez",
IF(AND(Y18="Moderado",AB18=1,'2. Identificación del Riesgo'!$K18="Posible"),"Improbable",
IF(AND(Y18="Moderado",AB18=1,'2. Identificación del Riesgo'!$K18="Probable"),"Posible",
IF(AND(Y18="Moderado",AB18=1,'2. Identificación del Riesgo'!$K18="Casi seguro"),"Probable","")))))))))))</f>
        <v/>
      </c>
      <c r="AD18" s="8"/>
      <c r="AE18" s="8"/>
      <c r="AF18" s="8"/>
      <c r="AG18" s="8"/>
      <c r="AH18" s="8"/>
      <c r="AI18" s="8"/>
      <c r="AJ18" s="8"/>
      <c r="AK18" s="8"/>
      <c r="AL18" s="8"/>
      <c r="AM18" s="8"/>
      <c r="AN18" s="8"/>
      <c r="AO18" s="8"/>
      <c r="AP18" s="8"/>
      <c r="AQ18" s="8"/>
      <c r="AR18" s="8"/>
      <c r="AS18" s="8"/>
    </row>
    <row r="19" spans="1:45" ht="35.700000000000003" customHeight="1" x14ac:dyDescent="0.45">
      <c r="A19" s="137"/>
      <c r="B19" s="235"/>
      <c r="C19" s="135"/>
      <c r="D19" s="135"/>
      <c r="E19" s="61"/>
      <c r="F19" s="61"/>
      <c r="G19" s="61"/>
      <c r="H19" s="62"/>
      <c r="I19" s="62"/>
      <c r="J19" s="62"/>
      <c r="K19" s="63" t="str">
        <f t="shared" ref="K19:K20" si="12">CONCATENATE(E19," ",F19," ",G19," ",H19," ",I19," ",J19)</f>
        <v xml:space="preserve">     </v>
      </c>
      <c r="L19" s="64"/>
      <c r="M19" s="64"/>
      <c r="N19" s="64"/>
      <c r="O19" s="64"/>
      <c r="P19" s="64"/>
      <c r="Q19" s="64"/>
      <c r="R19" s="64"/>
      <c r="S19" s="70" t="str">
        <f t="shared" ref="S19:S20" si="13">IF(AND(T19&gt;=0,T19&lt;=85),"Débil",
IF(AND(T19&gt;=86,T19&lt;=95),"Moderado",
IF(AND(T19&gt;=96,T19&lt;=100),"Fuerte","")))</f>
        <v/>
      </c>
      <c r="T19" s="70" t="str">
        <f>IF(AND(L19="",M19="",N19="",O19="",P19="",Q19="",R19=""),"",IF(OR(L19="",M19="",N19="",O19="",P19="",Q19="",R19=""),"Finalice la valoración del control para emitir su calificación",VLOOKUP(L19,[2]Listas!$Z$1:$AA$17,2,FALSE)+VLOOKUP(M19,[2]Listas!$Z$1:$AA$17,2,FALSE)+VLOOKUP(N19,[2]Listas!$Z$1:$AA$17,2,FALSE)+VLOOKUP(O19,[2]Listas!$Z$1:$AA$17,2,FALSE)+VLOOKUP(P19,[2]Listas!$Z$1:$AA$17,2,FALSE)+VLOOKUP(Q19,[2]Listas!$Z$1:$AA$17,2,FALSE)+VLOOKUP(R19,[2]Listas!$Z$1:$AA$17,2,FALSE)))</f>
        <v/>
      </c>
      <c r="U19" s="70" t="str">
        <f t="shared" ref="U19:U20" si="14">IF(OR(T19="",T19="Finalice la valoración del control para emitir su calificación"),"",IF(T19&lt;96,"Debe establecer un plan de acción en la hoja No. 7, que permita tener un control bien diseñado.","No debe establecer un plan de acción para mejorar el diseño del control."))</f>
        <v/>
      </c>
      <c r="V19" s="71"/>
      <c r="W19" s="70" t="str">
        <f t="shared" ref="W19:W20" si="15">IFERROR(IF(OR(S19="",MID(V19,1,SEARCH(" =",V19:V19,1)-1)=""),"",
IF(AND(S19="Fuerte",MID(V19,1,SEARCH(" =",V19:V19,1)-1)="Fuerte"),"Fuerte",
IF(AND(S19="Moderado",MID(V19,1,SEARCH(" =",V19:V19,1)-1)="Moderado"),"Moderado",
IF(OR(S19="Débil",MID(V19,1,SEARCH(" =",V19:V19,1)-1)="Débil"),"Débil",
IF(OR(S19="Fuerte",MID(V19,1,SEARCH(" =",V19:V19,1)-1)="Moderado"),"Moderado",
IF(OR(S19="Moderado",MID(V19,1,SEARCH(" =",V19:V19,1)-1)="Fuerte"),"Moderado","")))))),"")</f>
        <v/>
      </c>
      <c r="X19" s="188"/>
      <c r="Y19" s="188"/>
      <c r="Z19" s="191"/>
      <c r="AA19" s="129"/>
      <c r="AB19" s="182"/>
      <c r="AC19" s="185"/>
      <c r="AD19" s="8"/>
      <c r="AE19" s="8"/>
      <c r="AF19" s="8"/>
      <c r="AG19" s="8"/>
      <c r="AH19" s="8"/>
      <c r="AI19" s="8"/>
      <c r="AJ19" s="8"/>
      <c r="AK19" s="8"/>
      <c r="AL19" s="8"/>
      <c r="AM19" s="8"/>
      <c r="AN19" s="8"/>
      <c r="AO19" s="8"/>
      <c r="AP19" s="8"/>
      <c r="AQ19" s="8"/>
      <c r="AR19" s="8"/>
      <c r="AS19" s="8"/>
    </row>
    <row r="20" spans="1:45" ht="35.700000000000003" customHeight="1" x14ac:dyDescent="0.45">
      <c r="A20" s="137"/>
      <c r="B20" s="236"/>
      <c r="C20" s="136"/>
      <c r="D20" s="136"/>
      <c r="E20" s="61"/>
      <c r="F20" s="61"/>
      <c r="G20" s="61"/>
      <c r="H20" s="62"/>
      <c r="I20" s="62"/>
      <c r="J20" s="62"/>
      <c r="K20" s="63" t="str">
        <f t="shared" si="12"/>
        <v xml:space="preserve">     </v>
      </c>
      <c r="L20" s="64"/>
      <c r="M20" s="64"/>
      <c r="N20" s="64"/>
      <c r="O20" s="64"/>
      <c r="P20" s="64"/>
      <c r="Q20" s="64"/>
      <c r="R20" s="64"/>
      <c r="S20" s="70" t="str">
        <f t="shared" si="13"/>
        <v/>
      </c>
      <c r="T20" s="70" t="str">
        <f>IF(AND(L20="",M20="",N20="",O20="",P20="",Q20="",R20=""),"",IF(OR(L20="",M20="",N20="",O20="",P20="",Q20="",R20=""),"Finalice la valoración del control para emitir su calificación",VLOOKUP(L20,[2]Listas!$Z$1:$AA$17,2,FALSE)+VLOOKUP(M20,[2]Listas!$Z$1:$AA$17,2,FALSE)+VLOOKUP(N20,[2]Listas!$Z$1:$AA$17,2,FALSE)+VLOOKUP(O20,[2]Listas!$Z$1:$AA$17,2,FALSE)+VLOOKUP(P20,[2]Listas!$Z$1:$AA$17,2,FALSE)+VLOOKUP(Q20,[2]Listas!$Z$1:$AA$17,2,FALSE)+VLOOKUP(R20,[2]Listas!$Z$1:$AA$17,2,FALSE)))</f>
        <v/>
      </c>
      <c r="U20" s="70" t="str">
        <f t="shared" si="14"/>
        <v/>
      </c>
      <c r="V20" s="71"/>
      <c r="W20" s="70" t="str">
        <f t="shared" si="15"/>
        <v/>
      </c>
      <c r="X20" s="189"/>
      <c r="Y20" s="189"/>
      <c r="Z20" s="192"/>
      <c r="AA20" s="130"/>
      <c r="AB20" s="183"/>
      <c r="AC20" s="186"/>
      <c r="AD20" s="8"/>
      <c r="AE20" s="8"/>
      <c r="AF20" s="8"/>
      <c r="AG20" s="8"/>
      <c r="AH20" s="8"/>
      <c r="AI20" s="8"/>
      <c r="AJ20" s="8"/>
      <c r="AK20" s="8"/>
      <c r="AL20" s="8"/>
      <c r="AM20" s="8"/>
      <c r="AN20" s="8"/>
      <c r="AO20" s="8"/>
      <c r="AP20" s="8"/>
      <c r="AQ20" s="8"/>
      <c r="AR20" s="8"/>
      <c r="AS20" s="8"/>
    </row>
    <row r="21" spans="1:45" ht="35.700000000000003" customHeight="1" x14ac:dyDescent="0.45">
      <c r="A21" s="137">
        <v>5</v>
      </c>
      <c r="B21" s="234" t="str">
        <f>IF(OR('2. Identificación del Riesgo'!H21:H23="Gestión - Seguridad de la Información (Pérdida de Confidencialidad)",'2. Identificación del Riesgo'!H21:H23="Gestión - Seguridad de la Información (Pérdida de la Integridad)",'2. Identificación del Riesgo'!H21:H23="Gestión - Seguridad de la Información (Pérdida de la Disponibilidad)",'2. Identificación del Riesgo'!H21:H23="Gestión - Fiscal",'2. Identificación del Riesgo'!H21:H23="Gestión - Fuga de Capital Intelectual",'2. Identificación del Riesgo'!H21:H23="Gestión",'2. Identificación del Riesgo'!H21:H23="Gestión - Incumplimiento Normativo",'2. Identificación del Riesgo'!H21:H23="Gestión - Estratégico"),"No aplica",
IF('2. Identificación del Riesgo'!H21:H23="","",
IF('2. Identificación del Riesgo'!H21:H23&lt;&gt;"Gestión",'2. Identificación del Riesgo'!B21:B23)))</f>
        <v/>
      </c>
      <c r="C21" s="134" t="str">
        <f>IF(OR('2. Identificación del Riesgo'!H21:H23="Gestión - Seguridad de la Información (Pérdida de Confidencialidad)",'2. Identificación del Riesgo'!H21:H23="Gestión - Seguridad de la Información (Pérdida de la Integridad)",'2. Identificación del Riesgo'!H21:H23="Gestión - Seguridad de la Información (Pérdida de la Disponibilidad)",'2. Identificación del Riesgo'!H21:H23="Gestión - Fiscal",'2. Identificación del Riesgo'!H21:H23="Gestión - Fuga de Capital Intelectual",'2. Identificación del Riesgo'!H21:H23="Gestión",'2. Identificación del Riesgo'!H21:H23="Gestión - Incumplimiento Normativo",'2. Identificación del Riesgo'!H21:H23="Gestión - Estratégico"),"No aplica",
IF('2. Identificación del Riesgo'!H21:H23="","",
IF('2. Identificación del Riesgo'!H21:H23&lt;&gt;"Gestión",'2. Identificación del Riesgo'!G21:G23)))</f>
        <v/>
      </c>
      <c r="D21" s="134" t="str">
        <f>IF(OR('2. Identificación del Riesgo'!H21:H23="Gestión - Seguridad de la Información (Pérdida de Confidencialidad)",'2. Identificación del Riesgo'!H21:H23="Gestión - Seguridad de la Información (Pérdida de la Integridad)",'2. Identificación del Riesgo'!H21:H23="Gestión - Seguridad de la Información (Pérdida de la Disponibilidad)",'2. Identificación del Riesgo'!H21:H23="Gestión - Fiscal",'2. Identificación del Riesgo'!H21:H23="Gestión - Fuga de Capital Intelectual",'2. Identificación del Riesgo'!H21:H23="Gestión",'2. Identificación del Riesgo'!H21:H23="Gestión - Incumplimiento Normativo",'2. Identificación del Riesgo'!H21:H23="Gestión - Estratégico"),"No aplica",
IF('2. Identificación del Riesgo'!H21:H23="","",
IF('2. Identificación del Riesgo'!H21:H23&lt;&gt;"Gestión",'2. Identificación del Riesgo'!H21:H23)))</f>
        <v/>
      </c>
      <c r="E21" s="65"/>
      <c r="F21" s="65"/>
      <c r="G21" s="65"/>
      <c r="H21" s="66"/>
      <c r="I21" s="66"/>
      <c r="J21" s="66"/>
      <c r="K21" s="63" t="str">
        <f>CONCATENATE(E21," ",F21," ",G21," ",H21," ",I21," ",J21)</f>
        <v xml:space="preserve">     </v>
      </c>
      <c r="L21" s="64"/>
      <c r="M21" s="64"/>
      <c r="N21" s="64"/>
      <c r="O21" s="64"/>
      <c r="P21" s="64"/>
      <c r="Q21" s="64"/>
      <c r="R21" s="64"/>
      <c r="S21" s="70" t="str">
        <f>IF(AND(T21&gt;=0,T21&lt;=85),"Débil",
IF(AND(T21&gt;=86,T21&lt;=95),"Moderado",
IF(AND(T21&gt;=96,T21&lt;=100),"Fuerte","")))</f>
        <v/>
      </c>
      <c r="T21" s="70" t="str">
        <f>IF(AND(L21="",M21="",N21="",O21="",P21="",Q21="",R21=""),"",IF(OR(L21="",M21="",N21="",O21="",P21="",Q21="",R21=""),"Finalice la valoración del control para emitir su calificación",VLOOKUP(L21,[2]Listas!$Z$1:$AA$17,2,FALSE)+VLOOKUP(M21,[2]Listas!$Z$1:$AA$17,2,FALSE)+VLOOKUP(N21,[2]Listas!$Z$1:$AA$17,2,FALSE)+VLOOKUP(O21,[2]Listas!$Z$1:$AA$17,2,FALSE)+VLOOKUP(P21,[2]Listas!$Z$1:$AA$17,2,FALSE)+VLOOKUP(Q21,[2]Listas!$Z$1:$AA$17,2,FALSE)+VLOOKUP(R21,[2]Listas!$Z$1:$AA$17,2,FALSE)))</f>
        <v/>
      </c>
      <c r="U21" s="70" t="str">
        <f>IF(OR(T21="",T21="Finalice la valoración del control para emitir su calificación"),"",IF(T21&lt;96,"Debe establecer un plan de acción en la hoja No. 7, que permita tener un control bien diseñado.","No debe establecer un plan de acción para mejorar el diseño del control."))</f>
        <v/>
      </c>
      <c r="V21" s="71"/>
      <c r="W21" s="70" t="str">
        <f>IFERROR(IF(OR(S21="",MID(V21,1,SEARCH(" =",V21:V21,1)-1)=""),"",
IF(AND(S21="Fuerte",MID(V21,1,SEARCH(" =",V21:V21,1)-1)="Fuerte"),"Fuerte",
IF(AND(S21="Moderado",MID(V21,1,SEARCH(" =",V21:V21,1)-1)="Moderado"),"Moderado",
IF(OR(S21="Débil",MID(V21,1,SEARCH(" =",V21:V21,1)-1)="Débil"),"Débil",
IF(OR(S21="Fuerte",MID(V21,1,SEARCH(" =",V21:V21,1)-1)="Moderado"),"Moderado",
IF(OR(S21="Moderado",MID(V21,1,SEARCH(" =",V21:V21,1)-1)="Fuerte"),"Moderado","")))))),"")</f>
        <v/>
      </c>
      <c r="X21" s="187" t="str">
        <f>IF(AND(T21="",T22="",T23=""),"",AVERAGE(T21:T23))</f>
        <v/>
      </c>
      <c r="Y21" s="187" t="str">
        <f>IF(X21="","",
IF(X21=100,"Fuerte",
IF(X21&lt;50,"Débil",
IF(OR(X21&gt;=50,X21&lt;100),"Moderado",""))))</f>
        <v/>
      </c>
      <c r="Z21" s="190" t="str">
        <f>IF(Y21="","",IF(Y21="Fuerte","NO","SI"))</f>
        <v/>
      </c>
      <c r="AA21" s="128"/>
      <c r="AB21" s="181" t="str">
        <f>IF(OR(Y21="",AA21=""),"",
IF(Y21="Débil","No aplica desplazamiento por tener una solidez débil.",
IF(AND(Y21="Fuerte",OR(AA21="El control ayuda a disminuir directamente tanto la probabilidad como el impacto.",AA21="El control ayuda a disminuir directamente la probabilidad e indirectamente el impacto.",AA21="El control ayuda a disminuir directamente la probabilidad y el impacto no disminuye.")),2,
IF(AND(Y21="Fuerte",AA21="El control no disminuye la probabilidad y el impacto disminuye directamente."),0,
IF(AND(Y21="Moderado",OR(AA21="El control ayuda a disminuir directamente tanto la probabilidad como el impacto.",AA21="El control ayuda a disminuir directamente la probabilidad e indirectamente el impacto.",AA21="El control ayuda a disminuir directamente la probabilidad y el impacto no disminuye.")),1,
IF(AND(Y21="Moderado",AA21="El control no disminuye la probabilidad y el impacto disminuye directamente."),0,""))))))</f>
        <v/>
      </c>
      <c r="AC21" s="184" t="str">
        <f>IF(AND(D21&lt;&gt;"Corrupción",D21&lt;&gt;"Corrupción - LA/FT/FPADM",D21&lt;&gt;"Corrupción - Conflictos de Interés",D21&lt;&gt;"Corrupción en Trámites, OPAs y Consultas de Acceso a la Información Pública"),"",
IF(OR(D21="Corrupción",D21="Corrupción - LA/FT/FPADM",D21="Corrupción - Conflictos de Interés",D21="Corrupción en Trámites, OPAs y Consultas de Acceso a la Información Pública"),
IF(AB21="","",
IF(OR(AB21="No aplica desplazamiento por tener una solidez débil.",AB21=0),'2. Identificación del Riesgo'!$K21,
IF(AND(Y21="Fuerte",AB21=2,OR('2. Identificación del Riesgo'!$K21="Rara vez",'2. Identificación del Riesgo'!$K21="Improbable",'2. Identificación del Riesgo'!$K21="Posible")),"Rara vez",
IF(AND(Y21="Fuerte",AB21=2,'2. Identificación del Riesgo'!$K21="Probable"),"Improbable",
IF(AND(Y21="Fuerte",AB21=2,'2. Identificación del Riesgo'!$K21="Casi seguro"),"Posible",
IF(AND(Y21="Moderado",AB21=1,OR('2. Identificación del Riesgo'!$K21="Rara vez",'2. Identificación del Riesgo'!$K$9="Improbable")),"Rara vez",
IF(AND(Y21="Moderado",AB21=1,'2. Identificación del Riesgo'!$K21="Posible"),"Improbable",
IF(AND(Y21="Moderado",AB21=1,'2. Identificación del Riesgo'!$K21="Probable"),"Posible",
IF(AND(Y21="Moderado",AB21=1,'2. Identificación del Riesgo'!$K21="Casi seguro"),"Probable","")))))))))))</f>
        <v/>
      </c>
      <c r="AD21" s="8"/>
      <c r="AE21" s="8"/>
      <c r="AF21" s="8"/>
      <c r="AG21" s="8"/>
      <c r="AH21" s="8"/>
      <c r="AI21" s="8"/>
      <c r="AJ21" s="8"/>
      <c r="AK21" s="8"/>
      <c r="AL21" s="8"/>
      <c r="AM21" s="8"/>
      <c r="AN21" s="8"/>
      <c r="AO21" s="8"/>
      <c r="AP21" s="8"/>
      <c r="AQ21" s="8"/>
      <c r="AR21" s="8"/>
      <c r="AS21" s="8"/>
    </row>
    <row r="22" spans="1:45" ht="35.700000000000003" customHeight="1" x14ac:dyDescent="0.45">
      <c r="A22" s="137"/>
      <c r="B22" s="235"/>
      <c r="C22" s="135"/>
      <c r="D22" s="135"/>
      <c r="E22" s="61"/>
      <c r="F22" s="61"/>
      <c r="G22" s="61"/>
      <c r="H22" s="62"/>
      <c r="I22" s="62"/>
      <c r="J22" s="62"/>
      <c r="K22" s="63" t="str">
        <f t="shared" ref="K22:K23" si="16">CONCATENATE(E22," ",F22," ",G22," ",H22," ",I22," ",J22)</f>
        <v xml:space="preserve">     </v>
      </c>
      <c r="L22" s="64"/>
      <c r="M22" s="64"/>
      <c r="N22" s="64"/>
      <c r="O22" s="64"/>
      <c r="P22" s="64"/>
      <c r="Q22" s="64"/>
      <c r="R22" s="64"/>
      <c r="S22" s="70" t="str">
        <f t="shared" ref="S22:S23" si="17">IF(AND(T22&gt;=0,T22&lt;=85),"Débil",
IF(AND(T22&gt;=86,T22&lt;=95),"Moderado",
IF(AND(T22&gt;=96,T22&lt;=100),"Fuerte","")))</f>
        <v/>
      </c>
      <c r="T22" s="70" t="str">
        <f>IF(AND(L22="",M22="",N22="",O22="",P22="",Q22="",R22=""),"",IF(OR(L22="",M22="",N22="",O22="",P22="",Q22="",R22=""),"Finalice la valoración del control para emitir su calificación",VLOOKUP(L22,[2]Listas!$Z$1:$AA$17,2,FALSE)+VLOOKUP(M22,[2]Listas!$Z$1:$AA$17,2,FALSE)+VLOOKUP(N22,[2]Listas!$Z$1:$AA$17,2,FALSE)+VLOOKUP(O22,[2]Listas!$Z$1:$AA$17,2,FALSE)+VLOOKUP(P22,[2]Listas!$Z$1:$AA$17,2,FALSE)+VLOOKUP(Q22,[2]Listas!$Z$1:$AA$17,2,FALSE)+VLOOKUP(R22,[2]Listas!$Z$1:$AA$17,2,FALSE)))</f>
        <v/>
      </c>
      <c r="U22" s="70" t="str">
        <f t="shared" ref="U22:U23" si="18">IF(OR(T22="",T22="Finalice la valoración del control para emitir su calificación"),"",IF(T22&lt;96,"Debe establecer un plan de acción en la hoja No. 7, que permita tener un control bien diseñado.","No debe establecer un plan de acción para mejorar el diseño del control."))</f>
        <v/>
      </c>
      <c r="V22" s="71"/>
      <c r="W22" s="70" t="str">
        <f t="shared" ref="W22:W23" si="19">IFERROR(IF(OR(S22="",MID(V22,1,SEARCH(" =",V22:V22,1)-1)=""),"",
IF(AND(S22="Fuerte",MID(V22,1,SEARCH(" =",V22:V22,1)-1)="Fuerte"),"Fuerte",
IF(AND(S22="Moderado",MID(V22,1,SEARCH(" =",V22:V22,1)-1)="Moderado"),"Moderado",
IF(OR(S22="Débil",MID(V22,1,SEARCH(" =",V22:V22,1)-1)="Débil"),"Débil",
IF(OR(S22="Fuerte",MID(V22,1,SEARCH(" =",V22:V22,1)-1)="Moderado"),"Moderado",
IF(OR(S22="Moderado",MID(V22,1,SEARCH(" =",V22:V22,1)-1)="Fuerte"),"Moderado","")))))),"")</f>
        <v/>
      </c>
      <c r="X22" s="188"/>
      <c r="Y22" s="188"/>
      <c r="Z22" s="191"/>
      <c r="AA22" s="129"/>
      <c r="AB22" s="182"/>
      <c r="AC22" s="185"/>
      <c r="AD22" s="8"/>
      <c r="AE22" s="8"/>
      <c r="AF22" s="8"/>
      <c r="AG22" s="8"/>
      <c r="AH22" s="8"/>
      <c r="AI22" s="8"/>
      <c r="AJ22" s="8"/>
      <c r="AK22" s="8"/>
      <c r="AL22" s="8"/>
      <c r="AM22" s="8"/>
      <c r="AN22" s="8"/>
      <c r="AO22" s="8"/>
      <c r="AP22" s="8"/>
      <c r="AQ22" s="8"/>
      <c r="AR22" s="8"/>
      <c r="AS22" s="8"/>
    </row>
    <row r="23" spans="1:45" ht="35.700000000000003" customHeight="1" x14ac:dyDescent="0.45">
      <c r="A23" s="137"/>
      <c r="B23" s="236"/>
      <c r="C23" s="136"/>
      <c r="D23" s="136"/>
      <c r="E23" s="61"/>
      <c r="F23" s="61"/>
      <c r="G23" s="61"/>
      <c r="H23" s="62"/>
      <c r="I23" s="62"/>
      <c r="J23" s="62"/>
      <c r="K23" s="63" t="str">
        <f t="shared" si="16"/>
        <v xml:space="preserve">     </v>
      </c>
      <c r="L23" s="64"/>
      <c r="M23" s="64"/>
      <c r="N23" s="64"/>
      <c r="O23" s="64"/>
      <c r="P23" s="64"/>
      <c r="Q23" s="64"/>
      <c r="R23" s="64"/>
      <c r="S23" s="70" t="str">
        <f t="shared" si="17"/>
        <v/>
      </c>
      <c r="T23" s="70" t="str">
        <f>IF(AND(L23="",M23="",N23="",O23="",P23="",Q23="",R23=""),"",IF(OR(L23="",M23="",N23="",O23="",P23="",Q23="",R23=""),"Finalice la valoración del control para emitir su calificación",VLOOKUP(L23,[2]Listas!$Z$1:$AA$17,2,FALSE)+VLOOKUP(M23,[2]Listas!$Z$1:$AA$17,2,FALSE)+VLOOKUP(N23,[2]Listas!$Z$1:$AA$17,2,FALSE)+VLOOKUP(O23,[2]Listas!$Z$1:$AA$17,2,FALSE)+VLOOKUP(P23,[2]Listas!$Z$1:$AA$17,2,FALSE)+VLOOKUP(Q23,[2]Listas!$Z$1:$AA$17,2,FALSE)+VLOOKUP(R23,[2]Listas!$Z$1:$AA$17,2,FALSE)))</f>
        <v/>
      </c>
      <c r="U23" s="70" t="str">
        <f t="shared" si="18"/>
        <v/>
      </c>
      <c r="V23" s="71"/>
      <c r="W23" s="70" t="str">
        <f t="shared" si="19"/>
        <v/>
      </c>
      <c r="X23" s="189"/>
      <c r="Y23" s="189"/>
      <c r="Z23" s="192"/>
      <c r="AA23" s="130"/>
      <c r="AB23" s="183"/>
      <c r="AC23" s="186"/>
      <c r="AD23" s="8"/>
      <c r="AE23" s="8"/>
      <c r="AF23" s="8"/>
      <c r="AG23" s="8"/>
      <c r="AH23" s="8"/>
      <c r="AI23" s="8"/>
      <c r="AJ23" s="8"/>
      <c r="AK23" s="8"/>
      <c r="AL23" s="8"/>
      <c r="AM23" s="8"/>
      <c r="AN23" s="8"/>
      <c r="AO23" s="8"/>
      <c r="AP23" s="8"/>
      <c r="AQ23" s="8"/>
      <c r="AR23" s="8"/>
      <c r="AS23" s="8"/>
    </row>
    <row r="24" spans="1:45" ht="35.700000000000003" customHeight="1" x14ac:dyDescent="0.45">
      <c r="A24" s="137">
        <v>6</v>
      </c>
      <c r="B24" s="234" t="str">
        <f>IF(OR('2. Identificación del Riesgo'!H24:H26="Gestión - Seguridad de la Información (Pérdida de Confidencialidad)",'2. Identificación del Riesgo'!H24:H26="Gestión - Seguridad de la Información (Pérdida de la Integridad)",'2. Identificación del Riesgo'!H24:H26="Gestión - Seguridad de la Información (Pérdida de la Disponibilidad)",'2. Identificación del Riesgo'!H24:H26="Gestión - Fiscal",'2. Identificación del Riesgo'!H24:H26="Gestión - Fuga de Capital Intelectual",'2. Identificación del Riesgo'!H24:H26="Gestión",'2. Identificación del Riesgo'!H24:H26="Gestión - Incumplimiento Normativo",'2. Identificación del Riesgo'!H24:H26="Gestión - Estratégico"),"No aplica",
IF('2. Identificación del Riesgo'!H24:H26="","",
IF('2. Identificación del Riesgo'!H24:H26&lt;&gt;"Gestión",'2. Identificación del Riesgo'!B24:B26)))</f>
        <v/>
      </c>
      <c r="C24" s="134" t="str">
        <f>IF(OR('2. Identificación del Riesgo'!H24:H26="Gestión - Seguridad de la Información (Pérdida de Confidencialidad)",'2. Identificación del Riesgo'!H24:H26="Gestión - Seguridad de la Información (Pérdida de la Integridad)",'2. Identificación del Riesgo'!H24:H26="Gestión - Seguridad de la Información (Pérdida de la Disponibilidad)",'2. Identificación del Riesgo'!H24:H26="Gestión - Fiscal",'2. Identificación del Riesgo'!H24:H26="Gestión - Fuga de Capital Intelectual",'2. Identificación del Riesgo'!H24:H26="Gestión",'2. Identificación del Riesgo'!H24:H26="Gestión - Incumplimiento Normativo",'2. Identificación del Riesgo'!H24:H26="Gestión - Estratégico"),"No aplica",
IF('2. Identificación del Riesgo'!H24:H26="","",
IF('2. Identificación del Riesgo'!H24:H26&lt;&gt;"Gestión",'2. Identificación del Riesgo'!G24:G26)))</f>
        <v/>
      </c>
      <c r="D24" s="134" t="str">
        <f>IF(OR('2. Identificación del Riesgo'!H24:H26="Gestión - Seguridad de la Información (Pérdida de Confidencialidad)",'2. Identificación del Riesgo'!H24:H26="Gestión - Seguridad de la Información (Pérdida de la Integridad)",'2. Identificación del Riesgo'!H24:H26="Gestión - Seguridad de la Información (Pérdida de la Disponibilidad)",'2. Identificación del Riesgo'!H24:H26="Gestión - Fiscal",'2. Identificación del Riesgo'!H24:H26="Gestión - Fuga de Capital Intelectual",'2. Identificación del Riesgo'!H24:H26="Gestión",'2. Identificación del Riesgo'!H24:H26="Gestión - Incumplimiento Normativo",'2. Identificación del Riesgo'!H24:H26="Gestión - Estratégico"),"No aplica",
IF('2. Identificación del Riesgo'!H24:H26="","",
IF('2. Identificación del Riesgo'!H24:H26&lt;&gt;"Gestión",'2. Identificación del Riesgo'!H24:H26)))</f>
        <v/>
      </c>
      <c r="E24" s="65"/>
      <c r="F24" s="65"/>
      <c r="G24" s="65"/>
      <c r="H24" s="66"/>
      <c r="I24" s="66"/>
      <c r="J24" s="66"/>
      <c r="K24" s="63" t="str">
        <f>CONCATENATE(E24," ",F24," ",G24," ",H24," ",I24," ",J24)</f>
        <v xml:space="preserve">     </v>
      </c>
      <c r="L24" s="64"/>
      <c r="M24" s="64"/>
      <c r="N24" s="64"/>
      <c r="O24" s="64"/>
      <c r="P24" s="64"/>
      <c r="Q24" s="64"/>
      <c r="R24" s="64"/>
      <c r="S24" s="70" t="str">
        <f>IF(AND(T24&gt;=0,T24&lt;=85),"Débil",
IF(AND(T24&gt;=86,T24&lt;=95),"Moderado",
IF(AND(T24&gt;=96,T24&lt;=100),"Fuerte","")))</f>
        <v/>
      </c>
      <c r="T24" s="70" t="str">
        <f>IF(AND(L24="",M24="",N24="",O24="",P24="",Q24="",R24=""),"",IF(OR(L24="",M24="",N24="",O24="",P24="",Q24="",R24=""),"Finalice la valoración del control para emitir su calificación",VLOOKUP(L24,[2]Listas!$Z$1:$AA$17,2,FALSE)+VLOOKUP(M24,[2]Listas!$Z$1:$AA$17,2,FALSE)+VLOOKUP(N24,[2]Listas!$Z$1:$AA$17,2,FALSE)+VLOOKUP(O24,[2]Listas!$Z$1:$AA$17,2,FALSE)+VLOOKUP(P24,[2]Listas!$Z$1:$AA$17,2,FALSE)+VLOOKUP(Q24,[2]Listas!$Z$1:$AA$17,2,FALSE)+VLOOKUP(R24,[2]Listas!$Z$1:$AA$17,2,FALSE)))</f>
        <v/>
      </c>
      <c r="U24" s="70" t="str">
        <f>IF(OR(T24="",T24="Finalice la valoración del control para emitir su calificación"),"",IF(T24&lt;96,"Debe establecer un plan de acción en la hoja No. 7, que permita tener un control bien diseñado.","No debe establecer un plan de acción para mejorar el diseño del control."))</f>
        <v/>
      </c>
      <c r="V24" s="71"/>
      <c r="W24" s="70" t="str">
        <f>IFERROR(IF(OR(S24="",MID(V24,1,SEARCH(" =",V24:V24,1)-1)=""),"",
IF(AND(S24="Fuerte",MID(V24,1,SEARCH(" =",V24:V24,1)-1)="Fuerte"),"Fuerte",
IF(AND(S24="Moderado",MID(V24,1,SEARCH(" =",V24:V24,1)-1)="Moderado"),"Moderado",
IF(OR(S24="Débil",MID(V24,1,SEARCH(" =",V24:V24,1)-1)="Débil"),"Débil",
IF(OR(S24="Fuerte",MID(V24,1,SEARCH(" =",V24:V24,1)-1)="Moderado"),"Moderado",
IF(OR(S24="Moderado",MID(V24,1,SEARCH(" =",V24:V24,1)-1)="Fuerte"),"Moderado","")))))),"")</f>
        <v/>
      </c>
      <c r="X24" s="187" t="str">
        <f>IF(AND(T24="",T25="",T26=""),"",AVERAGE(T24:T26))</f>
        <v/>
      </c>
      <c r="Y24" s="187" t="str">
        <f>IF(X24="","",
IF(X24=100,"Fuerte",
IF(X24&lt;50,"Débil",
IF(OR(X24&gt;=50,X24&lt;100),"Moderado",""))))</f>
        <v/>
      </c>
      <c r="Z24" s="190" t="str">
        <f>IF(Y24="","",IF(Y24="Fuerte","NO","SI"))</f>
        <v/>
      </c>
      <c r="AA24" s="128"/>
      <c r="AB24" s="181" t="str">
        <f>IF(OR(Y24="",AA24=""),"",
IF(Y24="Débil","No aplica desplazamiento por tener una solidez débil.",
IF(AND(Y24="Fuerte",OR(AA24="El control ayuda a disminuir directamente tanto la probabilidad como el impacto.",AA24="El control ayuda a disminuir directamente la probabilidad e indirectamente el impacto.",AA24="El control ayuda a disminuir directamente la probabilidad y el impacto no disminuye.")),2,
IF(AND(Y24="Fuerte",AA24="El control no disminuye la probabilidad y el impacto disminuye directamente."),0,
IF(AND(Y24="Moderado",OR(AA24="El control ayuda a disminuir directamente tanto la probabilidad como el impacto.",AA24="El control ayuda a disminuir directamente la probabilidad e indirectamente el impacto.",AA24="El control ayuda a disminuir directamente la probabilidad y el impacto no disminuye.")),1,
IF(AND(Y24="Moderado",AA24="El control no disminuye la probabilidad y el impacto disminuye directamente."),0,""))))))</f>
        <v/>
      </c>
      <c r="AC24" s="184" t="str">
        <f>IF(AND(D24&lt;&gt;"Corrupción",D24&lt;&gt;"Corrupción - LA/FT/FPADM",D24&lt;&gt;"Corrupción - Conflictos de Interés",D24&lt;&gt;"Corrupción en Trámites, OPAs y Consultas de Acceso a la Información Pública"),"",
IF(OR(D24="Corrupción",D24="Corrupción - LA/FT/FPADM",D24="Corrupción - Conflictos de Interés",D24="Corrupción en Trámites, OPAs y Consultas de Acceso a la Información Pública"),
IF(AB24="","",
IF(OR(AB24="No aplica desplazamiento por tener una solidez débil.",AB24=0),'2. Identificación del Riesgo'!$K24,
IF(AND(Y24="Fuerte",AB24=2,OR('2. Identificación del Riesgo'!$K24="Rara vez",'2. Identificación del Riesgo'!$K24="Improbable",'2. Identificación del Riesgo'!$K24="Posible")),"Rara vez",
IF(AND(Y24="Fuerte",AB24=2,'2. Identificación del Riesgo'!$K24="Probable"),"Improbable",
IF(AND(Y24="Fuerte",AB24=2,'2. Identificación del Riesgo'!$K24="Casi seguro"),"Posible",
IF(AND(Y24="Moderado",AB24=1,OR('2. Identificación del Riesgo'!$K24="Rara vez",'2. Identificación del Riesgo'!$K$9="Improbable")),"Rara vez",
IF(AND(Y24="Moderado",AB24=1,'2. Identificación del Riesgo'!$K24="Posible"),"Improbable",
IF(AND(Y24="Moderado",AB24=1,'2. Identificación del Riesgo'!$K24="Probable"),"Posible",
IF(AND(Y24="Moderado",AB24=1,'2. Identificación del Riesgo'!$K24="Casi seguro"),"Probable","")))))))))))</f>
        <v/>
      </c>
      <c r="AD24" s="8"/>
      <c r="AE24" s="8"/>
      <c r="AF24" s="8"/>
      <c r="AG24" s="8"/>
      <c r="AH24" s="8"/>
      <c r="AI24" s="8"/>
      <c r="AJ24" s="8"/>
      <c r="AK24" s="8"/>
      <c r="AL24" s="8"/>
      <c r="AM24" s="8"/>
      <c r="AN24" s="8"/>
      <c r="AO24" s="8"/>
      <c r="AP24" s="8"/>
      <c r="AQ24" s="8"/>
      <c r="AR24" s="8"/>
      <c r="AS24" s="8"/>
    </row>
    <row r="25" spans="1:45" ht="35.700000000000003" customHeight="1" x14ac:dyDescent="0.45">
      <c r="A25" s="137"/>
      <c r="B25" s="235"/>
      <c r="C25" s="135"/>
      <c r="D25" s="135"/>
      <c r="E25" s="61"/>
      <c r="F25" s="61"/>
      <c r="G25" s="61"/>
      <c r="H25" s="62"/>
      <c r="I25" s="62"/>
      <c r="J25" s="62"/>
      <c r="K25" s="63" t="str">
        <f t="shared" ref="K25:K26" si="20">CONCATENATE(E25," ",F25," ",G25," ",H25," ",I25," ",J25)</f>
        <v xml:space="preserve">     </v>
      </c>
      <c r="L25" s="64"/>
      <c r="M25" s="64"/>
      <c r="N25" s="64"/>
      <c r="O25" s="64"/>
      <c r="P25" s="64"/>
      <c r="Q25" s="64"/>
      <c r="R25" s="64"/>
      <c r="S25" s="70" t="str">
        <f t="shared" ref="S25:S26" si="21">IF(AND(T25&gt;=0,T25&lt;=85),"Débil",
IF(AND(T25&gt;=86,T25&lt;=95),"Moderado",
IF(AND(T25&gt;=96,T25&lt;=100),"Fuerte","")))</f>
        <v/>
      </c>
      <c r="T25" s="70" t="str">
        <f>IF(AND(L25="",M25="",N25="",O25="",P25="",Q25="",R25=""),"",IF(OR(L25="",M25="",N25="",O25="",P25="",Q25="",R25=""),"Finalice la valoración del control para emitir su calificación",VLOOKUP(L25,[2]Listas!$Z$1:$AA$17,2,FALSE)+VLOOKUP(M25,[2]Listas!$Z$1:$AA$17,2,FALSE)+VLOOKUP(N25,[2]Listas!$Z$1:$AA$17,2,FALSE)+VLOOKUP(O25,[2]Listas!$Z$1:$AA$17,2,FALSE)+VLOOKUP(P25,[2]Listas!$Z$1:$AA$17,2,FALSE)+VLOOKUP(Q25,[2]Listas!$Z$1:$AA$17,2,FALSE)+VLOOKUP(R25,[2]Listas!$Z$1:$AA$17,2,FALSE)))</f>
        <v/>
      </c>
      <c r="U25" s="70" t="str">
        <f t="shared" ref="U25:U26" si="22">IF(OR(T25="",T25="Finalice la valoración del control para emitir su calificación"),"",IF(T25&lt;96,"Debe establecer un plan de acción en la hoja No. 7, que permita tener un control bien diseñado.","No debe establecer un plan de acción para mejorar el diseño del control."))</f>
        <v/>
      </c>
      <c r="V25" s="71"/>
      <c r="W25" s="70" t="str">
        <f t="shared" ref="W25:W26" si="23">IFERROR(IF(OR(S25="",MID(V25,1,SEARCH(" =",V25:V25,1)-1)=""),"",
IF(AND(S25="Fuerte",MID(V25,1,SEARCH(" =",V25:V25,1)-1)="Fuerte"),"Fuerte",
IF(AND(S25="Moderado",MID(V25,1,SEARCH(" =",V25:V25,1)-1)="Moderado"),"Moderado",
IF(OR(S25="Débil",MID(V25,1,SEARCH(" =",V25:V25,1)-1)="Débil"),"Débil",
IF(OR(S25="Fuerte",MID(V25,1,SEARCH(" =",V25:V25,1)-1)="Moderado"),"Moderado",
IF(OR(S25="Moderado",MID(V25,1,SEARCH(" =",V25:V25,1)-1)="Fuerte"),"Moderado","")))))),"")</f>
        <v/>
      </c>
      <c r="X25" s="188"/>
      <c r="Y25" s="188"/>
      <c r="Z25" s="191"/>
      <c r="AA25" s="129"/>
      <c r="AB25" s="182"/>
      <c r="AC25" s="185"/>
      <c r="AD25" s="8"/>
      <c r="AE25" s="8"/>
      <c r="AF25" s="8"/>
      <c r="AG25" s="8"/>
      <c r="AH25" s="8"/>
      <c r="AI25" s="8"/>
      <c r="AJ25" s="8"/>
      <c r="AK25" s="8"/>
      <c r="AL25" s="8"/>
      <c r="AM25" s="8"/>
      <c r="AN25" s="8"/>
      <c r="AO25" s="8"/>
      <c r="AP25" s="8"/>
      <c r="AQ25" s="8"/>
      <c r="AR25" s="8"/>
      <c r="AS25" s="8"/>
    </row>
    <row r="26" spans="1:45" ht="35.700000000000003" customHeight="1" x14ac:dyDescent="0.45">
      <c r="A26" s="137"/>
      <c r="B26" s="236"/>
      <c r="C26" s="136"/>
      <c r="D26" s="136"/>
      <c r="E26" s="61"/>
      <c r="F26" s="61"/>
      <c r="G26" s="61"/>
      <c r="H26" s="62"/>
      <c r="I26" s="62"/>
      <c r="J26" s="62"/>
      <c r="K26" s="63" t="str">
        <f t="shared" si="20"/>
        <v xml:space="preserve">     </v>
      </c>
      <c r="L26" s="64"/>
      <c r="M26" s="64"/>
      <c r="N26" s="64"/>
      <c r="O26" s="64"/>
      <c r="P26" s="64"/>
      <c r="Q26" s="64"/>
      <c r="R26" s="64"/>
      <c r="S26" s="70" t="str">
        <f t="shared" si="21"/>
        <v/>
      </c>
      <c r="T26" s="70" t="str">
        <f>IF(AND(L26="",M26="",N26="",O26="",P26="",Q26="",R26=""),"",IF(OR(L26="",M26="",N26="",O26="",P26="",Q26="",R26=""),"Finalice la valoración del control para emitir su calificación",VLOOKUP(L26,[2]Listas!$Z$1:$AA$17,2,FALSE)+VLOOKUP(M26,[2]Listas!$Z$1:$AA$17,2,FALSE)+VLOOKUP(N26,[2]Listas!$Z$1:$AA$17,2,FALSE)+VLOOKUP(O26,[2]Listas!$Z$1:$AA$17,2,FALSE)+VLOOKUP(P26,[2]Listas!$Z$1:$AA$17,2,FALSE)+VLOOKUP(Q26,[2]Listas!$Z$1:$AA$17,2,FALSE)+VLOOKUP(R26,[2]Listas!$Z$1:$AA$17,2,FALSE)))</f>
        <v/>
      </c>
      <c r="U26" s="70" t="str">
        <f t="shared" si="22"/>
        <v/>
      </c>
      <c r="V26" s="71"/>
      <c r="W26" s="70" t="str">
        <f t="shared" si="23"/>
        <v/>
      </c>
      <c r="X26" s="189"/>
      <c r="Y26" s="189"/>
      <c r="Z26" s="192"/>
      <c r="AA26" s="130"/>
      <c r="AB26" s="183"/>
      <c r="AC26" s="186"/>
      <c r="AD26" s="8"/>
      <c r="AE26" s="8"/>
      <c r="AF26" s="8"/>
      <c r="AG26" s="8"/>
      <c r="AH26" s="8"/>
      <c r="AI26" s="8"/>
      <c r="AJ26" s="8"/>
      <c r="AK26" s="8"/>
      <c r="AL26" s="8"/>
      <c r="AM26" s="8"/>
      <c r="AN26" s="8"/>
      <c r="AO26" s="8"/>
      <c r="AP26" s="8"/>
      <c r="AQ26" s="8"/>
      <c r="AR26" s="8"/>
      <c r="AS26" s="8"/>
    </row>
    <row r="27" spans="1:45" ht="35.700000000000003" customHeight="1" x14ac:dyDescent="0.45">
      <c r="A27" s="137">
        <v>7</v>
      </c>
      <c r="B27" s="234" t="str">
        <f>IF(OR('2. Identificación del Riesgo'!H27:H29="Gestión - Seguridad de la Información (Pérdida de Confidencialidad)",'2. Identificación del Riesgo'!H27:H29="Gestión - Seguridad de la Información (Pérdida de la Integridad)",'2. Identificación del Riesgo'!H27:H29="Gestión - Seguridad de la Información (Pérdida de la Disponibilidad)",'2. Identificación del Riesgo'!H27:H29="Gestión - Fiscal",'2. Identificación del Riesgo'!H27:H29="Gestión - Fuga de Capital Intelectual",'2. Identificación del Riesgo'!H27:H29="Gestión",'2. Identificación del Riesgo'!H27:H29="Gestión - Incumplimiento Normativo",'2. Identificación del Riesgo'!H27:H29="Gestión - Estratégico"),"No aplica",
IF('2. Identificación del Riesgo'!H27:H29="","",
IF('2. Identificación del Riesgo'!H27:H29&lt;&gt;"Gestión",'2. Identificación del Riesgo'!B27:B29)))</f>
        <v/>
      </c>
      <c r="C27" s="134" t="str">
        <f>IF(OR('2. Identificación del Riesgo'!H27:H29="Gestión - Seguridad de la Información (Pérdida de Confidencialidad)",'2. Identificación del Riesgo'!H27:H29="Gestión - Seguridad de la Información (Pérdida de la Integridad)",'2. Identificación del Riesgo'!H27:H29="Gestión - Seguridad de la Información (Pérdida de la Disponibilidad)",'2. Identificación del Riesgo'!H27:H29="Gestión - Fiscal",'2. Identificación del Riesgo'!H27:H29="Gestión - Fuga de Capital Intelectual",'2. Identificación del Riesgo'!H27:H29="Gestión",'2. Identificación del Riesgo'!H27:H29="Gestión - Incumplimiento Normativo",'2. Identificación del Riesgo'!H27:H29="Gestión - Estratégico"),"No aplica",
IF('2. Identificación del Riesgo'!H27:H29="","",
IF('2. Identificación del Riesgo'!H27:H29&lt;&gt;"Gestión",'2. Identificación del Riesgo'!G27:G29)))</f>
        <v/>
      </c>
      <c r="D27" s="134" t="str">
        <f>IF(OR('2. Identificación del Riesgo'!H27:H29="Gestión - Seguridad de la Información (Pérdida de Confidencialidad)",'2. Identificación del Riesgo'!H27:H29="Gestión - Seguridad de la Información (Pérdida de la Integridad)",'2. Identificación del Riesgo'!H27:H29="Gestión - Seguridad de la Información (Pérdida de la Disponibilidad)",'2. Identificación del Riesgo'!H27:H29="Gestión - Fiscal",'2. Identificación del Riesgo'!H27:H29="Gestión - Fuga de Capital Intelectual",'2. Identificación del Riesgo'!H27:H29="Gestión",'2. Identificación del Riesgo'!H27:H29="Gestión - Incumplimiento Normativo",'2. Identificación del Riesgo'!H27:H29="Gestión - Estratégico"),"No aplica",
IF('2. Identificación del Riesgo'!H27:H29="","",
IF('2. Identificación del Riesgo'!H27:H29&lt;&gt;"Gestión",'2. Identificación del Riesgo'!H27:H29)))</f>
        <v/>
      </c>
      <c r="E27" s="65"/>
      <c r="F27" s="65"/>
      <c r="G27" s="65"/>
      <c r="H27" s="66"/>
      <c r="I27" s="66"/>
      <c r="J27" s="66"/>
      <c r="K27" s="63" t="str">
        <f>CONCATENATE(E27," ",F27," ",G27," ",H27," ",I27," ",J27)</f>
        <v xml:space="preserve">     </v>
      </c>
      <c r="L27" s="64"/>
      <c r="M27" s="64"/>
      <c r="N27" s="64"/>
      <c r="O27" s="64"/>
      <c r="P27" s="64"/>
      <c r="Q27" s="64"/>
      <c r="R27" s="64"/>
      <c r="S27" s="70" t="str">
        <f>IF(AND(T27&gt;=0,T27&lt;=85),"Débil",
IF(AND(T27&gt;=86,T27&lt;=95),"Moderado",
IF(AND(T27&gt;=96,T27&lt;=100),"Fuerte","")))</f>
        <v/>
      </c>
      <c r="T27" s="70" t="str">
        <f>IF(AND(L27="",M27="",N27="",O27="",P27="",Q27="",R27=""),"",IF(OR(L27="",M27="",N27="",O27="",P27="",Q27="",R27=""),"Finalice la valoración del control para emitir su calificación",VLOOKUP(L27,[2]Listas!$Z$1:$AA$17,2,FALSE)+VLOOKUP(M27,[2]Listas!$Z$1:$AA$17,2,FALSE)+VLOOKUP(N27,[2]Listas!$Z$1:$AA$17,2,FALSE)+VLOOKUP(O27,[2]Listas!$Z$1:$AA$17,2,FALSE)+VLOOKUP(P27,[2]Listas!$Z$1:$AA$17,2,FALSE)+VLOOKUP(Q27,[2]Listas!$Z$1:$AA$17,2,FALSE)+VLOOKUP(R27,[2]Listas!$Z$1:$AA$17,2,FALSE)))</f>
        <v/>
      </c>
      <c r="U27" s="70" t="str">
        <f>IF(OR(T27="",T27="Finalice la valoración del control para emitir su calificación"),"",IF(T27&lt;96,"Debe establecer un plan de acción en la hoja No. 7, que permita tener un control bien diseñado.","No debe establecer un plan de acción para mejorar el diseño del control."))</f>
        <v/>
      </c>
      <c r="V27" s="71"/>
      <c r="W27" s="70" t="str">
        <f>IFERROR(IF(OR(S27="",MID(V27,1,SEARCH(" =",V27:V27,1)-1)=""),"",
IF(AND(S27="Fuerte",MID(V27,1,SEARCH(" =",V27:V27,1)-1)="Fuerte"),"Fuerte",
IF(AND(S27="Moderado",MID(V27,1,SEARCH(" =",V27:V27,1)-1)="Moderado"),"Moderado",
IF(OR(S27="Débil",MID(V27,1,SEARCH(" =",V27:V27,1)-1)="Débil"),"Débil",
IF(OR(S27="Fuerte",MID(V27,1,SEARCH(" =",V27:V27,1)-1)="Moderado"),"Moderado",
IF(OR(S27="Moderado",MID(V27,1,SEARCH(" =",V27:V27,1)-1)="Fuerte"),"Moderado","")))))),"")</f>
        <v/>
      </c>
      <c r="X27" s="187" t="str">
        <f>IF(AND(T27="",T28="",T29=""),"",AVERAGE(T27:T29))</f>
        <v/>
      </c>
      <c r="Y27" s="187" t="str">
        <f>IF(X27="","",
IF(X27=100,"Fuerte",
IF(X27&lt;50,"Débil",
IF(OR(X27&gt;=50,X27&lt;100),"Moderado",""))))</f>
        <v/>
      </c>
      <c r="Z27" s="190" t="str">
        <f>IF(Y27="","",IF(Y27="Fuerte","NO","SI"))</f>
        <v/>
      </c>
      <c r="AA27" s="128"/>
      <c r="AB27" s="181" t="str">
        <f>IF(OR(Y27="",AA27=""),"",
IF(Y27="Débil","No aplica desplazamiento por tener una solidez débil.",
IF(AND(Y27="Fuerte",OR(AA27="El control ayuda a disminuir directamente tanto la probabilidad como el impacto.",AA27="El control ayuda a disminuir directamente la probabilidad e indirectamente el impacto.",AA27="El control ayuda a disminuir directamente la probabilidad y el impacto no disminuye.")),2,
IF(AND(Y27="Fuerte",AA27="El control no disminuye la probabilidad y el impacto disminuye directamente."),0,
IF(AND(Y27="Moderado",OR(AA27="El control ayuda a disminuir directamente tanto la probabilidad como el impacto.",AA27="El control ayuda a disminuir directamente la probabilidad e indirectamente el impacto.",AA27="El control ayuda a disminuir directamente la probabilidad y el impacto no disminuye.")),1,
IF(AND(Y27="Moderado",AA27="El control no disminuye la probabilidad y el impacto disminuye directamente."),0,""))))))</f>
        <v/>
      </c>
      <c r="AC27" s="184" t="str">
        <f>IF(AND(D27&lt;&gt;"Corrupción",D27&lt;&gt;"Corrupción - LA/FT/FPADM",D27&lt;&gt;"Corrupción - Conflictos de Interés",D27&lt;&gt;"Corrupción en Trámites, OPAs y Consultas de Acceso a la Información Pública"),"",
IF(OR(D27="Corrupción",D27="Corrupción - LA/FT/FPADM",D27="Corrupción - Conflictos de Interés",D27="Corrupción en Trámites, OPAs y Consultas de Acceso a la Información Pública"),
IF(AB27="","",
IF(OR(AB27="No aplica desplazamiento por tener una solidez débil.",AB27=0),'2. Identificación del Riesgo'!$K27,
IF(AND(Y27="Fuerte",AB27=2,OR('2. Identificación del Riesgo'!$K27="Rara vez",'2. Identificación del Riesgo'!$K27="Improbable",'2. Identificación del Riesgo'!$K27="Posible")),"Rara vez",
IF(AND(Y27="Fuerte",AB27=2,'2. Identificación del Riesgo'!$K27="Probable"),"Improbable",
IF(AND(Y27="Fuerte",AB27=2,'2. Identificación del Riesgo'!$K27="Casi seguro"),"Posible",
IF(AND(Y27="Moderado",AB27=1,OR('2. Identificación del Riesgo'!$K27="Rara vez",'2. Identificación del Riesgo'!$K$9="Improbable")),"Rara vez",
IF(AND(Y27="Moderado",AB27=1,'2. Identificación del Riesgo'!$K27="Posible"),"Improbable",
IF(AND(Y27="Moderado",AB27=1,'2. Identificación del Riesgo'!$K27="Probable"),"Posible",
IF(AND(Y27="Moderado",AB27=1,'2. Identificación del Riesgo'!$K27="Casi seguro"),"Probable","")))))))))))</f>
        <v/>
      </c>
      <c r="AD27" s="8"/>
      <c r="AE27" s="8"/>
      <c r="AF27" s="8"/>
      <c r="AG27" s="8"/>
      <c r="AH27" s="8"/>
      <c r="AI27" s="8"/>
      <c r="AJ27" s="8"/>
      <c r="AK27" s="8"/>
      <c r="AL27" s="8"/>
      <c r="AM27" s="8"/>
      <c r="AN27" s="8"/>
      <c r="AO27" s="8"/>
      <c r="AP27" s="8"/>
      <c r="AQ27" s="8"/>
      <c r="AR27" s="8"/>
      <c r="AS27" s="8"/>
    </row>
    <row r="28" spans="1:45" ht="52.8" customHeight="1" x14ac:dyDescent="0.45">
      <c r="A28" s="137"/>
      <c r="B28" s="235"/>
      <c r="C28" s="135"/>
      <c r="D28" s="135"/>
      <c r="E28" s="61"/>
      <c r="F28" s="61"/>
      <c r="G28" s="61"/>
      <c r="H28" s="62"/>
      <c r="I28" s="62"/>
      <c r="J28" s="62"/>
      <c r="K28" s="63" t="str">
        <f t="shared" ref="K28:K29" si="24">CONCATENATE(E28," ",F28," ",G28," ",H28," ",I28," ",J28)</f>
        <v xml:space="preserve">     </v>
      </c>
      <c r="L28" s="64"/>
      <c r="M28" s="64"/>
      <c r="N28" s="64"/>
      <c r="O28" s="64"/>
      <c r="P28" s="64"/>
      <c r="Q28" s="64"/>
      <c r="R28" s="64"/>
      <c r="S28" s="70" t="str">
        <f t="shared" ref="S28:S29" si="25">IF(AND(T28&gt;=0,T28&lt;=85),"Débil",
IF(AND(T28&gt;=86,T28&lt;=95),"Moderado",
IF(AND(T28&gt;=96,T28&lt;=100),"Fuerte","")))</f>
        <v/>
      </c>
      <c r="T28" s="70" t="str">
        <f>IF(AND(L28="",M28="",N28="",O28="",P28="",Q28="",R28=""),"",IF(OR(L28="",M28="",N28="",O28="",P28="",Q28="",R28=""),"Finalice la valoración del control para emitir su calificación",VLOOKUP(L28,[2]Listas!$Z$1:$AA$17,2,FALSE)+VLOOKUP(M28,[2]Listas!$Z$1:$AA$17,2,FALSE)+VLOOKUP(N28,[2]Listas!$Z$1:$AA$17,2,FALSE)+VLOOKUP(O28,[2]Listas!$Z$1:$AA$17,2,FALSE)+VLOOKUP(P28,[2]Listas!$Z$1:$AA$17,2,FALSE)+VLOOKUP(Q28,[2]Listas!$Z$1:$AA$17,2,FALSE)+VLOOKUP(R28,[2]Listas!$Z$1:$AA$17,2,FALSE)))</f>
        <v/>
      </c>
      <c r="U28" s="70" t="str">
        <f t="shared" ref="U28:U29" si="26">IF(OR(T28="",T28="Finalice la valoración del control para emitir su calificación"),"",IF(T28&lt;96,"Debe establecer un plan de acción en la hoja No. 7, que permita tener un control bien diseñado.","No debe establecer un plan de acción para mejorar el diseño del control."))</f>
        <v/>
      </c>
      <c r="V28" s="71"/>
      <c r="W28" s="70" t="str">
        <f t="shared" ref="W28:W29" si="27">IFERROR(IF(OR(S28="",MID(V28,1,SEARCH(" =",V28:V28,1)-1)=""),"",
IF(AND(S28="Fuerte",MID(V28,1,SEARCH(" =",V28:V28,1)-1)="Fuerte"),"Fuerte",
IF(AND(S28="Moderado",MID(V28,1,SEARCH(" =",V28:V28,1)-1)="Moderado"),"Moderado",
IF(OR(S28="Débil",MID(V28,1,SEARCH(" =",V28:V28,1)-1)="Débil"),"Débil",
IF(OR(S28="Fuerte",MID(V28,1,SEARCH(" =",V28:V28,1)-1)="Moderado"),"Moderado",
IF(OR(S28="Moderado",MID(V28,1,SEARCH(" =",V28:V28,1)-1)="Fuerte"),"Moderado","")))))),"")</f>
        <v/>
      </c>
      <c r="X28" s="188"/>
      <c r="Y28" s="188"/>
      <c r="Z28" s="191"/>
      <c r="AA28" s="129"/>
      <c r="AB28" s="182"/>
      <c r="AC28" s="185"/>
      <c r="AD28" s="8"/>
      <c r="AE28" s="8"/>
      <c r="AF28" s="8"/>
      <c r="AG28" s="8"/>
      <c r="AH28" s="8"/>
      <c r="AI28" s="8"/>
      <c r="AJ28" s="8"/>
      <c r="AK28" s="8"/>
      <c r="AL28" s="8"/>
      <c r="AM28" s="8"/>
      <c r="AN28" s="8"/>
      <c r="AO28" s="8"/>
      <c r="AP28" s="8"/>
      <c r="AQ28" s="8"/>
      <c r="AR28" s="8"/>
      <c r="AS28" s="8"/>
    </row>
    <row r="29" spans="1:45" ht="35.700000000000003" customHeight="1" x14ac:dyDescent="0.45">
      <c r="A29" s="137"/>
      <c r="B29" s="236"/>
      <c r="C29" s="136"/>
      <c r="D29" s="136"/>
      <c r="E29" s="61"/>
      <c r="F29" s="61"/>
      <c r="G29" s="61"/>
      <c r="H29" s="62"/>
      <c r="I29" s="62"/>
      <c r="J29" s="62"/>
      <c r="K29" s="63" t="str">
        <f t="shared" si="24"/>
        <v xml:space="preserve">     </v>
      </c>
      <c r="L29" s="64"/>
      <c r="M29" s="64"/>
      <c r="N29" s="64"/>
      <c r="O29" s="64"/>
      <c r="P29" s="64"/>
      <c r="Q29" s="64"/>
      <c r="R29" s="64"/>
      <c r="S29" s="70" t="str">
        <f t="shared" si="25"/>
        <v/>
      </c>
      <c r="T29" s="70" t="str">
        <f>IF(AND(L29="",M29="",N29="",O29="",P29="",Q29="",R29=""),"",IF(OR(L29="",M29="",N29="",O29="",P29="",Q29="",R29=""),"Finalice la valoración del control para emitir su calificación",VLOOKUP(L29,[2]Listas!$Z$1:$AA$17,2,FALSE)+VLOOKUP(M29,[2]Listas!$Z$1:$AA$17,2,FALSE)+VLOOKUP(N29,[2]Listas!$Z$1:$AA$17,2,FALSE)+VLOOKUP(O29,[2]Listas!$Z$1:$AA$17,2,FALSE)+VLOOKUP(P29,[2]Listas!$Z$1:$AA$17,2,FALSE)+VLOOKUP(Q29,[2]Listas!$Z$1:$AA$17,2,FALSE)+VLOOKUP(R29,[2]Listas!$Z$1:$AA$17,2,FALSE)))</f>
        <v/>
      </c>
      <c r="U29" s="70" t="str">
        <f t="shared" si="26"/>
        <v/>
      </c>
      <c r="V29" s="71"/>
      <c r="W29" s="70" t="str">
        <f t="shared" si="27"/>
        <v/>
      </c>
      <c r="X29" s="189"/>
      <c r="Y29" s="189"/>
      <c r="Z29" s="192"/>
      <c r="AA29" s="130"/>
      <c r="AB29" s="183"/>
      <c r="AC29" s="186"/>
      <c r="AD29" s="8"/>
      <c r="AE29" s="8"/>
      <c r="AF29" s="8"/>
      <c r="AG29" s="8"/>
      <c r="AH29" s="8"/>
      <c r="AI29" s="8"/>
      <c r="AJ29" s="8"/>
      <c r="AK29" s="8"/>
      <c r="AL29" s="8"/>
      <c r="AM29" s="8"/>
      <c r="AN29" s="8"/>
      <c r="AO29" s="8"/>
      <c r="AP29" s="8"/>
      <c r="AQ29" s="8"/>
      <c r="AR29" s="8"/>
      <c r="AS29" s="8"/>
    </row>
    <row r="30" spans="1:45" ht="35.700000000000003" customHeight="1" x14ac:dyDescent="0.45">
      <c r="A30" s="137">
        <v>8</v>
      </c>
      <c r="B30" s="234" t="str">
        <f>IF(OR('2. Identificación del Riesgo'!H30:H32="Gestión - Seguridad de la Información (Pérdida de Confidencialidad)",'2. Identificación del Riesgo'!H30:H32="Gestión - Seguridad de la Información (Pérdida de la Integridad)",'2. Identificación del Riesgo'!H30:H32="Gestión - Seguridad de la Información (Pérdida de la Disponibilidad)",'2. Identificación del Riesgo'!H30:H32="Gestión - Fiscal",'2. Identificación del Riesgo'!H30:H32="Gestión - Fuga de Capital Intelectual",'2. Identificación del Riesgo'!H30:H32="Gestión",'2. Identificación del Riesgo'!H30:H32="Gestión - Incumplimiento Normativo",'2. Identificación del Riesgo'!H30:H32="Gestión - Estratégico"),"No aplica",
IF('2. Identificación del Riesgo'!H30:H32="","",
IF('2. Identificación del Riesgo'!H30:H32&lt;&gt;"Gestión",'2. Identificación del Riesgo'!B30:B32)))</f>
        <v/>
      </c>
      <c r="C30" s="134" t="str">
        <f>IF(OR('2. Identificación del Riesgo'!H30:H32="Gestión - Seguridad de la Información (Pérdida de Confidencialidad)",'2. Identificación del Riesgo'!H30:H32="Gestión - Seguridad de la Información (Pérdida de la Integridad)",'2. Identificación del Riesgo'!H30:H32="Gestión - Seguridad de la Información (Pérdida de la Disponibilidad)",'2. Identificación del Riesgo'!H30:H32="Gestión - Fiscal",'2. Identificación del Riesgo'!H30:H32="Gestión - Fuga de Capital Intelectual",'2. Identificación del Riesgo'!H30:H32="Gestión",'2. Identificación del Riesgo'!H30:H32="Gestión - Incumplimiento Normativo",'2. Identificación del Riesgo'!H30:H32="Gestión - Estratégico"),"No aplica",
IF('2. Identificación del Riesgo'!H30:H32="","",
IF('2. Identificación del Riesgo'!H30:H32&lt;&gt;"Gestión",'2. Identificación del Riesgo'!G30:G32)))</f>
        <v/>
      </c>
      <c r="D30" s="134" t="str">
        <f>IF(OR('2. Identificación del Riesgo'!H30:H32="Gestión - Seguridad de la Información (Pérdida de Confidencialidad)",'2. Identificación del Riesgo'!H30:H32="Gestión - Seguridad de la Información (Pérdida de la Integridad)",'2. Identificación del Riesgo'!H30:H32="Gestión - Seguridad de la Información (Pérdida de la Disponibilidad)",'2. Identificación del Riesgo'!H30:H32="Gestión - Fiscal",'2. Identificación del Riesgo'!H30:H32="Gestión - Fuga de Capital Intelectual",'2. Identificación del Riesgo'!H30:H32="Gestión",'2. Identificación del Riesgo'!H30:H32="Gestión - Incumplimiento Normativo",'2. Identificación del Riesgo'!H30:H32="Gestión - Estratégico"),"No aplica",
IF('2. Identificación del Riesgo'!H30:H32="","",
IF('2. Identificación del Riesgo'!H30:H32&lt;&gt;"Gestión",'2. Identificación del Riesgo'!H30:H32)))</f>
        <v/>
      </c>
      <c r="E30" s="65"/>
      <c r="F30" s="65"/>
      <c r="G30" s="65"/>
      <c r="H30" s="66"/>
      <c r="I30" s="66"/>
      <c r="J30" s="66"/>
      <c r="K30" s="63" t="str">
        <f>CONCATENATE(E30," ",F30," ",G30," ",H30," ",I30," ",J30)</f>
        <v xml:space="preserve">     </v>
      </c>
      <c r="L30" s="64"/>
      <c r="M30" s="64"/>
      <c r="N30" s="64"/>
      <c r="O30" s="64"/>
      <c r="P30" s="64"/>
      <c r="Q30" s="64"/>
      <c r="R30" s="64"/>
      <c r="S30" s="70" t="str">
        <f>IF(AND(T30&gt;=0,T30&lt;=85),"Débil",
IF(AND(T30&gt;=86,T30&lt;=95),"Moderado",
IF(AND(T30&gt;=96,T30&lt;=100),"Fuerte","")))</f>
        <v/>
      </c>
      <c r="T30" s="70" t="str">
        <f>IF(AND(L30="",M30="",N30="",O30="",P30="",Q30="",R30=""),"",IF(OR(L30="",M30="",N30="",O30="",P30="",Q30="",R30=""),"Finalice la valoración del control para emitir su calificación",VLOOKUP(L30,[2]Listas!$Z$1:$AA$17,2,FALSE)+VLOOKUP(M30,[2]Listas!$Z$1:$AA$17,2,FALSE)+VLOOKUP(N30,[2]Listas!$Z$1:$AA$17,2,FALSE)+VLOOKUP(O30,[2]Listas!$Z$1:$AA$17,2,FALSE)+VLOOKUP(P30,[2]Listas!$Z$1:$AA$17,2,FALSE)+VLOOKUP(Q30,[2]Listas!$Z$1:$AA$17,2,FALSE)+VLOOKUP(R30,[2]Listas!$Z$1:$AA$17,2,FALSE)))</f>
        <v/>
      </c>
      <c r="U30" s="70" t="str">
        <f>IF(OR(T30="",T30="Finalice la valoración del control para emitir su calificación"),"",IF(T30&lt;96,"Debe establecer un plan de acción en la hoja No. 7, que permita tener un control bien diseñado.","No debe establecer un plan de acción para mejorar el diseño del control."))</f>
        <v/>
      </c>
      <c r="V30" s="71"/>
      <c r="W30" s="70" t="str">
        <f>IFERROR(IF(OR(S30="",MID(V30,1,SEARCH(" =",V30:V30,1)-1)=""),"",
IF(AND(S30="Fuerte",MID(V30,1,SEARCH(" =",V30:V30,1)-1)="Fuerte"),"Fuerte",
IF(AND(S30="Moderado",MID(V30,1,SEARCH(" =",V30:V30,1)-1)="Moderado"),"Moderado",
IF(OR(S30="Débil",MID(V30,1,SEARCH(" =",V30:V30,1)-1)="Débil"),"Débil",
IF(OR(S30="Fuerte",MID(V30,1,SEARCH(" =",V30:V30,1)-1)="Moderado"),"Moderado",
IF(OR(S30="Moderado",MID(V30,1,SEARCH(" =",V30:V30,1)-1)="Fuerte"),"Moderado","")))))),"")</f>
        <v/>
      </c>
      <c r="X30" s="187" t="str">
        <f>IF(AND(T30="",T31="",T32=""),"",AVERAGE(T30:T32))</f>
        <v/>
      </c>
      <c r="Y30" s="187" t="str">
        <f>IF(X30="","",
IF(X30=100,"Fuerte",
IF(X30&lt;50,"Débil",
IF(OR(X30&gt;=50,X30&lt;100),"Moderado",""))))</f>
        <v/>
      </c>
      <c r="Z30" s="190" t="str">
        <f>IF(Y30="","",IF(Y30="Fuerte","NO","SI"))</f>
        <v/>
      </c>
      <c r="AA30" s="128"/>
      <c r="AB30" s="181" t="str">
        <f>IF(OR(Y30="",AA30=""),"",
IF(Y30="Débil","No aplica desplazamiento por tener una solidez débil.",
IF(AND(Y30="Fuerte",OR(AA30="El control ayuda a disminuir directamente tanto la probabilidad como el impacto.",AA30="El control ayuda a disminuir directamente la probabilidad e indirectamente el impacto.",AA30="El control ayuda a disminuir directamente la probabilidad y el impacto no disminuye.")),2,
IF(AND(Y30="Fuerte",AA30="El control no disminuye la probabilidad y el impacto disminuye directamente."),0,
IF(AND(Y30="Moderado",OR(AA30="El control ayuda a disminuir directamente tanto la probabilidad como el impacto.",AA30="El control ayuda a disminuir directamente la probabilidad e indirectamente el impacto.",AA30="El control ayuda a disminuir directamente la probabilidad y el impacto no disminuye.")),1,
IF(AND(Y30="Moderado",AA30="El control no disminuye la probabilidad y el impacto disminuye directamente."),0,""))))))</f>
        <v/>
      </c>
      <c r="AC30" s="184" t="str">
        <f>IF(AND(D30&lt;&gt;"Corrupción",D30&lt;&gt;"Corrupción - LA/FT/FPADM",D30&lt;&gt;"Corrupción - Conflictos de Interés",D30&lt;&gt;"Corrupción en Trámites, OPAs y Consultas de Acceso a la Información Pública"),"",
IF(OR(D30="Corrupción",D30="Corrupción - LA/FT/FPADM",D30="Corrupción - Conflictos de Interés",D30="Corrupción en Trámites, OPAs y Consultas de Acceso a la Información Pública"),
IF(AB30="","",
IF(OR(AB30="No aplica desplazamiento por tener una solidez débil.",AB30=0),'2. Identificación del Riesgo'!$K30,
IF(AND(Y30="Fuerte",AB30=2,OR('2. Identificación del Riesgo'!$K30="Rara vez",'2. Identificación del Riesgo'!$K30="Improbable",'2. Identificación del Riesgo'!$K30="Posible")),"Rara vez",
IF(AND(Y30="Fuerte",AB30=2,'2. Identificación del Riesgo'!$K30="Probable"),"Improbable",
IF(AND(Y30="Fuerte",AB30=2,'2. Identificación del Riesgo'!$K30="Casi seguro"),"Posible",
IF(AND(Y30="Moderado",AB30=1,OR('2. Identificación del Riesgo'!$K30="Rara vez",'2. Identificación del Riesgo'!$K$9="Improbable")),"Rara vez",
IF(AND(Y30="Moderado",AB30=1,'2. Identificación del Riesgo'!$K30="Posible"),"Improbable",
IF(AND(Y30="Moderado",AB30=1,'2. Identificación del Riesgo'!$K30="Probable"),"Posible",
IF(AND(Y30="Moderado",AB30=1,'2. Identificación del Riesgo'!$K30="Casi seguro"),"Probable","")))))))))))</f>
        <v/>
      </c>
      <c r="AD30" s="8"/>
      <c r="AE30" s="8"/>
      <c r="AF30" s="8"/>
      <c r="AG30" s="8"/>
      <c r="AH30" s="8"/>
      <c r="AI30" s="8"/>
      <c r="AJ30" s="8"/>
      <c r="AK30" s="8"/>
      <c r="AL30" s="8"/>
      <c r="AM30" s="8"/>
      <c r="AN30" s="8"/>
      <c r="AO30" s="8"/>
      <c r="AP30" s="8"/>
      <c r="AQ30" s="8"/>
      <c r="AR30" s="8"/>
      <c r="AS30" s="8"/>
    </row>
    <row r="31" spans="1:45" ht="35.700000000000003" customHeight="1" x14ac:dyDescent="0.45">
      <c r="A31" s="137"/>
      <c r="B31" s="235"/>
      <c r="C31" s="135"/>
      <c r="D31" s="135"/>
      <c r="E31" s="61"/>
      <c r="F31" s="61"/>
      <c r="G31" s="61"/>
      <c r="H31" s="62"/>
      <c r="I31" s="62"/>
      <c r="J31" s="62"/>
      <c r="K31" s="63" t="str">
        <f t="shared" ref="K31:K32" si="28">CONCATENATE(E31," ",F31," ",G31," ",H31," ",I31," ",J31)</f>
        <v xml:space="preserve">     </v>
      </c>
      <c r="L31" s="64"/>
      <c r="M31" s="64"/>
      <c r="N31" s="64"/>
      <c r="O31" s="64"/>
      <c r="P31" s="64"/>
      <c r="Q31" s="64"/>
      <c r="R31" s="64"/>
      <c r="S31" s="70" t="str">
        <f t="shared" ref="S31:S32" si="29">IF(AND(T31&gt;=0,T31&lt;=85),"Débil",
IF(AND(T31&gt;=86,T31&lt;=95),"Moderado",
IF(AND(T31&gt;=96,T31&lt;=100),"Fuerte","")))</f>
        <v/>
      </c>
      <c r="T31" s="70" t="str">
        <f>IF(AND(L31="",M31="",N31="",O31="",P31="",Q31="",R31=""),"",IF(OR(L31="",M31="",N31="",O31="",P31="",Q31="",R31=""),"Finalice la valoración del control para emitir su calificación",VLOOKUP(L31,[2]Listas!$Z$1:$AA$17,2,FALSE)+VLOOKUP(M31,[2]Listas!$Z$1:$AA$17,2,FALSE)+VLOOKUP(N31,[2]Listas!$Z$1:$AA$17,2,FALSE)+VLOOKUP(O31,[2]Listas!$Z$1:$AA$17,2,FALSE)+VLOOKUP(P31,[2]Listas!$Z$1:$AA$17,2,FALSE)+VLOOKUP(Q31,[2]Listas!$Z$1:$AA$17,2,FALSE)+VLOOKUP(R31,[2]Listas!$Z$1:$AA$17,2,FALSE)))</f>
        <v/>
      </c>
      <c r="U31" s="70" t="str">
        <f t="shared" ref="U31:U32" si="30">IF(OR(T31="",T31="Finalice la valoración del control para emitir su calificación"),"",IF(T31&lt;96,"Debe establecer un plan de acción en la hoja No. 7, que permita tener un control bien diseñado.","No debe establecer un plan de acción para mejorar el diseño del control."))</f>
        <v/>
      </c>
      <c r="V31" s="71"/>
      <c r="W31" s="70" t="str">
        <f t="shared" ref="W31:W32" si="31">IFERROR(IF(OR(S31="",MID(V31,1,SEARCH(" =",V31:V31,1)-1)=""),"",
IF(AND(S31="Fuerte",MID(V31,1,SEARCH(" =",V31:V31,1)-1)="Fuerte"),"Fuerte",
IF(AND(S31="Moderado",MID(V31,1,SEARCH(" =",V31:V31,1)-1)="Moderado"),"Moderado",
IF(OR(S31="Débil",MID(V31,1,SEARCH(" =",V31:V31,1)-1)="Débil"),"Débil",
IF(OR(S31="Fuerte",MID(V31,1,SEARCH(" =",V31:V31,1)-1)="Moderado"),"Moderado",
IF(OR(S31="Moderado",MID(V31,1,SEARCH(" =",V31:V31,1)-1)="Fuerte"),"Moderado","")))))),"")</f>
        <v/>
      </c>
      <c r="X31" s="188"/>
      <c r="Y31" s="188"/>
      <c r="Z31" s="191"/>
      <c r="AA31" s="129"/>
      <c r="AB31" s="182"/>
      <c r="AC31" s="185"/>
      <c r="AD31" s="8"/>
      <c r="AE31" s="8"/>
      <c r="AF31" s="8"/>
      <c r="AG31" s="8"/>
      <c r="AH31" s="8"/>
      <c r="AI31" s="8"/>
      <c r="AJ31" s="8"/>
      <c r="AK31" s="8"/>
      <c r="AL31" s="8"/>
      <c r="AM31" s="8"/>
      <c r="AN31" s="8"/>
      <c r="AO31" s="8"/>
      <c r="AP31" s="8"/>
      <c r="AQ31" s="8"/>
      <c r="AR31" s="8"/>
      <c r="AS31" s="8"/>
    </row>
    <row r="32" spans="1:45" ht="35.700000000000003" customHeight="1" x14ac:dyDescent="0.45">
      <c r="A32" s="137"/>
      <c r="B32" s="236"/>
      <c r="C32" s="136"/>
      <c r="D32" s="136"/>
      <c r="E32" s="61"/>
      <c r="F32" s="61"/>
      <c r="G32" s="61"/>
      <c r="H32" s="62"/>
      <c r="I32" s="62"/>
      <c r="J32" s="62"/>
      <c r="K32" s="63" t="str">
        <f t="shared" si="28"/>
        <v xml:space="preserve">     </v>
      </c>
      <c r="L32" s="64"/>
      <c r="M32" s="64"/>
      <c r="N32" s="64"/>
      <c r="O32" s="64"/>
      <c r="P32" s="64"/>
      <c r="Q32" s="64"/>
      <c r="R32" s="64"/>
      <c r="S32" s="70" t="str">
        <f t="shared" si="29"/>
        <v/>
      </c>
      <c r="T32" s="70" t="str">
        <f>IF(AND(L32="",M32="",N32="",O32="",P32="",Q32="",R32=""),"",IF(OR(L32="",M32="",N32="",O32="",P32="",Q32="",R32=""),"Finalice la valoración del control para emitir su calificación",VLOOKUP(L32,[2]Listas!$Z$1:$AA$17,2,FALSE)+VLOOKUP(M32,[2]Listas!$Z$1:$AA$17,2,FALSE)+VLOOKUP(N32,[2]Listas!$Z$1:$AA$17,2,FALSE)+VLOOKUP(O32,[2]Listas!$Z$1:$AA$17,2,FALSE)+VLOOKUP(P32,[2]Listas!$Z$1:$AA$17,2,FALSE)+VLOOKUP(Q32,[2]Listas!$Z$1:$AA$17,2,FALSE)+VLOOKUP(R32,[2]Listas!$Z$1:$AA$17,2,FALSE)))</f>
        <v/>
      </c>
      <c r="U32" s="70" t="str">
        <f t="shared" si="30"/>
        <v/>
      </c>
      <c r="V32" s="71"/>
      <c r="W32" s="70" t="str">
        <f t="shared" si="31"/>
        <v/>
      </c>
      <c r="X32" s="189"/>
      <c r="Y32" s="189"/>
      <c r="Z32" s="192"/>
      <c r="AA32" s="130"/>
      <c r="AB32" s="183"/>
      <c r="AC32" s="186"/>
      <c r="AD32" s="8"/>
      <c r="AE32" s="8"/>
      <c r="AF32" s="8"/>
      <c r="AG32" s="8"/>
      <c r="AH32" s="8"/>
      <c r="AI32" s="8"/>
      <c r="AJ32" s="8"/>
      <c r="AK32" s="8"/>
      <c r="AL32" s="8"/>
      <c r="AM32" s="8"/>
      <c r="AN32" s="8"/>
      <c r="AO32" s="8"/>
      <c r="AP32" s="8"/>
      <c r="AQ32" s="8"/>
      <c r="AR32" s="8"/>
      <c r="AS32" s="8"/>
    </row>
    <row r="33" spans="1:45" ht="35.700000000000003" customHeight="1" x14ac:dyDescent="0.45">
      <c r="A33" s="137">
        <v>9</v>
      </c>
      <c r="B33" s="234" t="str">
        <f>IF(OR('2. Identificación del Riesgo'!H33:H35="Gestión - Seguridad de la Información (Pérdida de Confidencialidad)",'2. Identificación del Riesgo'!H33:H35="Gestión - Seguridad de la Información (Pérdida de la Integridad)",'2. Identificación del Riesgo'!H33:H35="Gestión - Seguridad de la Información (Pérdida de la Disponibilidad)",'2. Identificación del Riesgo'!H33:H35="Gestión - Fiscal",'2. Identificación del Riesgo'!H33:H35="Gestión - Fuga de Capital Intelectual",'2. Identificación del Riesgo'!H33:H35="Gestión",'2. Identificación del Riesgo'!H33:H35="Gestión - Incumplimiento Normativo",'2. Identificación del Riesgo'!H33:H35="Gestión - Estratégico"),"No aplica",
IF('2. Identificación del Riesgo'!H33:H35="","",
IF('2. Identificación del Riesgo'!H33:H35&lt;&gt;"Gestión",'2. Identificación del Riesgo'!B33:B35)))</f>
        <v/>
      </c>
      <c r="C33" s="134" t="str">
        <f>IF(OR('2. Identificación del Riesgo'!H33:H35="Gestión - Seguridad de la Información (Pérdida de Confidencialidad)",'2. Identificación del Riesgo'!H33:H35="Gestión - Seguridad de la Información (Pérdida de la Integridad)",'2. Identificación del Riesgo'!H33:H35="Gestión - Seguridad de la Información (Pérdida de la Disponibilidad)",'2. Identificación del Riesgo'!H33:H35="Gestión - Fiscal",'2. Identificación del Riesgo'!H33:H35="Gestión - Fuga de Capital Intelectual",'2. Identificación del Riesgo'!H33:H35="Gestión",'2. Identificación del Riesgo'!H33:H35="Gestión - Incumplimiento Normativo",'2. Identificación del Riesgo'!H33:H35="Gestión - Estratégico"),"No aplica",
IF('2. Identificación del Riesgo'!H33:H35="","",
IF('2. Identificación del Riesgo'!H33:H35&lt;&gt;"Gestión",'2. Identificación del Riesgo'!G33:G35)))</f>
        <v/>
      </c>
      <c r="D33" s="134" t="str">
        <f>IF(OR('2. Identificación del Riesgo'!H33:H35="Gestión - Seguridad de la Información (Pérdida de Confidencialidad)",'2. Identificación del Riesgo'!H33:H35="Gestión - Seguridad de la Información (Pérdida de la Integridad)",'2. Identificación del Riesgo'!H33:H35="Gestión - Seguridad de la Información (Pérdida de la Disponibilidad)",'2. Identificación del Riesgo'!H33:H35="Gestión - Fiscal",'2. Identificación del Riesgo'!H33:H35="Gestión - Fuga de Capital Intelectual",'2. Identificación del Riesgo'!H33:H35="Gestión",'2. Identificación del Riesgo'!H33:H35="Gestión - Incumplimiento Normativo",'2. Identificación del Riesgo'!H33:H35="Gestión - Estratégico"),"No aplica",
IF('2. Identificación del Riesgo'!H33:H35="","",
IF('2. Identificación del Riesgo'!H33:H35&lt;&gt;"Gestión",'2. Identificación del Riesgo'!H33:H35)))</f>
        <v/>
      </c>
      <c r="E33" s="65"/>
      <c r="F33" s="65"/>
      <c r="G33" s="65"/>
      <c r="H33" s="66"/>
      <c r="I33" s="66"/>
      <c r="J33" s="66"/>
      <c r="K33" s="63" t="str">
        <f>CONCATENATE(E33," ",F33," ",G33," ",H33," ",I33," ",J33)</f>
        <v xml:space="preserve">     </v>
      </c>
      <c r="L33" s="64"/>
      <c r="M33" s="64"/>
      <c r="N33" s="64"/>
      <c r="O33" s="64"/>
      <c r="P33" s="64"/>
      <c r="Q33" s="64"/>
      <c r="R33" s="64"/>
      <c r="S33" s="70" t="str">
        <f>IF(AND(T33&gt;=0,T33&lt;=85),"Débil",
IF(AND(T33&gt;=86,T33&lt;=95),"Moderado",
IF(AND(T33&gt;=96,T33&lt;=100),"Fuerte","")))</f>
        <v/>
      </c>
      <c r="T33" s="70" t="str">
        <f>IF(AND(L33="",M33="",N33="",O33="",P33="",Q33="",R33=""),"",IF(OR(L33="",M33="",N33="",O33="",P33="",Q33="",R33=""),"Finalice la valoración del control para emitir su calificación",VLOOKUP(L33,[2]Listas!$Z$1:$AA$17,2,FALSE)+VLOOKUP(M33,[2]Listas!$Z$1:$AA$17,2,FALSE)+VLOOKUP(N33,[2]Listas!$Z$1:$AA$17,2,FALSE)+VLOOKUP(O33,[2]Listas!$Z$1:$AA$17,2,FALSE)+VLOOKUP(P33,[2]Listas!$Z$1:$AA$17,2,FALSE)+VLOOKUP(Q33,[2]Listas!$Z$1:$AA$17,2,FALSE)+VLOOKUP(R33,[2]Listas!$Z$1:$AA$17,2,FALSE)))</f>
        <v/>
      </c>
      <c r="U33" s="70" t="str">
        <f>IF(OR(T33="",T33="Finalice la valoración del control para emitir su calificación"),"",IF(T33&lt;96,"Debe establecer un plan de acción en la hoja No. 7, que permita tener un control bien diseñado.","No debe establecer un plan de acción para mejorar el diseño del control."))</f>
        <v/>
      </c>
      <c r="V33" s="71"/>
      <c r="W33" s="70" t="str">
        <f>IFERROR(IF(OR(S33="",MID(V33,1,SEARCH(" =",V33:V33,1)-1)=""),"",
IF(AND(S33="Fuerte",MID(V33,1,SEARCH(" =",V33:V33,1)-1)="Fuerte"),"Fuerte",
IF(AND(S33="Moderado",MID(V33,1,SEARCH(" =",V33:V33,1)-1)="Moderado"),"Moderado",
IF(OR(S33="Débil",MID(V33,1,SEARCH(" =",V33:V33,1)-1)="Débil"),"Débil",
IF(OR(S33="Fuerte",MID(V33,1,SEARCH(" =",V33:V33,1)-1)="Moderado"),"Moderado",
IF(OR(S33="Moderado",MID(V33,1,SEARCH(" =",V33:V33,1)-1)="Fuerte"),"Moderado","")))))),"")</f>
        <v/>
      </c>
      <c r="X33" s="187" t="str">
        <f>IF(AND(T33="",T34="",T35=""),"",AVERAGE(T33:T35))</f>
        <v/>
      </c>
      <c r="Y33" s="187" t="str">
        <f>IF(X33="","",
IF(X33=100,"Fuerte",
IF(X33&lt;50,"Débil",
IF(OR(X33&gt;=50,X33&lt;100),"Moderado",""))))</f>
        <v/>
      </c>
      <c r="Z33" s="190" t="str">
        <f>IF(Y33="","",IF(Y33="Fuerte","NO","SI"))</f>
        <v/>
      </c>
      <c r="AA33" s="128"/>
      <c r="AB33" s="181" t="str">
        <f>IF(OR(Y33="",AA33=""),"",
IF(Y33="Débil","No aplica desplazamiento por tener una solidez débil.",
IF(AND(Y33="Fuerte",OR(AA33="El control ayuda a disminuir directamente tanto la probabilidad como el impacto.",AA33="El control ayuda a disminuir directamente la probabilidad e indirectamente el impacto.",AA33="El control ayuda a disminuir directamente la probabilidad y el impacto no disminuye.")),2,
IF(AND(Y33="Fuerte",AA33="El control no disminuye la probabilidad y el impacto disminuye directamente."),0,
IF(AND(Y33="Moderado",OR(AA33="El control ayuda a disminuir directamente tanto la probabilidad como el impacto.",AA33="El control ayuda a disminuir directamente la probabilidad e indirectamente el impacto.",AA33="El control ayuda a disminuir directamente la probabilidad y el impacto no disminuye.")),1,
IF(AND(Y33="Moderado",AA33="El control no disminuye la probabilidad y el impacto disminuye directamente."),0,""))))))</f>
        <v/>
      </c>
      <c r="AC33" s="184" t="str">
        <f>IF(AND(D33&lt;&gt;"Corrupción",D33&lt;&gt;"Corrupción - LA/FT/FPADM",D33&lt;&gt;"Corrupción - Conflictos de Interés",D33&lt;&gt;"Corrupción en Trámites, OPAs y Consultas de Acceso a la Información Pública"),"",
IF(OR(D33="Corrupción",D33="Corrupción - LA/FT/FPADM",D33="Corrupción - Conflictos de Interés",D33="Corrupción en Trámites, OPAs y Consultas de Acceso a la Información Pública"),
IF(AB33="","",
IF(OR(AB33="No aplica desplazamiento por tener una solidez débil.",AB33=0),'2. Identificación del Riesgo'!$K33,
IF(AND(Y33="Fuerte",AB33=2,OR('2. Identificación del Riesgo'!$K33="Rara vez",'2. Identificación del Riesgo'!$K33="Improbable",'2. Identificación del Riesgo'!$K33="Posible")),"Rara vez",
IF(AND(Y33="Fuerte",AB33=2,'2. Identificación del Riesgo'!$K33="Probable"),"Improbable",
IF(AND(Y33="Fuerte",AB33=2,'2. Identificación del Riesgo'!$K33="Casi seguro"),"Posible",
IF(AND(Y33="Moderado",AB33=1,OR('2. Identificación del Riesgo'!$K33="Rara vez",'2. Identificación del Riesgo'!$K$9="Improbable")),"Rara vez",
IF(AND(Y33="Moderado",AB33=1,'2. Identificación del Riesgo'!$K33="Posible"),"Improbable",
IF(AND(Y33="Moderado",AB33=1,'2. Identificación del Riesgo'!$K33="Probable"),"Posible",
IF(AND(Y33="Moderado",AB33=1,'2. Identificación del Riesgo'!$K33="Casi seguro"),"Probable","")))))))))))</f>
        <v/>
      </c>
      <c r="AD33" s="8"/>
      <c r="AE33" s="8"/>
      <c r="AF33" s="8"/>
      <c r="AG33" s="8"/>
      <c r="AH33" s="8"/>
      <c r="AI33" s="8"/>
      <c r="AJ33" s="8"/>
      <c r="AK33" s="8"/>
      <c r="AL33" s="8"/>
      <c r="AM33" s="8"/>
      <c r="AN33" s="8"/>
      <c r="AO33" s="8"/>
      <c r="AP33" s="8"/>
      <c r="AQ33" s="8"/>
      <c r="AR33" s="8"/>
      <c r="AS33" s="8"/>
    </row>
    <row r="34" spans="1:45" ht="35.700000000000003" customHeight="1" x14ac:dyDescent="0.45">
      <c r="A34" s="137"/>
      <c r="B34" s="235"/>
      <c r="C34" s="135"/>
      <c r="D34" s="135"/>
      <c r="E34" s="61"/>
      <c r="F34" s="61"/>
      <c r="G34" s="61"/>
      <c r="H34" s="62"/>
      <c r="I34" s="62"/>
      <c r="J34" s="62"/>
      <c r="K34" s="63" t="str">
        <f t="shared" ref="K34:K35" si="32">CONCATENATE(E34," ",F34," ",G34," ",H34," ",I34," ",J34)</f>
        <v xml:space="preserve">     </v>
      </c>
      <c r="L34" s="64"/>
      <c r="M34" s="64"/>
      <c r="N34" s="64"/>
      <c r="O34" s="64"/>
      <c r="P34" s="64"/>
      <c r="Q34" s="64"/>
      <c r="R34" s="64"/>
      <c r="S34" s="70" t="str">
        <f t="shared" ref="S34:S35" si="33">IF(AND(T34&gt;=0,T34&lt;=85),"Débil",
IF(AND(T34&gt;=86,T34&lt;=95),"Moderado",
IF(AND(T34&gt;=96,T34&lt;=100),"Fuerte","")))</f>
        <v/>
      </c>
      <c r="T34" s="70" t="str">
        <f>IF(AND(L34="",M34="",N34="",O34="",P34="",Q34="",R34=""),"",IF(OR(L34="",M34="",N34="",O34="",P34="",Q34="",R34=""),"Finalice la valoración del control para emitir su calificación",VLOOKUP(L34,[2]Listas!$Z$1:$AA$17,2,FALSE)+VLOOKUP(M34,[2]Listas!$Z$1:$AA$17,2,FALSE)+VLOOKUP(N34,[2]Listas!$Z$1:$AA$17,2,FALSE)+VLOOKUP(O34,[2]Listas!$Z$1:$AA$17,2,FALSE)+VLOOKUP(P34,[2]Listas!$Z$1:$AA$17,2,FALSE)+VLOOKUP(Q34,[2]Listas!$Z$1:$AA$17,2,FALSE)+VLOOKUP(R34,[2]Listas!$Z$1:$AA$17,2,FALSE)))</f>
        <v/>
      </c>
      <c r="U34" s="70" t="str">
        <f t="shared" ref="U34:U35" si="34">IF(OR(T34="",T34="Finalice la valoración del control para emitir su calificación"),"",IF(T34&lt;96,"Debe establecer un plan de acción en la hoja No. 7, que permita tener un control bien diseñado.","No debe establecer un plan de acción para mejorar el diseño del control."))</f>
        <v/>
      </c>
      <c r="V34" s="71"/>
      <c r="W34" s="70" t="str">
        <f t="shared" ref="W34:W35" si="35">IFERROR(IF(OR(S34="",MID(V34,1,SEARCH(" =",V34:V34,1)-1)=""),"",
IF(AND(S34="Fuerte",MID(V34,1,SEARCH(" =",V34:V34,1)-1)="Fuerte"),"Fuerte",
IF(AND(S34="Moderado",MID(V34,1,SEARCH(" =",V34:V34,1)-1)="Moderado"),"Moderado",
IF(OR(S34="Débil",MID(V34,1,SEARCH(" =",V34:V34,1)-1)="Débil"),"Débil",
IF(OR(S34="Fuerte",MID(V34,1,SEARCH(" =",V34:V34,1)-1)="Moderado"),"Moderado",
IF(OR(S34="Moderado",MID(V34,1,SEARCH(" =",V34:V34,1)-1)="Fuerte"),"Moderado","")))))),"")</f>
        <v/>
      </c>
      <c r="X34" s="188"/>
      <c r="Y34" s="188"/>
      <c r="Z34" s="191"/>
      <c r="AA34" s="129"/>
      <c r="AB34" s="182"/>
      <c r="AC34" s="185"/>
      <c r="AD34" s="8"/>
      <c r="AE34" s="8"/>
      <c r="AF34" s="8"/>
      <c r="AG34" s="8"/>
      <c r="AH34" s="8"/>
      <c r="AI34" s="8"/>
      <c r="AJ34" s="8"/>
      <c r="AK34" s="8"/>
      <c r="AL34" s="8"/>
      <c r="AM34" s="8"/>
      <c r="AN34" s="8"/>
      <c r="AO34" s="8"/>
      <c r="AP34" s="8"/>
      <c r="AQ34" s="8"/>
      <c r="AR34" s="8"/>
      <c r="AS34" s="8"/>
    </row>
    <row r="35" spans="1:45" ht="35.700000000000003" customHeight="1" x14ac:dyDescent="0.45">
      <c r="A35" s="137"/>
      <c r="B35" s="236"/>
      <c r="C35" s="136"/>
      <c r="D35" s="136"/>
      <c r="E35" s="61"/>
      <c r="F35" s="61"/>
      <c r="G35" s="61"/>
      <c r="H35" s="62"/>
      <c r="I35" s="62"/>
      <c r="J35" s="62"/>
      <c r="K35" s="63" t="str">
        <f t="shared" si="32"/>
        <v xml:space="preserve">     </v>
      </c>
      <c r="L35" s="64"/>
      <c r="M35" s="64"/>
      <c r="N35" s="64"/>
      <c r="O35" s="64"/>
      <c r="P35" s="64"/>
      <c r="Q35" s="64"/>
      <c r="R35" s="64"/>
      <c r="S35" s="70" t="str">
        <f t="shared" si="33"/>
        <v/>
      </c>
      <c r="T35" s="70" t="str">
        <f>IF(AND(L35="",M35="",N35="",O35="",P35="",Q35="",R35=""),"",IF(OR(L35="",M35="",N35="",O35="",P35="",Q35="",R35=""),"Finalice la valoración del control para emitir su calificación",VLOOKUP(L35,[2]Listas!$Z$1:$AA$17,2,FALSE)+VLOOKUP(M35,[2]Listas!$Z$1:$AA$17,2,FALSE)+VLOOKUP(N35,[2]Listas!$Z$1:$AA$17,2,FALSE)+VLOOKUP(O35,[2]Listas!$Z$1:$AA$17,2,FALSE)+VLOOKUP(P35,[2]Listas!$Z$1:$AA$17,2,FALSE)+VLOOKUP(Q35,[2]Listas!$Z$1:$AA$17,2,FALSE)+VLOOKUP(R35,[2]Listas!$Z$1:$AA$17,2,FALSE)))</f>
        <v/>
      </c>
      <c r="U35" s="70" t="str">
        <f t="shared" si="34"/>
        <v/>
      </c>
      <c r="V35" s="71"/>
      <c r="W35" s="70" t="str">
        <f t="shared" si="35"/>
        <v/>
      </c>
      <c r="X35" s="189"/>
      <c r="Y35" s="189"/>
      <c r="Z35" s="192"/>
      <c r="AA35" s="130"/>
      <c r="AB35" s="183"/>
      <c r="AC35" s="186"/>
      <c r="AD35" s="8"/>
      <c r="AE35" s="8"/>
      <c r="AF35" s="8"/>
      <c r="AG35" s="8"/>
      <c r="AH35" s="8"/>
      <c r="AI35" s="8"/>
      <c r="AJ35" s="8"/>
      <c r="AK35" s="8"/>
      <c r="AL35" s="8"/>
      <c r="AM35" s="8"/>
      <c r="AN35" s="8"/>
      <c r="AO35" s="8"/>
      <c r="AP35" s="8"/>
      <c r="AQ35" s="8"/>
      <c r="AR35" s="8"/>
      <c r="AS35" s="8"/>
    </row>
    <row r="36" spans="1:45" ht="35.700000000000003" customHeight="1" x14ac:dyDescent="0.45">
      <c r="A36" s="137">
        <v>10</v>
      </c>
      <c r="B36" s="234" t="str">
        <f>IF(OR('2. Identificación del Riesgo'!H36:H38="Gestión - Seguridad de la Información (Pérdida de Confidencialidad)",'2. Identificación del Riesgo'!H36:H38="Gestión - Seguridad de la Información (Pérdida de la Integridad)",'2. Identificación del Riesgo'!H36:H38="Gestión - Seguridad de la Información (Pérdida de la Disponibilidad)",'2. Identificación del Riesgo'!H36:H38="Gestión - Fiscal",'2. Identificación del Riesgo'!H36:H38="Gestión - Fuga de Capital Intelectual",'2. Identificación del Riesgo'!H36:H38="Gestión",'2. Identificación del Riesgo'!H36:H38="Gestión - Incumplimiento Normativo",'2. Identificación del Riesgo'!H36:H38="Gestión - Estratégico"),"No aplica",
IF('2. Identificación del Riesgo'!H36:H38="","",
IF('2. Identificación del Riesgo'!H36:H38&lt;&gt;"Gestión",'2. Identificación del Riesgo'!B36:B38)))</f>
        <v/>
      </c>
      <c r="C36" s="134" t="str">
        <f>IF(OR('2. Identificación del Riesgo'!H36:H38="Gestión - Seguridad de la Información (Pérdida de Confidencialidad)",'2. Identificación del Riesgo'!H36:H38="Gestión - Seguridad de la Información (Pérdida de la Integridad)",'2. Identificación del Riesgo'!H36:H38="Gestión - Seguridad de la Información (Pérdida de la Disponibilidad)",'2. Identificación del Riesgo'!H36:H38="Gestión - Fiscal",'2. Identificación del Riesgo'!H36:H38="Gestión - Fuga de Capital Intelectual",'2. Identificación del Riesgo'!H36:H38="Gestión",'2. Identificación del Riesgo'!H36:H38="Gestión - Incumplimiento Normativo",'2. Identificación del Riesgo'!H36:H38="Gestión - Estratégico"),"No aplica",
IF('2. Identificación del Riesgo'!H36:H38="","",
IF('2. Identificación del Riesgo'!H36:H38&lt;&gt;"Gestión",'2. Identificación del Riesgo'!G36:G38)))</f>
        <v/>
      </c>
      <c r="D36" s="134" t="str">
        <f>IF(OR('2. Identificación del Riesgo'!H36:H38="Gestión - Seguridad de la Información (Pérdida de Confidencialidad)",'2. Identificación del Riesgo'!H36:H38="Gestión - Seguridad de la Información (Pérdida de la Integridad)",'2. Identificación del Riesgo'!H36:H38="Gestión - Seguridad de la Información (Pérdida de la Disponibilidad)",'2. Identificación del Riesgo'!H36:H38="Gestión - Fiscal",'2. Identificación del Riesgo'!H36:H38="Gestión - Fuga de Capital Intelectual",'2. Identificación del Riesgo'!H36:H38="Gestión",'2. Identificación del Riesgo'!H36:H38="Gestión - Incumplimiento Normativo",'2. Identificación del Riesgo'!H36:H38="Gestión - Estratégico"),"No aplica",
IF('2. Identificación del Riesgo'!H36:H38="","",
IF('2. Identificación del Riesgo'!H36:H38&lt;&gt;"Gestión",'2. Identificación del Riesgo'!H36:H38)))</f>
        <v/>
      </c>
      <c r="E36" s="65"/>
      <c r="F36" s="65"/>
      <c r="G36" s="65"/>
      <c r="H36" s="66"/>
      <c r="I36" s="66"/>
      <c r="J36" s="66"/>
      <c r="K36" s="63" t="str">
        <f>CONCATENATE(E36," ",F36," ",G36," ",H36," ",I36," ",J36)</f>
        <v xml:space="preserve">     </v>
      </c>
      <c r="L36" s="64"/>
      <c r="M36" s="64"/>
      <c r="N36" s="64"/>
      <c r="O36" s="64"/>
      <c r="P36" s="64"/>
      <c r="Q36" s="64"/>
      <c r="R36" s="64"/>
      <c r="S36" s="70" t="str">
        <f>IF(AND(T36&gt;=0,T36&lt;=85),"Débil",
IF(AND(T36&gt;=86,T36&lt;=95),"Moderado",
IF(AND(T36&gt;=96,T36&lt;=100),"Fuerte","")))</f>
        <v/>
      </c>
      <c r="T36" s="70" t="str">
        <f>IF(AND(L36="",M36="",N36="",O36="",P36="",Q36="",R36=""),"",IF(OR(L36="",M36="",N36="",O36="",P36="",Q36="",R36=""),"Finalice la valoración del control para emitir su calificación",VLOOKUP(L36,[2]Listas!$Z$1:$AA$17,2,FALSE)+VLOOKUP(M36,[2]Listas!$Z$1:$AA$17,2,FALSE)+VLOOKUP(N36,[2]Listas!$Z$1:$AA$17,2,FALSE)+VLOOKUP(O36,[2]Listas!$Z$1:$AA$17,2,FALSE)+VLOOKUP(P36,[2]Listas!$Z$1:$AA$17,2,FALSE)+VLOOKUP(Q36,[2]Listas!$Z$1:$AA$17,2,FALSE)+VLOOKUP(R36,[2]Listas!$Z$1:$AA$17,2,FALSE)))</f>
        <v/>
      </c>
      <c r="U36" s="70" t="str">
        <f>IF(OR(T36="",T36="Finalice la valoración del control para emitir su calificación"),"",IF(T36&lt;96,"Debe establecer un plan de acción en la hoja No. 7, que permita tener un control bien diseñado.","No debe establecer un plan de acción para mejorar el diseño del control."))</f>
        <v/>
      </c>
      <c r="V36" s="71"/>
      <c r="W36" s="70" t="str">
        <f>IFERROR(IF(OR(S36="",MID(V36,1,SEARCH(" =",V36:V36,1)-1)=""),"",
IF(AND(S36="Fuerte",MID(V36,1,SEARCH(" =",V36:V36,1)-1)="Fuerte"),"Fuerte",
IF(AND(S36="Moderado",MID(V36,1,SEARCH(" =",V36:V36,1)-1)="Moderado"),"Moderado",
IF(OR(S36="Débil",MID(V36,1,SEARCH(" =",V36:V36,1)-1)="Débil"),"Débil",
IF(OR(S36="Fuerte",MID(V36,1,SEARCH(" =",V36:V36,1)-1)="Moderado"),"Moderado",
IF(OR(S36="Moderado",MID(V36,1,SEARCH(" =",V36:V36,1)-1)="Fuerte"),"Moderado","")))))),"")</f>
        <v/>
      </c>
      <c r="X36" s="187" t="str">
        <f>IF(AND(T36="",T37="",T38=""),"",AVERAGE(T36:T38))</f>
        <v/>
      </c>
      <c r="Y36" s="187" t="str">
        <f>IF(X36="","",
IF(X36=100,"Fuerte",
IF(X36&lt;50,"Débil",
IF(OR(X36&gt;=50,X36&lt;100),"Moderado",""))))</f>
        <v/>
      </c>
      <c r="Z36" s="190" t="str">
        <f>IF(Y36="","",IF(Y36="Fuerte","NO","SI"))</f>
        <v/>
      </c>
      <c r="AA36" s="128"/>
      <c r="AB36" s="181" t="str">
        <f>IF(OR(Y36="",AA36=""),"",
IF(Y36="Débil","No aplica desplazamiento por tener una solidez débil.",
IF(AND(Y36="Fuerte",OR(AA36="El control ayuda a disminuir directamente tanto la probabilidad como el impacto.",AA36="El control ayuda a disminuir directamente la probabilidad e indirectamente el impacto.",AA36="El control ayuda a disminuir directamente la probabilidad y el impacto no disminuye.")),2,
IF(AND(Y36="Fuerte",AA36="El control no disminuye la probabilidad y el impacto disminuye directamente."),0,
IF(AND(Y36="Moderado",OR(AA36="El control ayuda a disminuir directamente tanto la probabilidad como el impacto.",AA36="El control ayuda a disminuir directamente la probabilidad e indirectamente el impacto.",AA36="El control ayuda a disminuir directamente la probabilidad y el impacto no disminuye.")),1,
IF(AND(Y36="Moderado",AA36="El control no disminuye la probabilidad y el impacto disminuye directamente."),0,""))))))</f>
        <v/>
      </c>
      <c r="AC36" s="184" t="str">
        <f>IF(AND(D36&lt;&gt;"Corrupción",D36&lt;&gt;"Corrupción - LA/FT/FPADM",D36&lt;&gt;"Corrupción - Conflictos de Interés",D36&lt;&gt;"Corrupción en Trámites, OPAs y Consultas de Acceso a la Información Pública"),"",
IF(OR(D36="Corrupción",D36="Corrupción - LA/FT/FPADM",D36="Corrupción - Conflictos de Interés",D36="Corrupción en Trámites, OPAs y Consultas de Acceso a la Información Pública"),
IF(AB36="","",
IF(OR(AB36="No aplica desplazamiento por tener una solidez débil.",AB36=0),'2. Identificación del Riesgo'!$K36,
IF(AND(Y36="Fuerte",AB36=2,OR('2. Identificación del Riesgo'!$K36="Rara vez",'2. Identificación del Riesgo'!$K36="Improbable",'2. Identificación del Riesgo'!$K36="Posible")),"Rara vez",
IF(AND(Y36="Fuerte",AB36=2,'2. Identificación del Riesgo'!$K36="Probable"),"Improbable",
IF(AND(Y36="Fuerte",AB36=2,'2. Identificación del Riesgo'!$K36="Casi seguro"),"Posible",
IF(AND(Y36="Moderado",AB36=1,OR('2. Identificación del Riesgo'!$K36="Rara vez",'2. Identificación del Riesgo'!$K$9="Improbable")),"Rara vez",
IF(AND(Y36="Moderado",AB36=1,'2. Identificación del Riesgo'!$K36="Posible"),"Improbable",
IF(AND(Y36="Moderado",AB36=1,'2. Identificación del Riesgo'!$K36="Probable"),"Posible",
IF(AND(Y36="Moderado",AB36=1,'2. Identificación del Riesgo'!$K36="Casi seguro"),"Probable","")))))))))))</f>
        <v/>
      </c>
      <c r="AD36" s="8"/>
      <c r="AE36" s="8"/>
      <c r="AF36" s="8"/>
      <c r="AG36" s="8"/>
      <c r="AH36" s="8"/>
      <c r="AI36" s="8"/>
      <c r="AJ36" s="8"/>
      <c r="AK36" s="8"/>
      <c r="AL36" s="8"/>
      <c r="AM36" s="8"/>
      <c r="AN36" s="8"/>
      <c r="AO36" s="8"/>
      <c r="AP36" s="8"/>
      <c r="AQ36" s="8"/>
      <c r="AR36" s="8"/>
      <c r="AS36" s="8"/>
    </row>
    <row r="37" spans="1:45" ht="35.700000000000003" customHeight="1" x14ac:dyDescent="0.45">
      <c r="A37" s="137"/>
      <c r="B37" s="235"/>
      <c r="C37" s="135"/>
      <c r="D37" s="135"/>
      <c r="E37" s="61"/>
      <c r="F37" s="61"/>
      <c r="G37" s="61"/>
      <c r="H37" s="62"/>
      <c r="I37" s="62"/>
      <c r="J37" s="62"/>
      <c r="K37" s="63" t="str">
        <f t="shared" ref="K37:K38" si="36">CONCATENATE(E37," ",F37," ",G37," ",H37," ",I37," ",J37)</f>
        <v xml:space="preserve">     </v>
      </c>
      <c r="L37" s="64"/>
      <c r="M37" s="64"/>
      <c r="N37" s="64"/>
      <c r="O37" s="64"/>
      <c r="P37" s="64"/>
      <c r="Q37" s="64"/>
      <c r="R37" s="64"/>
      <c r="S37" s="70" t="str">
        <f t="shared" ref="S37:S38" si="37">IF(AND(T37&gt;=0,T37&lt;=85),"Débil",
IF(AND(T37&gt;=86,T37&lt;=95),"Moderado",
IF(AND(T37&gt;=96,T37&lt;=100),"Fuerte","")))</f>
        <v/>
      </c>
      <c r="T37" s="70" t="str">
        <f>IF(AND(L37="",M37="",N37="",O37="",P37="",Q37="",R37=""),"",IF(OR(L37="",M37="",N37="",O37="",P37="",Q37="",R37=""),"Finalice la valoración del control para emitir su calificación",VLOOKUP(L37,[2]Listas!$Z$1:$AA$17,2,FALSE)+VLOOKUP(M37,[2]Listas!$Z$1:$AA$17,2,FALSE)+VLOOKUP(N37,[2]Listas!$Z$1:$AA$17,2,FALSE)+VLOOKUP(O37,[2]Listas!$Z$1:$AA$17,2,FALSE)+VLOOKUP(P37,[2]Listas!$Z$1:$AA$17,2,FALSE)+VLOOKUP(Q37,[2]Listas!$Z$1:$AA$17,2,FALSE)+VLOOKUP(R37,[2]Listas!$Z$1:$AA$17,2,FALSE)))</f>
        <v/>
      </c>
      <c r="U37" s="70" t="str">
        <f t="shared" ref="U37:U38" si="38">IF(OR(T37="",T37="Finalice la valoración del control para emitir su calificación"),"",IF(T37&lt;96,"Debe establecer un plan de acción en la hoja No. 7, que permita tener un control bien diseñado.","No debe establecer un plan de acción para mejorar el diseño del control."))</f>
        <v/>
      </c>
      <c r="V37" s="71"/>
      <c r="W37" s="70" t="str">
        <f t="shared" ref="W37:W38" si="39">IFERROR(IF(OR(S37="",MID(V37,1,SEARCH(" =",V37:V37,1)-1)=""),"",
IF(AND(S37="Fuerte",MID(V37,1,SEARCH(" =",V37:V37,1)-1)="Fuerte"),"Fuerte",
IF(AND(S37="Moderado",MID(V37,1,SEARCH(" =",V37:V37,1)-1)="Moderado"),"Moderado",
IF(OR(S37="Débil",MID(V37,1,SEARCH(" =",V37:V37,1)-1)="Débil"),"Débil",
IF(OR(S37="Fuerte",MID(V37,1,SEARCH(" =",V37:V37,1)-1)="Moderado"),"Moderado",
IF(OR(S37="Moderado",MID(V37,1,SEARCH(" =",V37:V37,1)-1)="Fuerte"),"Moderado","")))))),"")</f>
        <v/>
      </c>
      <c r="X37" s="188"/>
      <c r="Y37" s="188"/>
      <c r="Z37" s="191"/>
      <c r="AA37" s="129"/>
      <c r="AB37" s="182"/>
      <c r="AC37" s="185"/>
    </row>
    <row r="38" spans="1:45" ht="35.700000000000003" customHeight="1" x14ac:dyDescent="0.45">
      <c r="A38" s="137"/>
      <c r="B38" s="236"/>
      <c r="C38" s="136"/>
      <c r="D38" s="136"/>
      <c r="E38" s="61"/>
      <c r="F38" s="61"/>
      <c r="G38" s="61"/>
      <c r="H38" s="62"/>
      <c r="I38" s="62"/>
      <c r="J38" s="62"/>
      <c r="K38" s="63" t="str">
        <f t="shared" si="36"/>
        <v xml:space="preserve">     </v>
      </c>
      <c r="L38" s="64"/>
      <c r="M38" s="64"/>
      <c r="N38" s="64"/>
      <c r="O38" s="64"/>
      <c r="P38" s="64"/>
      <c r="Q38" s="64"/>
      <c r="R38" s="64"/>
      <c r="S38" s="70" t="str">
        <f t="shared" si="37"/>
        <v/>
      </c>
      <c r="T38" s="70" t="str">
        <f>IF(AND(L38="",M38="",N38="",O38="",P38="",Q38="",R38=""),"",IF(OR(L38="",M38="",N38="",O38="",P38="",Q38="",R38=""),"Finalice la valoración del control para emitir su calificación",VLOOKUP(L38,[2]Listas!$Z$1:$AA$17,2,FALSE)+VLOOKUP(M38,[2]Listas!$Z$1:$AA$17,2,FALSE)+VLOOKUP(N38,[2]Listas!$Z$1:$AA$17,2,FALSE)+VLOOKUP(O38,[2]Listas!$Z$1:$AA$17,2,FALSE)+VLOOKUP(P38,[2]Listas!$Z$1:$AA$17,2,FALSE)+VLOOKUP(Q38,[2]Listas!$Z$1:$AA$17,2,FALSE)+VLOOKUP(R38,[2]Listas!$Z$1:$AA$17,2,FALSE)))</f>
        <v/>
      </c>
      <c r="U38" s="70" t="str">
        <f t="shared" si="38"/>
        <v/>
      </c>
      <c r="V38" s="71"/>
      <c r="W38" s="70" t="str">
        <f t="shared" si="39"/>
        <v/>
      </c>
      <c r="X38" s="189"/>
      <c r="Y38" s="189"/>
      <c r="Z38" s="192"/>
      <c r="AA38" s="130"/>
      <c r="AB38" s="183"/>
      <c r="AC38" s="186"/>
    </row>
    <row r="39" spans="1:45" ht="35.700000000000003" customHeight="1" x14ac:dyDescent="0.45">
      <c r="A39" s="137">
        <v>11</v>
      </c>
      <c r="B39" s="234" t="str">
        <f>IF(OR('2. Identificación del Riesgo'!H39:H41="Gestión - Seguridad de la Información (Pérdida de Confidencialidad)",'2. Identificación del Riesgo'!H39:H41="Gestión - Seguridad de la Información (Pérdida de la Integridad)",'2. Identificación del Riesgo'!H39:H41="Gestión - Seguridad de la Información (Pérdida de la Disponibilidad)",'2. Identificación del Riesgo'!H39:H41="Gestión - Fiscal",'2. Identificación del Riesgo'!H39:H41="Gestión - Fuga de Capital Intelectual",'2. Identificación del Riesgo'!H39:H41="Gestión",'2. Identificación del Riesgo'!H39:H41="Gestión - Incumplimiento Normativo",'2. Identificación del Riesgo'!H39:H41="Gestión - Estratégico"),"No aplica",
IF('2. Identificación del Riesgo'!H39:H41="","",
IF('2. Identificación del Riesgo'!H39:H41&lt;&gt;"Gestión",'2. Identificación del Riesgo'!B39:B41)))</f>
        <v/>
      </c>
      <c r="C39" s="134" t="str">
        <f>IF(OR('2. Identificación del Riesgo'!H39:H41="Gestión - Seguridad de la Información (Pérdida de Confidencialidad)",'2. Identificación del Riesgo'!H39:H41="Gestión - Seguridad de la Información (Pérdida de la Integridad)",'2. Identificación del Riesgo'!H39:H41="Gestión - Seguridad de la Información (Pérdida de la Disponibilidad)",'2. Identificación del Riesgo'!H39:H41="Gestión - Fiscal",'2. Identificación del Riesgo'!H39:H41="Gestión - Fuga de Capital Intelectual",'2. Identificación del Riesgo'!H39:H41="Gestión",'2. Identificación del Riesgo'!H39:H41="Gestión - Incumplimiento Normativo",'2. Identificación del Riesgo'!H39:H41="Gestión - Estratégico"),"No aplica",
IF('2. Identificación del Riesgo'!H39:H41="","",
IF('2. Identificación del Riesgo'!H39:H41&lt;&gt;"Gestión",'2. Identificación del Riesgo'!G39:G41)))</f>
        <v/>
      </c>
      <c r="D39" s="134" t="str">
        <f>IF(OR('2. Identificación del Riesgo'!H39:H41="Gestión - Seguridad de la Información (Pérdida de Confidencialidad)",'2. Identificación del Riesgo'!H39:H41="Gestión - Seguridad de la Información (Pérdida de la Integridad)",'2. Identificación del Riesgo'!H39:H41="Gestión - Seguridad de la Información (Pérdida de la Disponibilidad)",'2. Identificación del Riesgo'!H39:H41="Gestión - Fiscal",'2. Identificación del Riesgo'!H39:H41="Gestión - Fuga de Capital Intelectual",'2. Identificación del Riesgo'!H39:H41="Gestión",'2. Identificación del Riesgo'!H39:H41="Gestión - Incumplimiento Normativo",'2. Identificación del Riesgo'!H39:H41="Gestión - Estratégico"),"No aplica",
IF('2. Identificación del Riesgo'!H39:H41="","",
IF('2. Identificación del Riesgo'!H39:H41&lt;&gt;"Gestión",'2. Identificación del Riesgo'!H39:H41)))</f>
        <v/>
      </c>
      <c r="E39" s="65"/>
      <c r="F39" s="65"/>
      <c r="G39" s="65"/>
      <c r="H39" s="66"/>
      <c r="I39" s="66"/>
      <c r="J39" s="66"/>
      <c r="K39" s="63" t="str">
        <f>CONCATENATE(E39," ",F39," ",G39," ",H39," ",I39," ",J39)</f>
        <v xml:space="preserve">     </v>
      </c>
      <c r="L39" s="64"/>
      <c r="M39" s="64"/>
      <c r="N39" s="64"/>
      <c r="O39" s="64"/>
      <c r="P39" s="64"/>
      <c r="Q39" s="64"/>
      <c r="R39" s="64"/>
      <c r="S39" s="70" t="str">
        <f>IF(AND(T39&gt;=0,T39&lt;=85),"Débil",
IF(AND(T39&gt;=86,T39&lt;=95),"Moderado",
IF(AND(T39&gt;=96,T39&lt;=100),"Fuerte","")))</f>
        <v/>
      </c>
      <c r="T39" s="70" t="str">
        <f>IF(AND(L39="",M39="",N39="",O39="",P39="",Q39="",R39=""),"",IF(OR(L39="",M39="",N39="",O39="",P39="",Q39="",R39=""),"Finalice la valoración del control para emitir su calificación",VLOOKUP(L39,[2]Listas!$Z$1:$AA$17,2,FALSE)+VLOOKUP(M39,[2]Listas!$Z$1:$AA$17,2,FALSE)+VLOOKUP(N39,[2]Listas!$Z$1:$AA$17,2,FALSE)+VLOOKUP(O39,[2]Listas!$Z$1:$AA$17,2,FALSE)+VLOOKUP(P39,[2]Listas!$Z$1:$AA$17,2,FALSE)+VLOOKUP(Q39,[2]Listas!$Z$1:$AA$17,2,FALSE)+VLOOKUP(R39,[2]Listas!$Z$1:$AA$17,2,FALSE)))</f>
        <v/>
      </c>
      <c r="U39" s="70" t="str">
        <f>IF(OR(T39="",T39="Finalice la valoración del control para emitir su calificación"),"",IF(T39&lt;96,"Debe establecer un plan de acción en la hoja No. 7, que permita tener un control bien diseñado.","No debe establecer un plan de acción para mejorar el diseño del control."))</f>
        <v/>
      </c>
      <c r="V39" s="71"/>
      <c r="W39" s="70" t="str">
        <f>IFERROR(IF(OR(S39="",MID(V39,1,SEARCH(" =",V39:V39,1)-1)=""),"",
IF(AND(S39="Fuerte",MID(V39,1,SEARCH(" =",V39:V39,1)-1)="Fuerte"),"Fuerte",
IF(AND(S39="Moderado",MID(V39,1,SEARCH(" =",V39:V39,1)-1)="Moderado"),"Moderado",
IF(OR(S39="Débil",MID(V39,1,SEARCH(" =",V39:V39,1)-1)="Débil"),"Débil",
IF(OR(S39="Fuerte",MID(V39,1,SEARCH(" =",V39:V39,1)-1)="Moderado"),"Moderado",
IF(OR(S39="Moderado",MID(V39,1,SEARCH(" =",V39:V39,1)-1)="Fuerte"),"Moderado","")))))),"")</f>
        <v/>
      </c>
      <c r="X39" s="187" t="str">
        <f>IF(AND(T39="",T40="",T41=""),"",AVERAGE(T39:T41))</f>
        <v/>
      </c>
      <c r="Y39" s="187" t="str">
        <f>IF(X39="","",
IF(X39=100,"Fuerte",
IF(X39&lt;50,"Débil",
IF(OR(X39&gt;=50,X39&lt;100),"Moderado",""))))</f>
        <v/>
      </c>
      <c r="Z39" s="190" t="str">
        <f>IF(Y39="","",IF(Y39="Fuerte","NO","SI"))</f>
        <v/>
      </c>
      <c r="AA39" s="128"/>
      <c r="AB39" s="181" t="str">
        <f>IF(OR(Y39="",AA39=""),"",
IF(Y39="Débil","No aplica desplazamiento por tener una solidez débil.",
IF(AND(Y39="Fuerte",OR(AA39="El control ayuda a disminuir directamente tanto la probabilidad como el impacto.",AA39="El control ayuda a disminuir directamente la probabilidad e indirectamente el impacto.",AA39="El control ayuda a disminuir directamente la probabilidad y el impacto no disminuye.")),2,
IF(AND(Y39="Fuerte",AA39="El control no disminuye la probabilidad y el impacto disminuye directamente."),0,
IF(AND(Y39="Moderado",OR(AA39="El control ayuda a disminuir directamente tanto la probabilidad como el impacto.",AA39="El control ayuda a disminuir directamente la probabilidad e indirectamente el impacto.",AA39="El control ayuda a disminuir directamente la probabilidad y el impacto no disminuye.")),1,
IF(AND(Y39="Moderado",AA39="El control no disminuye la probabilidad y el impacto disminuye directamente."),0,""))))))</f>
        <v/>
      </c>
      <c r="AC39" s="184" t="str">
        <f>IF(AND(D39&lt;&gt;"Corrupción",D39&lt;&gt;"Corrupción - LA/FT/FPADM",D39&lt;&gt;"Corrupción - Conflictos de Interés",D39&lt;&gt;"Corrupción en Trámites, OPAs y Consultas de Acceso a la Información Pública"),"",
IF(OR(D39="Corrupción",D39="Corrupción - LA/FT/FPADM",D39="Corrupción - Conflictos de Interés",D39="Corrupción en Trámites, OPAs y Consultas de Acceso a la Información Pública"),
IF(AB39="","",
IF(OR(AB39="No aplica desplazamiento por tener una solidez débil.",AB39=0),'2. Identificación del Riesgo'!$K39,
IF(AND(Y39="Fuerte",AB39=2,OR('2. Identificación del Riesgo'!$K39="Rara vez",'2. Identificación del Riesgo'!$K39="Improbable",'2. Identificación del Riesgo'!$K39="Posible")),"Rara vez",
IF(AND(Y39="Fuerte",AB39=2,'2. Identificación del Riesgo'!$K39="Probable"),"Improbable",
IF(AND(Y39="Fuerte",AB39=2,'2. Identificación del Riesgo'!$K39="Casi seguro"),"Posible",
IF(AND(Y39="Moderado",AB39=1,OR('2. Identificación del Riesgo'!$K39="Rara vez",'2. Identificación del Riesgo'!$K$9="Improbable")),"Rara vez",
IF(AND(Y39="Moderado",AB39=1,'2. Identificación del Riesgo'!$K39="Posible"),"Improbable",
IF(AND(Y39="Moderado",AB39=1,'2. Identificación del Riesgo'!$K39="Probable"),"Posible",
IF(AND(Y39="Moderado",AB39=1,'2. Identificación del Riesgo'!$K39="Casi seguro"),"Probable","")))))))))))</f>
        <v/>
      </c>
      <c r="AD39" s="8"/>
      <c r="AE39" s="8"/>
      <c r="AF39" s="8"/>
      <c r="AG39" s="8"/>
      <c r="AH39" s="8"/>
      <c r="AI39" s="8"/>
      <c r="AJ39" s="8"/>
      <c r="AK39" s="8"/>
      <c r="AL39" s="8"/>
      <c r="AM39" s="8"/>
      <c r="AN39" s="8"/>
      <c r="AO39" s="8"/>
      <c r="AP39" s="8"/>
      <c r="AQ39" s="8"/>
      <c r="AR39" s="8"/>
      <c r="AS39" s="8"/>
    </row>
    <row r="40" spans="1:45" ht="35.700000000000003" customHeight="1" x14ac:dyDescent="0.45">
      <c r="A40" s="137"/>
      <c r="B40" s="235"/>
      <c r="C40" s="135"/>
      <c r="D40" s="135"/>
      <c r="E40" s="61"/>
      <c r="F40" s="61"/>
      <c r="G40" s="61"/>
      <c r="H40" s="62"/>
      <c r="I40" s="62"/>
      <c r="J40" s="62"/>
      <c r="K40" s="63" t="str">
        <f t="shared" ref="K40:K41" si="40">CONCATENATE(E40," ",F40," ",G40," ",H40," ",I40," ",J40)</f>
        <v xml:space="preserve">     </v>
      </c>
      <c r="L40" s="64"/>
      <c r="M40" s="64"/>
      <c r="N40" s="64"/>
      <c r="O40" s="64"/>
      <c r="P40" s="64"/>
      <c r="Q40" s="64"/>
      <c r="R40" s="64"/>
      <c r="S40" s="70" t="str">
        <f t="shared" ref="S40:S41" si="41">IF(AND(T40&gt;=0,T40&lt;=85),"Débil",
IF(AND(T40&gt;=86,T40&lt;=95),"Moderado",
IF(AND(T40&gt;=96,T40&lt;=100),"Fuerte","")))</f>
        <v/>
      </c>
      <c r="T40" s="70" t="str">
        <f>IF(AND(L40="",M40="",N40="",O40="",P40="",Q40="",R40=""),"",IF(OR(L40="",M40="",N40="",O40="",P40="",Q40="",R40=""),"Finalice la valoración del control para emitir su calificación",VLOOKUP(L40,[2]Listas!$Z$1:$AA$17,2,FALSE)+VLOOKUP(M40,[2]Listas!$Z$1:$AA$17,2,FALSE)+VLOOKUP(N40,[2]Listas!$Z$1:$AA$17,2,FALSE)+VLOOKUP(O40,[2]Listas!$Z$1:$AA$17,2,FALSE)+VLOOKUP(P40,[2]Listas!$Z$1:$AA$17,2,FALSE)+VLOOKUP(Q40,[2]Listas!$Z$1:$AA$17,2,FALSE)+VLOOKUP(R40,[2]Listas!$Z$1:$AA$17,2,FALSE)))</f>
        <v/>
      </c>
      <c r="U40" s="70" t="str">
        <f t="shared" ref="U40:U41" si="42">IF(OR(T40="",T40="Finalice la valoración del control para emitir su calificación"),"",IF(T40&lt;96,"Debe establecer un plan de acción en la hoja No. 7, que permita tener un control bien diseñado.","No debe establecer un plan de acción para mejorar el diseño del control."))</f>
        <v/>
      </c>
      <c r="V40" s="71"/>
      <c r="W40" s="70" t="str">
        <f t="shared" ref="W40:W41" si="43">IFERROR(IF(OR(S40="",MID(V40,1,SEARCH(" =",V40:V40,1)-1)=""),"",
IF(AND(S40="Fuerte",MID(V40,1,SEARCH(" =",V40:V40,1)-1)="Fuerte"),"Fuerte",
IF(AND(S40="Moderado",MID(V40,1,SEARCH(" =",V40:V40,1)-1)="Moderado"),"Moderado",
IF(OR(S40="Débil",MID(V40,1,SEARCH(" =",V40:V40,1)-1)="Débil"),"Débil",
IF(OR(S40="Fuerte",MID(V40,1,SEARCH(" =",V40:V40,1)-1)="Moderado"),"Moderado",
IF(OR(S40="Moderado",MID(V40,1,SEARCH(" =",V40:V40,1)-1)="Fuerte"),"Moderado","")))))),"")</f>
        <v/>
      </c>
      <c r="X40" s="188"/>
      <c r="Y40" s="188"/>
      <c r="Z40" s="191"/>
      <c r="AA40" s="129"/>
      <c r="AB40" s="182"/>
      <c r="AC40" s="185"/>
    </row>
    <row r="41" spans="1:45" ht="35.700000000000003" customHeight="1" x14ac:dyDescent="0.45">
      <c r="A41" s="137"/>
      <c r="B41" s="236"/>
      <c r="C41" s="136"/>
      <c r="D41" s="136"/>
      <c r="E41" s="61"/>
      <c r="F41" s="61"/>
      <c r="G41" s="61"/>
      <c r="H41" s="62"/>
      <c r="I41" s="62"/>
      <c r="J41" s="62"/>
      <c r="K41" s="63" t="str">
        <f t="shared" si="40"/>
        <v xml:space="preserve">     </v>
      </c>
      <c r="L41" s="64"/>
      <c r="M41" s="64"/>
      <c r="N41" s="64"/>
      <c r="O41" s="64"/>
      <c r="P41" s="64"/>
      <c r="Q41" s="64"/>
      <c r="R41" s="64"/>
      <c r="S41" s="70" t="str">
        <f t="shared" si="41"/>
        <v/>
      </c>
      <c r="T41" s="70" t="str">
        <f>IF(AND(L41="",M41="",N41="",O41="",P41="",Q41="",R41=""),"",IF(OR(L41="",M41="",N41="",O41="",P41="",Q41="",R41=""),"Finalice la valoración del control para emitir su calificación",VLOOKUP(L41,[2]Listas!$Z$1:$AA$17,2,FALSE)+VLOOKUP(M41,[2]Listas!$Z$1:$AA$17,2,FALSE)+VLOOKUP(N41,[2]Listas!$Z$1:$AA$17,2,FALSE)+VLOOKUP(O41,[2]Listas!$Z$1:$AA$17,2,FALSE)+VLOOKUP(P41,[2]Listas!$Z$1:$AA$17,2,FALSE)+VLOOKUP(Q41,[2]Listas!$Z$1:$AA$17,2,FALSE)+VLOOKUP(R41,[2]Listas!$Z$1:$AA$17,2,FALSE)))</f>
        <v/>
      </c>
      <c r="U41" s="70" t="str">
        <f t="shared" si="42"/>
        <v/>
      </c>
      <c r="V41" s="71"/>
      <c r="W41" s="70" t="str">
        <f t="shared" si="43"/>
        <v/>
      </c>
      <c r="X41" s="189"/>
      <c r="Y41" s="189"/>
      <c r="Z41" s="192"/>
      <c r="AA41" s="130"/>
      <c r="AB41" s="183"/>
      <c r="AC41" s="186"/>
    </row>
    <row r="42" spans="1:45" ht="35.700000000000003" customHeight="1" x14ac:dyDescent="0.45">
      <c r="A42" s="137">
        <v>12</v>
      </c>
      <c r="B42" s="234" t="str">
        <f>IF(OR('2. Identificación del Riesgo'!H42:H44="Gestión - Seguridad de la Información (Pérdida de Confidencialidad)",'2. Identificación del Riesgo'!H42:H44="Gestión - Seguridad de la Información (Pérdida de la Integridad)",'2. Identificación del Riesgo'!H42:H44="Gestión - Seguridad de la Información (Pérdida de la Disponibilidad)",'2. Identificación del Riesgo'!H42:H44="Gestión - Fiscal",'2. Identificación del Riesgo'!H42:H44="Gestión - Fuga de Capital Intelectual",'2. Identificación del Riesgo'!H42:H44="Gestión",'2. Identificación del Riesgo'!H42:H44="Gestión - Incumplimiento Normativo",'2. Identificación del Riesgo'!H42:H44="Gestión - Estratégico"),"No aplica",
IF('2. Identificación del Riesgo'!H42:H44="","",
IF('2. Identificación del Riesgo'!H42:H44&lt;&gt;"Gestión",'2. Identificación del Riesgo'!B42:B44)))</f>
        <v/>
      </c>
      <c r="C42" s="134" t="str">
        <f>IF(OR('2. Identificación del Riesgo'!H42:H44="Gestión - Seguridad de la Información (Pérdida de Confidencialidad)",'2. Identificación del Riesgo'!H42:H44="Gestión - Seguridad de la Información (Pérdida de la Integridad)",'2. Identificación del Riesgo'!H42:H44="Gestión - Seguridad de la Información (Pérdida de la Disponibilidad)",'2. Identificación del Riesgo'!H42:H44="Gestión - Fiscal",'2. Identificación del Riesgo'!H42:H44="Gestión - Fuga de Capital Intelectual",'2. Identificación del Riesgo'!H42:H44="Gestión",'2. Identificación del Riesgo'!H42:H44="Gestión - Incumplimiento Normativo",'2. Identificación del Riesgo'!H42:H44="Gestión - Estratégico"),"No aplica",
IF('2. Identificación del Riesgo'!H42:H44="","",
IF('2. Identificación del Riesgo'!H42:H44&lt;&gt;"Gestión",'2. Identificación del Riesgo'!G42:G44)))</f>
        <v/>
      </c>
      <c r="D42" s="134" t="str">
        <f>IF(OR('2. Identificación del Riesgo'!H42:H44="Gestión - Seguridad de la Información (Pérdida de Confidencialidad)",'2. Identificación del Riesgo'!H42:H44="Gestión - Seguridad de la Información (Pérdida de la Integridad)",'2. Identificación del Riesgo'!H42:H44="Gestión - Seguridad de la Información (Pérdida de la Disponibilidad)",'2. Identificación del Riesgo'!H42:H44="Gestión - Fiscal",'2. Identificación del Riesgo'!H42:H44="Gestión - Fuga de Capital Intelectual",'2. Identificación del Riesgo'!H42:H44="Gestión",'2. Identificación del Riesgo'!H42:H44="Gestión - Incumplimiento Normativo",'2. Identificación del Riesgo'!H42:H44="Gestión - Estratégico"),"No aplica",
IF('2. Identificación del Riesgo'!H42:H44="","",
IF('2. Identificación del Riesgo'!H42:H44&lt;&gt;"Gestión",'2. Identificación del Riesgo'!H42:H44)))</f>
        <v/>
      </c>
      <c r="E42" s="65"/>
      <c r="F42" s="65"/>
      <c r="G42" s="65"/>
      <c r="H42" s="66"/>
      <c r="I42" s="66"/>
      <c r="J42" s="66"/>
      <c r="K42" s="63" t="str">
        <f>CONCATENATE(E42," ",F42," ",G42," ",H42," ",I42," ",J42)</f>
        <v xml:space="preserve">     </v>
      </c>
      <c r="L42" s="64"/>
      <c r="M42" s="64"/>
      <c r="N42" s="64"/>
      <c r="O42" s="64"/>
      <c r="P42" s="64"/>
      <c r="Q42" s="64"/>
      <c r="R42" s="64"/>
      <c r="S42" s="70" t="str">
        <f>IF(AND(T42&gt;=0,T42&lt;=85),"Débil",
IF(AND(T42&gt;=86,T42&lt;=95),"Moderado",
IF(AND(T42&gt;=96,T42&lt;=100),"Fuerte","")))</f>
        <v/>
      </c>
      <c r="T42" s="70" t="str">
        <f>IF(AND(L42="",M42="",N42="",O42="",P42="",Q42="",R42=""),"",IF(OR(L42="",M42="",N42="",O42="",P42="",Q42="",R42=""),"Finalice la valoración del control para emitir su calificación",VLOOKUP(L42,[2]Listas!$Z$1:$AA$17,2,FALSE)+VLOOKUP(M42,[2]Listas!$Z$1:$AA$17,2,FALSE)+VLOOKUP(N42,[2]Listas!$Z$1:$AA$17,2,FALSE)+VLOOKUP(O42,[2]Listas!$Z$1:$AA$17,2,FALSE)+VLOOKUP(P42,[2]Listas!$Z$1:$AA$17,2,FALSE)+VLOOKUP(Q42,[2]Listas!$Z$1:$AA$17,2,FALSE)+VLOOKUP(R42,[2]Listas!$Z$1:$AA$17,2,FALSE)))</f>
        <v/>
      </c>
      <c r="U42" s="70" t="str">
        <f>IF(OR(T42="",T42="Finalice la valoración del control para emitir su calificación"),"",IF(T42&lt;96,"Debe establecer un plan de acción en la hoja No. 7, que permita tener un control bien diseñado.","No debe establecer un plan de acción para mejorar el diseño del control."))</f>
        <v/>
      </c>
      <c r="V42" s="71"/>
      <c r="W42" s="70" t="str">
        <f>IFERROR(IF(OR(S42="",MID(V42,1,SEARCH(" =",V42:V42,1)-1)=""),"",
IF(AND(S42="Fuerte",MID(V42,1,SEARCH(" =",V42:V42,1)-1)="Fuerte"),"Fuerte",
IF(AND(S42="Moderado",MID(V42,1,SEARCH(" =",V42:V42,1)-1)="Moderado"),"Moderado",
IF(OR(S42="Débil",MID(V42,1,SEARCH(" =",V42:V42,1)-1)="Débil"),"Débil",
IF(OR(S42="Fuerte",MID(V42,1,SEARCH(" =",V42:V42,1)-1)="Moderado"),"Moderado",
IF(OR(S42="Moderado",MID(V42,1,SEARCH(" =",V42:V42,1)-1)="Fuerte"),"Moderado","")))))),"")</f>
        <v/>
      </c>
      <c r="X42" s="187" t="str">
        <f>IF(AND(T42="",T43="",T44=""),"",AVERAGE(T42:T44))</f>
        <v/>
      </c>
      <c r="Y42" s="187" t="str">
        <f>IF(X42="","",
IF(X42=100,"Fuerte",
IF(X42&lt;50,"Débil",
IF(OR(X42&gt;=50,X42&lt;100),"Moderado",""))))</f>
        <v/>
      </c>
      <c r="Z42" s="190" t="str">
        <f>IF(Y42="","",IF(Y42="Fuerte","NO","SI"))</f>
        <v/>
      </c>
      <c r="AA42" s="128"/>
      <c r="AB42" s="181" t="str">
        <f>IF(OR(Y42="",AA42=""),"",
IF(Y42="Débil","No aplica desplazamiento por tener una solidez débil.",
IF(AND(Y42="Fuerte",OR(AA42="El control ayuda a disminuir directamente tanto la probabilidad como el impacto.",AA42="El control ayuda a disminuir directamente la probabilidad e indirectamente el impacto.",AA42="El control ayuda a disminuir directamente la probabilidad y el impacto no disminuye.")),2,
IF(AND(Y42="Fuerte",AA42="El control no disminuye la probabilidad y el impacto disminuye directamente."),0,
IF(AND(Y42="Moderado",OR(AA42="El control ayuda a disminuir directamente tanto la probabilidad como el impacto.",AA42="El control ayuda a disminuir directamente la probabilidad e indirectamente el impacto.",AA42="El control ayuda a disminuir directamente la probabilidad y el impacto no disminuye.")),1,
IF(AND(Y42="Moderado",AA42="El control no disminuye la probabilidad y el impacto disminuye directamente."),0,""))))))</f>
        <v/>
      </c>
      <c r="AC42" s="184" t="str">
        <f>IF(AND(D42&lt;&gt;"Corrupción",D42&lt;&gt;"Corrupción - LA/FT/FPADM",D42&lt;&gt;"Corrupción - Conflictos de Interés",D42&lt;&gt;"Corrupción en Trámites, OPAs y Consultas de Acceso a la Información Pública"),"",
IF(OR(D42="Corrupción",D42="Corrupción - LA/FT/FPADM",D42="Corrupción - Conflictos de Interés",D42="Corrupción en Trámites, OPAs y Consultas de Acceso a la Información Pública"),
IF(AB42="","",
IF(OR(AB42="No aplica desplazamiento por tener una solidez débil.",AB42=0),'2. Identificación del Riesgo'!$K42,
IF(AND(Y42="Fuerte",AB42=2,OR('2. Identificación del Riesgo'!$K42="Rara vez",'2. Identificación del Riesgo'!$K42="Improbable",'2. Identificación del Riesgo'!$K42="Posible")),"Rara vez",
IF(AND(Y42="Fuerte",AB42=2,'2. Identificación del Riesgo'!$K42="Probable"),"Improbable",
IF(AND(Y42="Fuerte",AB42=2,'2. Identificación del Riesgo'!$K42="Casi seguro"),"Posible",
IF(AND(Y42="Moderado",AB42=1,OR('2. Identificación del Riesgo'!$K42="Rara vez",'2. Identificación del Riesgo'!$K$9="Improbable")),"Rara vez",
IF(AND(Y42="Moderado",AB42=1,'2. Identificación del Riesgo'!$K42="Posible"),"Improbable",
IF(AND(Y42="Moderado",AB42=1,'2. Identificación del Riesgo'!$K42="Probable"),"Posible",
IF(AND(Y42="Moderado",AB42=1,'2. Identificación del Riesgo'!$K42="Casi seguro"),"Probable","")))))))))))</f>
        <v/>
      </c>
      <c r="AD42" s="8"/>
      <c r="AE42" s="8"/>
      <c r="AF42" s="8"/>
      <c r="AG42" s="8"/>
      <c r="AH42" s="8"/>
      <c r="AI42" s="8"/>
      <c r="AJ42" s="8"/>
      <c r="AK42" s="8"/>
      <c r="AL42" s="8"/>
      <c r="AM42" s="8"/>
      <c r="AN42" s="8"/>
      <c r="AO42" s="8"/>
      <c r="AP42" s="8"/>
      <c r="AQ42" s="8"/>
      <c r="AR42" s="8"/>
      <c r="AS42" s="8"/>
    </row>
    <row r="43" spans="1:45" ht="35.700000000000003" customHeight="1" x14ac:dyDescent="0.45">
      <c r="A43" s="137"/>
      <c r="B43" s="235"/>
      <c r="C43" s="135"/>
      <c r="D43" s="135"/>
      <c r="E43" s="61"/>
      <c r="F43" s="61"/>
      <c r="G43" s="61"/>
      <c r="H43" s="62"/>
      <c r="I43" s="62"/>
      <c r="J43" s="62"/>
      <c r="K43" s="63" t="str">
        <f t="shared" ref="K43:K44" si="44">CONCATENATE(E43," ",F43," ",G43," ",H43," ",I43," ",J43)</f>
        <v xml:space="preserve">     </v>
      </c>
      <c r="L43" s="64"/>
      <c r="M43" s="64"/>
      <c r="N43" s="64"/>
      <c r="O43" s="64"/>
      <c r="P43" s="64"/>
      <c r="Q43" s="64"/>
      <c r="R43" s="64"/>
      <c r="S43" s="70" t="str">
        <f t="shared" ref="S43:S44" si="45">IF(AND(T43&gt;=0,T43&lt;=85),"Débil",
IF(AND(T43&gt;=86,T43&lt;=95),"Moderado",
IF(AND(T43&gt;=96,T43&lt;=100),"Fuerte","")))</f>
        <v/>
      </c>
      <c r="T43" s="70" t="str">
        <f>IF(AND(L43="",M43="",N43="",O43="",P43="",Q43="",R43=""),"",IF(OR(L43="",M43="",N43="",O43="",P43="",Q43="",R43=""),"Finalice la valoración del control para emitir su calificación",VLOOKUP(L43,[2]Listas!$Z$1:$AA$17,2,FALSE)+VLOOKUP(M43,[2]Listas!$Z$1:$AA$17,2,FALSE)+VLOOKUP(N43,[2]Listas!$Z$1:$AA$17,2,FALSE)+VLOOKUP(O43,[2]Listas!$Z$1:$AA$17,2,FALSE)+VLOOKUP(P43,[2]Listas!$Z$1:$AA$17,2,FALSE)+VLOOKUP(Q43,[2]Listas!$Z$1:$AA$17,2,FALSE)+VLOOKUP(R43,[2]Listas!$Z$1:$AA$17,2,FALSE)))</f>
        <v/>
      </c>
      <c r="U43" s="70" t="str">
        <f t="shared" ref="U43:U44" si="46">IF(OR(T43="",T43="Finalice la valoración del control para emitir su calificación"),"",IF(T43&lt;96,"Debe establecer un plan de acción en la hoja No. 7, que permita tener un control bien diseñado.","No debe establecer un plan de acción para mejorar el diseño del control."))</f>
        <v/>
      </c>
      <c r="V43" s="71"/>
      <c r="W43" s="70" t="str">
        <f t="shared" ref="W43:W44" si="47">IFERROR(IF(OR(S43="",MID(V43,1,SEARCH(" =",V43:V43,1)-1)=""),"",
IF(AND(S43="Fuerte",MID(V43,1,SEARCH(" =",V43:V43,1)-1)="Fuerte"),"Fuerte",
IF(AND(S43="Moderado",MID(V43,1,SEARCH(" =",V43:V43,1)-1)="Moderado"),"Moderado",
IF(OR(S43="Débil",MID(V43,1,SEARCH(" =",V43:V43,1)-1)="Débil"),"Débil",
IF(OR(S43="Fuerte",MID(V43,1,SEARCH(" =",V43:V43,1)-1)="Moderado"),"Moderado",
IF(OR(S43="Moderado",MID(V43,1,SEARCH(" =",V43:V43,1)-1)="Fuerte"),"Moderado","")))))),"")</f>
        <v/>
      </c>
      <c r="X43" s="188"/>
      <c r="Y43" s="188"/>
      <c r="Z43" s="191"/>
      <c r="AA43" s="129"/>
      <c r="AB43" s="182"/>
      <c r="AC43" s="185"/>
    </row>
    <row r="44" spans="1:45" ht="35.700000000000003" customHeight="1" x14ac:dyDescent="0.45">
      <c r="A44" s="137"/>
      <c r="B44" s="236"/>
      <c r="C44" s="136"/>
      <c r="D44" s="136"/>
      <c r="E44" s="61"/>
      <c r="F44" s="61"/>
      <c r="G44" s="61"/>
      <c r="H44" s="62"/>
      <c r="I44" s="62"/>
      <c r="J44" s="62"/>
      <c r="K44" s="63" t="str">
        <f t="shared" si="44"/>
        <v xml:space="preserve">     </v>
      </c>
      <c r="L44" s="64"/>
      <c r="M44" s="64"/>
      <c r="N44" s="64"/>
      <c r="O44" s="64"/>
      <c r="P44" s="64"/>
      <c r="Q44" s="64"/>
      <c r="R44" s="64"/>
      <c r="S44" s="70" t="str">
        <f t="shared" si="45"/>
        <v/>
      </c>
      <c r="T44" s="70" t="str">
        <f>IF(AND(L44="",M44="",N44="",O44="",P44="",Q44="",R44=""),"",IF(OR(L44="",M44="",N44="",O44="",P44="",Q44="",R44=""),"Finalice la valoración del control para emitir su calificación",VLOOKUP(L44,[2]Listas!$Z$1:$AA$17,2,FALSE)+VLOOKUP(M44,[2]Listas!$Z$1:$AA$17,2,FALSE)+VLOOKUP(N44,[2]Listas!$Z$1:$AA$17,2,FALSE)+VLOOKUP(O44,[2]Listas!$Z$1:$AA$17,2,FALSE)+VLOOKUP(P44,[2]Listas!$Z$1:$AA$17,2,FALSE)+VLOOKUP(Q44,[2]Listas!$Z$1:$AA$17,2,FALSE)+VLOOKUP(R44,[2]Listas!$Z$1:$AA$17,2,FALSE)))</f>
        <v/>
      </c>
      <c r="U44" s="70" t="str">
        <f t="shared" si="46"/>
        <v/>
      </c>
      <c r="V44" s="71"/>
      <c r="W44" s="70" t="str">
        <f t="shared" si="47"/>
        <v/>
      </c>
      <c r="X44" s="189"/>
      <c r="Y44" s="189"/>
      <c r="Z44" s="192"/>
      <c r="AA44" s="130"/>
      <c r="AB44" s="183"/>
      <c r="AC44" s="186"/>
    </row>
    <row r="45" spans="1:45" ht="35.700000000000003" customHeight="1" x14ac:dyDescent="0.45">
      <c r="A45" s="137">
        <v>13</v>
      </c>
      <c r="B45" s="234" t="str">
        <f>IF(OR('2. Identificación del Riesgo'!H45:H47="Gestión - Seguridad de la Información (Pérdida de Confidencialidad)",'2. Identificación del Riesgo'!H45:H47="Gestión - Seguridad de la Información (Pérdida de la Integridad)",'2. Identificación del Riesgo'!H45:H47="Gestión - Seguridad de la Información (Pérdida de la Disponibilidad)",'2. Identificación del Riesgo'!H45:H47="Gestión - Fiscal",'2. Identificación del Riesgo'!H45:H47="Gestión - Fuga de Capital Intelectual",'2. Identificación del Riesgo'!H45:H47="Gestión",'2. Identificación del Riesgo'!H45:H47="Gestión - Incumplimiento Normativo",'2. Identificación del Riesgo'!H45:H47="Gestión - Estratégico"),"No aplica",
IF('2. Identificación del Riesgo'!H45:H47="","",
IF('2. Identificación del Riesgo'!H45:H47&lt;&gt;"Gestión",'2. Identificación del Riesgo'!B45:B47)))</f>
        <v/>
      </c>
      <c r="C45" s="134" t="str">
        <f>IF(OR('2. Identificación del Riesgo'!H45:H47="Gestión - Seguridad de la Información (Pérdida de Confidencialidad)",'2. Identificación del Riesgo'!H45:H47="Gestión - Seguridad de la Información (Pérdida de la Integridad)",'2. Identificación del Riesgo'!H45:H47="Gestión - Seguridad de la Información (Pérdida de la Disponibilidad)",'2. Identificación del Riesgo'!H45:H47="Gestión - Fiscal",'2. Identificación del Riesgo'!H45:H47="Gestión - Fuga de Capital Intelectual",'2. Identificación del Riesgo'!H45:H47="Gestión",'2. Identificación del Riesgo'!H45:H47="Gestión - Incumplimiento Normativo",'2. Identificación del Riesgo'!H45:H47="Gestión - Estratégico"),"No aplica",
IF('2. Identificación del Riesgo'!H45:H47="","",
IF('2. Identificación del Riesgo'!H45:H47&lt;&gt;"Gestión",'2. Identificación del Riesgo'!G45:G47)))</f>
        <v/>
      </c>
      <c r="D45" s="134" t="str">
        <f>IF(OR('2. Identificación del Riesgo'!H45:H47="Gestión - Seguridad de la Información (Pérdida de Confidencialidad)",'2. Identificación del Riesgo'!H45:H47="Gestión - Seguridad de la Información (Pérdida de la Integridad)",'2. Identificación del Riesgo'!H45:H47="Gestión - Seguridad de la Información (Pérdida de la Disponibilidad)",'2. Identificación del Riesgo'!H45:H47="Gestión - Fiscal",'2. Identificación del Riesgo'!H45:H47="Gestión - Fuga de Capital Intelectual",'2. Identificación del Riesgo'!H45:H47="Gestión",'2. Identificación del Riesgo'!H45:H47="Gestión - Incumplimiento Normativo",'2. Identificación del Riesgo'!H45:H47="Gestión - Estratégico"),"No aplica",
IF('2. Identificación del Riesgo'!H45:H47="","",
IF('2. Identificación del Riesgo'!H45:H47&lt;&gt;"Gestión",'2. Identificación del Riesgo'!H45:H47)))</f>
        <v/>
      </c>
      <c r="E45" s="65"/>
      <c r="F45" s="65"/>
      <c r="G45" s="65"/>
      <c r="H45" s="66"/>
      <c r="I45" s="66"/>
      <c r="J45" s="66"/>
      <c r="K45" s="63" t="str">
        <f>CONCATENATE(E45," ",F45," ",G45," ",H45," ",I45," ",J45)</f>
        <v xml:space="preserve">     </v>
      </c>
      <c r="L45" s="64"/>
      <c r="M45" s="64"/>
      <c r="N45" s="64"/>
      <c r="O45" s="64"/>
      <c r="P45" s="64"/>
      <c r="Q45" s="64"/>
      <c r="R45" s="64"/>
      <c r="S45" s="70" t="str">
        <f>IF(AND(T45&gt;=0,T45&lt;=85),"Débil",
IF(AND(T45&gt;=86,T45&lt;=95),"Moderado",
IF(AND(T45&gt;=96,T45&lt;=100),"Fuerte","")))</f>
        <v/>
      </c>
      <c r="T45" s="70" t="str">
        <f>IF(AND(L45="",M45="",N45="",O45="",P45="",Q45="",R45=""),"",IF(OR(L45="",M45="",N45="",O45="",P45="",Q45="",R45=""),"Finalice la valoración del control para emitir su calificación",VLOOKUP(L45,[2]Listas!$Z$1:$AA$17,2,FALSE)+VLOOKUP(M45,[2]Listas!$Z$1:$AA$17,2,FALSE)+VLOOKUP(N45,[2]Listas!$Z$1:$AA$17,2,FALSE)+VLOOKUP(O45,[2]Listas!$Z$1:$AA$17,2,FALSE)+VLOOKUP(P45,[2]Listas!$Z$1:$AA$17,2,FALSE)+VLOOKUP(Q45,[2]Listas!$Z$1:$AA$17,2,FALSE)+VLOOKUP(R45,[2]Listas!$Z$1:$AA$17,2,FALSE)))</f>
        <v/>
      </c>
      <c r="U45" s="70" t="str">
        <f>IF(OR(T45="",T45="Finalice la valoración del control para emitir su calificación"),"",IF(T45&lt;96,"Debe establecer un plan de acción en la hoja No. 7, que permita tener un control bien diseñado.","No debe establecer un plan de acción para mejorar el diseño del control."))</f>
        <v/>
      </c>
      <c r="V45" s="71"/>
      <c r="W45" s="70" t="str">
        <f>IFERROR(IF(OR(S45="",MID(V45,1,SEARCH(" =",V45:V45,1)-1)=""),"",
IF(AND(S45="Fuerte",MID(V45,1,SEARCH(" =",V45:V45,1)-1)="Fuerte"),"Fuerte",
IF(AND(S45="Moderado",MID(V45,1,SEARCH(" =",V45:V45,1)-1)="Moderado"),"Moderado",
IF(OR(S45="Débil",MID(V45,1,SEARCH(" =",V45:V45,1)-1)="Débil"),"Débil",
IF(OR(S45="Fuerte",MID(V45,1,SEARCH(" =",V45:V45,1)-1)="Moderado"),"Moderado",
IF(OR(S45="Moderado",MID(V45,1,SEARCH(" =",V45:V45,1)-1)="Fuerte"),"Moderado","")))))),"")</f>
        <v/>
      </c>
      <c r="X45" s="187" t="str">
        <f>IF(AND(T45="",T46="",T47=""),"",AVERAGE(T45:T47))</f>
        <v/>
      </c>
      <c r="Y45" s="187" t="str">
        <f>IF(X45="","",
IF(X45=100,"Fuerte",
IF(X45&lt;50,"Débil",
IF(OR(X45&gt;=50,X45&lt;100),"Moderado",""))))</f>
        <v/>
      </c>
      <c r="Z45" s="190" t="str">
        <f>IF(Y45="","",IF(Y45="Fuerte","NO","SI"))</f>
        <v/>
      </c>
      <c r="AA45" s="128"/>
      <c r="AB45" s="181" t="str">
        <f>IF(OR(Y45="",AA45=""),"",
IF(Y45="Débil","No aplica desplazamiento por tener una solidez débil.",
IF(AND(Y45="Fuerte",OR(AA45="El control ayuda a disminuir directamente tanto la probabilidad como el impacto.",AA45="El control ayuda a disminuir directamente la probabilidad e indirectamente el impacto.",AA45="El control ayuda a disminuir directamente la probabilidad y el impacto no disminuye.")),2,
IF(AND(Y45="Fuerte",AA45="El control no disminuye la probabilidad y el impacto disminuye directamente."),0,
IF(AND(Y45="Moderado",OR(AA45="El control ayuda a disminuir directamente tanto la probabilidad como el impacto.",AA45="El control ayuda a disminuir directamente la probabilidad e indirectamente el impacto.",AA45="El control ayuda a disminuir directamente la probabilidad y el impacto no disminuye.")),1,
IF(AND(Y45="Moderado",AA45="El control no disminuye la probabilidad y el impacto disminuye directamente."),0,""))))))</f>
        <v/>
      </c>
      <c r="AC45" s="184" t="str">
        <f>IF(AND(D45&lt;&gt;"Corrupción",D45&lt;&gt;"Corrupción - LA/FT/FPADM",D45&lt;&gt;"Corrupción - Conflictos de Interés",D45&lt;&gt;"Corrupción en Trámites, OPAs y Consultas de Acceso a la Información Pública"),"",
IF(OR(D45="Corrupción",D45="Corrupción - LA/FT/FPADM",D45="Corrupción - Conflictos de Interés",D45="Corrupción en Trámites, OPAs y Consultas de Acceso a la Información Pública"),
IF(AB45="","",
IF(OR(AB45="No aplica desplazamiento por tener una solidez débil.",AB45=0),'2. Identificación del Riesgo'!$K45,
IF(AND(Y45="Fuerte",AB45=2,OR('2. Identificación del Riesgo'!$K45="Rara vez",'2. Identificación del Riesgo'!$K45="Improbable",'2. Identificación del Riesgo'!$K45="Posible")),"Rara vez",
IF(AND(Y45="Fuerte",AB45=2,'2. Identificación del Riesgo'!$K45="Probable"),"Improbable",
IF(AND(Y45="Fuerte",AB45=2,'2. Identificación del Riesgo'!$K45="Casi seguro"),"Posible",
IF(AND(Y45="Moderado",AB45=1,OR('2. Identificación del Riesgo'!$K45="Rara vez",'2. Identificación del Riesgo'!$K$9="Improbable")),"Rara vez",
IF(AND(Y45="Moderado",AB45=1,'2. Identificación del Riesgo'!$K45="Posible"),"Improbable",
IF(AND(Y45="Moderado",AB45=1,'2. Identificación del Riesgo'!$K45="Probable"),"Posible",
IF(AND(Y45="Moderado",AB45=1,'2. Identificación del Riesgo'!$K45="Casi seguro"),"Probable","")))))))))))</f>
        <v/>
      </c>
      <c r="AD45" s="8"/>
      <c r="AE45" s="8"/>
      <c r="AF45" s="8"/>
      <c r="AG45" s="8"/>
      <c r="AH45" s="8"/>
      <c r="AI45" s="8"/>
      <c r="AJ45" s="8"/>
      <c r="AK45" s="8"/>
      <c r="AL45" s="8"/>
      <c r="AM45" s="8"/>
      <c r="AN45" s="8"/>
      <c r="AO45" s="8"/>
      <c r="AP45" s="8"/>
      <c r="AQ45" s="8"/>
      <c r="AR45" s="8"/>
      <c r="AS45" s="8"/>
    </row>
    <row r="46" spans="1:45" ht="35.700000000000003" customHeight="1" x14ac:dyDescent="0.45">
      <c r="A46" s="137"/>
      <c r="B46" s="235"/>
      <c r="C46" s="135"/>
      <c r="D46" s="135"/>
      <c r="E46" s="61"/>
      <c r="F46" s="61"/>
      <c r="G46" s="61"/>
      <c r="H46" s="62"/>
      <c r="I46" s="62"/>
      <c r="J46" s="62"/>
      <c r="K46" s="63" t="str">
        <f t="shared" ref="K46:K47" si="48">CONCATENATE(E46," ",F46," ",G46," ",H46," ",I46," ",J46)</f>
        <v xml:space="preserve">     </v>
      </c>
      <c r="L46" s="64"/>
      <c r="M46" s="64"/>
      <c r="N46" s="64"/>
      <c r="O46" s="64"/>
      <c r="P46" s="64"/>
      <c r="Q46" s="64"/>
      <c r="R46" s="64"/>
      <c r="S46" s="70" t="str">
        <f t="shared" ref="S46:S47" si="49">IF(AND(T46&gt;=0,T46&lt;=85),"Débil",
IF(AND(T46&gt;=86,T46&lt;=95),"Moderado",
IF(AND(T46&gt;=96,T46&lt;=100),"Fuerte","")))</f>
        <v/>
      </c>
      <c r="T46" s="70" t="str">
        <f>IF(AND(L46="",M46="",N46="",O46="",P46="",Q46="",R46=""),"",IF(OR(L46="",M46="",N46="",O46="",P46="",Q46="",R46=""),"Finalice la valoración del control para emitir su calificación",VLOOKUP(L46,[2]Listas!$Z$1:$AA$17,2,FALSE)+VLOOKUP(M46,[2]Listas!$Z$1:$AA$17,2,FALSE)+VLOOKUP(N46,[2]Listas!$Z$1:$AA$17,2,FALSE)+VLOOKUP(O46,[2]Listas!$Z$1:$AA$17,2,FALSE)+VLOOKUP(P46,[2]Listas!$Z$1:$AA$17,2,FALSE)+VLOOKUP(Q46,[2]Listas!$Z$1:$AA$17,2,FALSE)+VLOOKUP(R46,[2]Listas!$Z$1:$AA$17,2,FALSE)))</f>
        <v/>
      </c>
      <c r="U46" s="70" t="str">
        <f t="shared" ref="U46:U47" si="50">IF(OR(T46="",T46="Finalice la valoración del control para emitir su calificación"),"",IF(T46&lt;96,"Debe establecer un plan de acción en la hoja No. 7, que permita tener un control bien diseñado.","No debe establecer un plan de acción para mejorar el diseño del control."))</f>
        <v/>
      </c>
      <c r="V46" s="71"/>
      <c r="W46" s="70" t="str">
        <f t="shared" ref="W46:W47" si="51">IFERROR(IF(OR(S46="",MID(V46,1,SEARCH(" =",V46:V46,1)-1)=""),"",
IF(AND(S46="Fuerte",MID(V46,1,SEARCH(" =",V46:V46,1)-1)="Fuerte"),"Fuerte",
IF(AND(S46="Moderado",MID(V46,1,SEARCH(" =",V46:V46,1)-1)="Moderado"),"Moderado",
IF(OR(S46="Débil",MID(V46,1,SEARCH(" =",V46:V46,1)-1)="Débil"),"Débil",
IF(OR(S46="Fuerte",MID(V46,1,SEARCH(" =",V46:V46,1)-1)="Moderado"),"Moderado",
IF(OR(S46="Moderado",MID(V46,1,SEARCH(" =",V46:V46,1)-1)="Fuerte"),"Moderado","")))))),"")</f>
        <v/>
      </c>
      <c r="X46" s="188"/>
      <c r="Y46" s="188"/>
      <c r="Z46" s="191"/>
      <c r="AA46" s="129"/>
      <c r="AB46" s="182"/>
      <c r="AC46" s="185"/>
    </row>
    <row r="47" spans="1:45" ht="35.700000000000003" customHeight="1" x14ac:dyDescent="0.45">
      <c r="A47" s="137"/>
      <c r="B47" s="236"/>
      <c r="C47" s="136"/>
      <c r="D47" s="136"/>
      <c r="E47" s="61"/>
      <c r="F47" s="61"/>
      <c r="G47" s="61"/>
      <c r="H47" s="62"/>
      <c r="I47" s="62"/>
      <c r="J47" s="62"/>
      <c r="K47" s="63" t="str">
        <f t="shared" si="48"/>
        <v xml:space="preserve">     </v>
      </c>
      <c r="L47" s="64"/>
      <c r="M47" s="64"/>
      <c r="N47" s="64"/>
      <c r="O47" s="64"/>
      <c r="P47" s="64"/>
      <c r="Q47" s="64"/>
      <c r="R47" s="64"/>
      <c r="S47" s="70" t="str">
        <f t="shared" si="49"/>
        <v/>
      </c>
      <c r="T47" s="70" t="str">
        <f>IF(AND(L47="",M47="",N47="",O47="",P47="",Q47="",R47=""),"",IF(OR(L47="",M47="",N47="",O47="",P47="",Q47="",R47=""),"Finalice la valoración del control para emitir su calificación",VLOOKUP(L47,[2]Listas!$Z$1:$AA$17,2,FALSE)+VLOOKUP(M47,[2]Listas!$Z$1:$AA$17,2,FALSE)+VLOOKUP(N47,[2]Listas!$Z$1:$AA$17,2,FALSE)+VLOOKUP(O47,[2]Listas!$Z$1:$AA$17,2,FALSE)+VLOOKUP(P47,[2]Listas!$Z$1:$AA$17,2,FALSE)+VLOOKUP(Q47,[2]Listas!$Z$1:$AA$17,2,FALSE)+VLOOKUP(R47,[2]Listas!$Z$1:$AA$17,2,FALSE)))</f>
        <v/>
      </c>
      <c r="U47" s="70" t="str">
        <f t="shared" si="50"/>
        <v/>
      </c>
      <c r="V47" s="71"/>
      <c r="W47" s="70" t="str">
        <f t="shared" si="51"/>
        <v/>
      </c>
      <c r="X47" s="189"/>
      <c r="Y47" s="189"/>
      <c r="Z47" s="192"/>
      <c r="AA47" s="130"/>
      <c r="AB47" s="183"/>
      <c r="AC47" s="186"/>
    </row>
    <row r="48" spans="1:45" ht="35.700000000000003" customHeight="1" x14ac:dyDescent="0.45">
      <c r="A48" s="137">
        <v>14</v>
      </c>
      <c r="B48" s="234" t="str">
        <f>IF(OR('2. Identificación del Riesgo'!H48:H50="Gestión - Seguridad de la Información (Pérdida de Confidencialidad)",'2. Identificación del Riesgo'!H48:H50="Gestión - Seguridad de la Información (Pérdida de la Integridad)",'2. Identificación del Riesgo'!H48:H50="Gestión - Seguridad de la Información (Pérdida de la Disponibilidad)",'2. Identificación del Riesgo'!H48:H50="Gestión - Fiscal",'2. Identificación del Riesgo'!H48:H50="Gestión - Fuga de Capital Intelectual",'2. Identificación del Riesgo'!H48:H50="Gestión",'2. Identificación del Riesgo'!H48:H50="Gestión - Incumplimiento Normativo",'2. Identificación del Riesgo'!H48:H50="Gestión - Estratégico"),"No aplica",
IF('2. Identificación del Riesgo'!H48:H50="","",
IF('2. Identificación del Riesgo'!H48:H50&lt;&gt;"Gestión",'2. Identificación del Riesgo'!B48:B50)))</f>
        <v/>
      </c>
      <c r="C48" s="134" t="str">
        <f>IF(OR('2. Identificación del Riesgo'!H48:H50="Gestión - Seguridad de la Información (Pérdida de Confidencialidad)",'2. Identificación del Riesgo'!H48:H50="Gestión - Seguridad de la Información (Pérdida de la Integridad)",'2. Identificación del Riesgo'!H48:H50="Gestión - Seguridad de la Información (Pérdida de la Disponibilidad)",'2. Identificación del Riesgo'!H48:H50="Gestión - Fiscal",'2. Identificación del Riesgo'!H48:H50="Gestión - Fuga de Capital Intelectual",'2. Identificación del Riesgo'!H48:H50="Gestión",'2. Identificación del Riesgo'!H48:H50="Gestión - Incumplimiento Normativo",'2. Identificación del Riesgo'!H48:H50="Gestión - Estratégico"),"No aplica",
IF('2. Identificación del Riesgo'!H48:H50="","",
IF('2. Identificación del Riesgo'!H48:H50&lt;&gt;"Gestión",'2. Identificación del Riesgo'!G48:G50)))</f>
        <v/>
      </c>
      <c r="D48" s="134" t="str">
        <f>IF(OR('2. Identificación del Riesgo'!H48:H50="Gestión - Seguridad de la Información (Pérdida de Confidencialidad)",'2. Identificación del Riesgo'!H48:H50="Gestión - Seguridad de la Información (Pérdida de la Integridad)",'2. Identificación del Riesgo'!H48:H50="Gestión - Seguridad de la Información (Pérdida de la Disponibilidad)",'2. Identificación del Riesgo'!H48:H50="Gestión - Fiscal",'2. Identificación del Riesgo'!H48:H50="Gestión - Fuga de Capital Intelectual",'2. Identificación del Riesgo'!H48:H50="Gestión",'2. Identificación del Riesgo'!H48:H50="Gestión - Incumplimiento Normativo",'2. Identificación del Riesgo'!H48:H50="Gestión - Estratégico"),"No aplica",
IF('2. Identificación del Riesgo'!H48:H50="","",
IF('2. Identificación del Riesgo'!H48:H50&lt;&gt;"Gestión",'2. Identificación del Riesgo'!H48:H50)))</f>
        <v/>
      </c>
      <c r="E48" s="65"/>
      <c r="F48" s="65"/>
      <c r="G48" s="65"/>
      <c r="H48" s="66"/>
      <c r="I48" s="66"/>
      <c r="J48" s="66"/>
      <c r="K48" s="63" t="str">
        <f>CONCATENATE(E48," ",F48," ",G48," ",H48," ",I48," ",J48)</f>
        <v xml:space="preserve">     </v>
      </c>
      <c r="L48" s="64"/>
      <c r="M48" s="64"/>
      <c r="N48" s="64"/>
      <c r="O48" s="64"/>
      <c r="P48" s="64"/>
      <c r="Q48" s="64"/>
      <c r="R48" s="64"/>
      <c r="S48" s="70" t="str">
        <f>IF(AND(T48&gt;=0,T48&lt;=85),"Débil",
IF(AND(T48&gt;=86,T48&lt;=95),"Moderado",
IF(AND(T48&gt;=96,T48&lt;=100),"Fuerte","")))</f>
        <v/>
      </c>
      <c r="T48" s="70" t="str">
        <f>IF(AND(L48="",M48="",N48="",O48="",P48="",Q48="",R48=""),"",IF(OR(L48="",M48="",N48="",O48="",P48="",Q48="",R48=""),"Finalice la valoración del control para emitir su calificación",VLOOKUP(L48,[2]Listas!$Z$1:$AA$17,2,FALSE)+VLOOKUP(M48,[2]Listas!$Z$1:$AA$17,2,FALSE)+VLOOKUP(N48,[2]Listas!$Z$1:$AA$17,2,FALSE)+VLOOKUP(O48,[2]Listas!$Z$1:$AA$17,2,FALSE)+VLOOKUP(P48,[2]Listas!$Z$1:$AA$17,2,FALSE)+VLOOKUP(Q48,[2]Listas!$Z$1:$AA$17,2,FALSE)+VLOOKUP(R48,[2]Listas!$Z$1:$AA$17,2,FALSE)))</f>
        <v/>
      </c>
      <c r="U48" s="70" t="str">
        <f>IF(OR(T48="",T48="Finalice la valoración del control para emitir su calificación"),"",IF(T48&lt;96,"Debe establecer un plan de acción en la hoja No. 7, que permita tener un control bien diseñado.","No debe establecer un plan de acción para mejorar el diseño del control."))</f>
        <v/>
      </c>
      <c r="V48" s="71"/>
      <c r="W48" s="70" t="str">
        <f>IFERROR(IF(OR(S48="",MID(V48,1,SEARCH(" =",V48:V48,1)-1)=""),"",
IF(AND(S48="Fuerte",MID(V48,1,SEARCH(" =",V48:V48,1)-1)="Fuerte"),"Fuerte",
IF(AND(S48="Moderado",MID(V48,1,SEARCH(" =",V48:V48,1)-1)="Moderado"),"Moderado",
IF(OR(S48="Débil",MID(V48,1,SEARCH(" =",V48:V48,1)-1)="Débil"),"Débil",
IF(OR(S48="Fuerte",MID(V48,1,SEARCH(" =",V48:V48,1)-1)="Moderado"),"Moderado",
IF(OR(S48="Moderado",MID(V48,1,SEARCH(" =",V48:V48,1)-1)="Fuerte"),"Moderado","")))))),"")</f>
        <v/>
      </c>
      <c r="X48" s="187" t="str">
        <f>IF(AND(T48="",T49="",T50=""),"",AVERAGE(T48:T50))</f>
        <v/>
      </c>
      <c r="Y48" s="187" t="str">
        <f>IF(X48="","",
IF(X48=100,"Fuerte",
IF(X48&lt;50,"Débil",
IF(OR(X48&gt;=50,X48&lt;100),"Moderado",""))))</f>
        <v/>
      </c>
      <c r="Z48" s="190" t="str">
        <f>IF(Y48="","",IF(Y48="Fuerte","NO","SI"))</f>
        <v/>
      </c>
      <c r="AA48" s="128"/>
      <c r="AB48" s="181" t="str">
        <f>IF(OR(Y48="",AA48=""),"",
IF(Y48="Débil","No aplica desplazamiento por tener una solidez débil.",
IF(AND(Y48="Fuerte",OR(AA48="El control ayuda a disminuir directamente tanto la probabilidad como el impacto.",AA48="El control ayuda a disminuir directamente la probabilidad e indirectamente el impacto.",AA48="El control ayuda a disminuir directamente la probabilidad y el impacto no disminuye.")),2,
IF(AND(Y48="Fuerte",AA48="El control no disminuye la probabilidad y el impacto disminuye directamente."),0,
IF(AND(Y48="Moderado",OR(AA48="El control ayuda a disminuir directamente tanto la probabilidad como el impacto.",AA48="El control ayuda a disminuir directamente la probabilidad e indirectamente el impacto.",AA48="El control ayuda a disminuir directamente la probabilidad y el impacto no disminuye.")),1,
IF(AND(Y48="Moderado",AA48="El control no disminuye la probabilidad y el impacto disminuye directamente."),0,""))))))</f>
        <v/>
      </c>
      <c r="AC48" s="184" t="str">
        <f>IF(AND(D48&lt;&gt;"Corrupción",D48&lt;&gt;"Corrupción - LA/FT/FPADM",D48&lt;&gt;"Corrupción - Conflictos de Interés",D48&lt;&gt;"Corrupción en Trámites, OPAs y Consultas de Acceso a la Información Pública"),"",
IF(OR(D48="Corrupción",D48="Corrupción - LA/FT/FPADM",D48="Corrupción - Conflictos de Interés",D48="Corrupción en Trámites, OPAs y Consultas de Acceso a la Información Pública"),
IF(AB48="","",
IF(OR(AB48="No aplica desplazamiento por tener una solidez débil.",AB48=0),'2. Identificación del Riesgo'!$K48,
IF(AND(Y48="Fuerte",AB48=2,OR('2. Identificación del Riesgo'!$K48="Rara vez",'2. Identificación del Riesgo'!$K48="Improbable",'2. Identificación del Riesgo'!$K48="Posible")),"Rara vez",
IF(AND(Y48="Fuerte",AB48=2,'2. Identificación del Riesgo'!$K48="Probable"),"Improbable",
IF(AND(Y48="Fuerte",AB48=2,'2. Identificación del Riesgo'!$K48="Casi seguro"),"Posible",
IF(AND(Y48="Moderado",AB48=1,OR('2. Identificación del Riesgo'!$K48="Rara vez",'2. Identificación del Riesgo'!$K$9="Improbable")),"Rara vez",
IF(AND(Y48="Moderado",AB48=1,'2. Identificación del Riesgo'!$K48="Posible"),"Improbable",
IF(AND(Y48="Moderado",AB48=1,'2. Identificación del Riesgo'!$K48="Probable"),"Posible",
IF(AND(Y48="Moderado",AB48=1,'2. Identificación del Riesgo'!$K48="Casi seguro"),"Probable","")))))))))))</f>
        <v/>
      </c>
      <c r="AD48" s="8"/>
      <c r="AE48" s="8"/>
      <c r="AF48" s="8"/>
      <c r="AG48" s="8"/>
      <c r="AH48" s="8"/>
      <c r="AI48" s="8"/>
      <c r="AJ48" s="8"/>
      <c r="AK48" s="8"/>
      <c r="AL48" s="8"/>
      <c r="AM48" s="8"/>
      <c r="AN48" s="8"/>
      <c r="AO48" s="8"/>
      <c r="AP48" s="8"/>
      <c r="AQ48" s="8"/>
      <c r="AR48" s="8"/>
      <c r="AS48" s="8"/>
    </row>
    <row r="49" spans="1:45" ht="35.700000000000003" customHeight="1" x14ac:dyDescent="0.45">
      <c r="A49" s="137"/>
      <c r="B49" s="235"/>
      <c r="C49" s="135"/>
      <c r="D49" s="135"/>
      <c r="E49" s="61"/>
      <c r="F49" s="61"/>
      <c r="G49" s="61"/>
      <c r="H49" s="62"/>
      <c r="I49" s="62"/>
      <c r="J49" s="62"/>
      <c r="K49" s="63" t="str">
        <f t="shared" ref="K49:K50" si="52">CONCATENATE(E49," ",F49," ",G49," ",H49," ",I49," ",J49)</f>
        <v xml:space="preserve">     </v>
      </c>
      <c r="L49" s="64"/>
      <c r="M49" s="64"/>
      <c r="N49" s="64"/>
      <c r="O49" s="64"/>
      <c r="P49" s="64"/>
      <c r="Q49" s="64"/>
      <c r="R49" s="64"/>
      <c r="S49" s="70" t="str">
        <f t="shared" ref="S49:S50" si="53">IF(AND(T49&gt;=0,T49&lt;=85),"Débil",
IF(AND(T49&gt;=86,T49&lt;=95),"Moderado",
IF(AND(T49&gt;=96,T49&lt;=100),"Fuerte","")))</f>
        <v/>
      </c>
      <c r="T49" s="70" t="str">
        <f>IF(AND(L49="",M49="",N49="",O49="",P49="",Q49="",R49=""),"",IF(OR(L49="",M49="",N49="",O49="",P49="",Q49="",R49=""),"Finalice la valoración del control para emitir su calificación",VLOOKUP(L49,[2]Listas!$Z$1:$AA$17,2,FALSE)+VLOOKUP(M49,[2]Listas!$Z$1:$AA$17,2,FALSE)+VLOOKUP(N49,[2]Listas!$Z$1:$AA$17,2,FALSE)+VLOOKUP(O49,[2]Listas!$Z$1:$AA$17,2,FALSE)+VLOOKUP(P49,[2]Listas!$Z$1:$AA$17,2,FALSE)+VLOOKUP(Q49,[2]Listas!$Z$1:$AA$17,2,FALSE)+VLOOKUP(R49,[2]Listas!$Z$1:$AA$17,2,FALSE)))</f>
        <v/>
      </c>
      <c r="U49" s="70" t="str">
        <f t="shared" ref="U49:U50" si="54">IF(OR(T49="",T49="Finalice la valoración del control para emitir su calificación"),"",IF(T49&lt;96,"Debe establecer un plan de acción en la hoja No. 7, que permita tener un control bien diseñado.","No debe establecer un plan de acción para mejorar el diseño del control."))</f>
        <v/>
      </c>
      <c r="V49" s="71"/>
      <c r="W49" s="70" t="str">
        <f t="shared" ref="W49:W50" si="55">IFERROR(IF(OR(S49="",MID(V49,1,SEARCH(" =",V49:V49,1)-1)=""),"",
IF(AND(S49="Fuerte",MID(V49,1,SEARCH(" =",V49:V49,1)-1)="Fuerte"),"Fuerte",
IF(AND(S49="Moderado",MID(V49,1,SEARCH(" =",V49:V49,1)-1)="Moderado"),"Moderado",
IF(OR(S49="Débil",MID(V49,1,SEARCH(" =",V49:V49,1)-1)="Débil"),"Débil",
IF(OR(S49="Fuerte",MID(V49,1,SEARCH(" =",V49:V49,1)-1)="Moderado"),"Moderado",
IF(OR(S49="Moderado",MID(V49,1,SEARCH(" =",V49:V49,1)-1)="Fuerte"),"Moderado","")))))),"")</f>
        <v/>
      </c>
      <c r="X49" s="188"/>
      <c r="Y49" s="188"/>
      <c r="Z49" s="191"/>
      <c r="AA49" s="129"/>
      <c r="AB49" s="182"/>
      <c r="AC49" s="185"/>
    </row>
    <row r="50" spans="1:45" ht="35.700000000000003" customHeight="1" x14ac:dyDescent="0.45">
      <c r="A50" s="137"/>
      <c r="B50" s="236"/>
      <c r="C50" s="136"/>
      <c r="D50" s="136"/>
      <c r="E50" s="61"/>
      <c r="F50" s="61"/>
      <c r="G50" s="61"/>
      <c r="H50" s="62"/>
      <c r="I50" s="62"/>
      <c r="J50" s="62"/>
      <c r="K50" s="63" t="str">
        <f t="shared" si="52"/>
        <v xml:space="preserve">     </v>
      </c>
      <c r="L50" s="64"/>
      <c r="M50" s="64"/>
      <c r="N50" s="64"/>
      <c r="O50" s="64"/>
      <c r="P50" s="64"/>
      <c r="Q50" s="64"/>
      <c r="R50" s="64"/>
      <c r="S50" s="70" t="str">
        <f t="shared" si="53"/>
        <v/>
      </c>
      <c r="T50" s="70" t="str">
        <f>IF(AND(L50="",M50="",N50="",O50="",P50="",Q50="",R50=""),"",IF(OR(L50="",M50="",N50="",O50="",P50="",Q50="",R50=""),"Finalice la valoración del control para emitir su calificación",VLOOKUP(L50,[2]Listas!$Z$1:$AA$17,2,FALSE)+VLOOKUP(M50,[2]Listas!$Z$1:$AA$17,2,FALSE)+VLOOKUP(N50,[2]Listas!$Z$1:$AA$17,2,FALSE)+VLOOKUP(O50,[2]Listas!$Z$1:$AA$17,2,FALSE)+VLOOKUP(P50,[2]Listas!$Z$1:$AA$17,2,FALSE)+VLOOKUP(Q50,[2]Listas!$Z$1:$AA$17,2,FALSE)+VLOOKUP(R50,[2]Listas!$Z$1:$AA$17,2,FALSE)))</f>
        <v/>
      </c>
      <c r="U50" s="70" t="str">
        <f t="shared" si="54"/>
        <v/>
      </c>
      <c r="V50" s="71"/>
      <c r="W50" s="70" t="str">
        <f t="shared" si="55"/>
        <v/>
      </c>
      <c r="X50" s="189"/>
      <c r="Y50" s="189"/>
      <c r="Z50" s="192"/>
      <c r="AA50" s="130"/>
      <c r="AB50" s="183"/>
      <c r="AC50" s="186"/>
    </row>
    <row r="51" spans="1:45" ht="35.700000000000003" customHeight="1" x14ac:dyDescent="0.45">
      <c r="A51" s="137">
        <v>15</v>
      </c>
      <c r="B51" s="234" t="str">
        <f>IF(OR('2. Identificación del Riesgo'!H51:H53="Gestión - Seguridad de la Información (Pérdida de Confidencialidad)",'2. Identificación del Riesgo'!H51:H53="Gestión - Seguridad de la Información (Pérdida de la Integridad)",'2. Identificación del Riesgo'!H51:H53="Gestión - Seguridad de la Información (Pérdida de la Disponibilidad)",'2. Identificación del Riesgo'!H51:H53="Gestión - Fiscal",'2. Identificación del Riesgo'!H51:H53="Gestión - Fuga de Capital Intelectual",'2. Identificación del Riesgo'!H51:H53="Gestión",'2. Identificación del Riesgo'!H51:H53="Gestión - Incumplimiento Normativo",'2. Identificación del Riesgo'!H51:H53="Gestión - Estratégico"),"No aplica",
IF('2. Identificación del Riesgo'!H51:H53="","",
IF('2. Identificación del Riesgo'!H51:H53&lt;&gt;"Gestión",'2. Identificación del Riesgo'!B51:B53)))</f>
        <v/>
      </c>
      <c r="C51" s="134" t="str">
        <f>IF(OR('2. Identificación del Riesgo'!H51:H53="Gestión - Seguridad de la Información (Pérdida de Confidencialidad)",'2. Identificación del Riesgo'!H51:H53="Gestión - Seguridad de la Información (Pérdida de la Integridad)",'2. Identificación del Riesgo'!H51:H53="Gestión - Seguridad de la Información (Pérdida de la Disponibilidad)",'2. Identificación del Riesgo'!H51:H53="Gestión - Fiscal",'2. Identificación del Riesgo'!H51:H53="Gestión - Fuga de Capital Intelectual",'2. Identificación del Riesgo'!H51:H53="Gestión",'2. Identificación del Riesgo'!H51:H53="Gestión - Incumplimiento Normativo",'2. Identificación del Riesgo'!H51:H53="Gestión - Estratégico"),"No aplica",
IF('2. Identificación del Riesgo'!H51:H53="","",
IF('2. Identificación del Riesgo'!H51:H53&lt;&gt;"Gestión",'2. Identificación del Riesgo'!G51:G53)))</f>
        <v/>
      </c>
      <c r="D51" s="134" t="str">
        <f>IF(OR('2. Identificación del Riesgo'!H51:H53="Gestión - Seguridad de la Información (Pérdida de Confidencialidad)",'2. Identificación del Riesgo'!H51:H53="Gestión - Seguridad de la Información (Pérdida de la Integridad)",'2. Identificación del Riesgo'!H51:H53="Gestión - Seguridad de la Información (Pérdida de la Disponibilidad)",'2. Identificación del Riesgo'!H51:H53="Gestión - Fiscal",'2. Identificación del Riesgo'!H51:H53="Gestión - Fuga de Capital Intelectual",'2. Identificación del Riesgo'!H51:H53="Gestión",'2. Identificación del Riesgo'!H51:H53="Gestión - Incumplimiento Normativo",'2. Identificación del Riesgo'!H51:H53="Gestión - Estratégico"),"No aplica",
IF('2. Identificación del Riesgo'!H51:H53="","",
IF('2. Identificación del Riesgo'!H51:H53&lt;&gt;"Gestión",'2. Identificación del Riesgo'!H51:H53)))</f>
        <v/>
      </c>
      <c r="E51" s="65"/>
      <c r="F51" s="65"/>
      <c r="G51" s="65"/>
      <c r="H51" s="66"/>
      <c r="I51" s="66"/>
      <c r="J51" s="66"/>
      <c r="K51" s="63" t="str">
        <f>CONCATENATE(E51," ",F51," ",G51," ",H51," ",I51," ",J51)</f>
        <v xml:space="preserve">     </v>
      </c>
      <c r="L51" s="64"/>
      <c r="M51" s="64"/>
      <c r="N51" s="64"/>
      <c r="O51" s="64"/>
      <c r="P51" s="64"/>
      <c r="Q51" s="64"/>
      <c r="R51" s="64"/>
      <c r="S51" s="70" t="str">
        <f>IF(AND(T51&gt;=0,T51&lt;=85),"Débil",
IF(AND(T51&gt;=86,T51&lt;=95),"Moderado",
IF(AND(T51&gt;=96,T51&lt;=100),"Fuerte","")))</f>
        <v/>
      </c>
      <c r="T51" s="70" t="str">
        <f>IF(AND(L51="",M51="",N51="",O51="",P51="",Q51="",R51=""),"",IF(OR(L51="",M51="",N51="",O51="",P51="",Q51="",R51=""),"Finalice la valoración del control para emitir su calificación",VLOOKUP(L51,[2]Listas!$Z$1:$AA$17,2,FALSE)+VLOOKUP(M51,[2]Listas!$Z$1:$AA$17,2,FALSE)+VLOOKUP(N51,[2]Listas!$Z$1:$AA$17,2,FALSE)+VLOOKUP(O51,[2]Listas!$Z$1:$AA$17,2,FALSE)+VLOOKUP(P51,[2]Listas!$Z$1:$AA$17,2,FALSE)+VLOOKUP(Q51,[2]Listas!$Z$1:$AA$17,2,FALSE)+VLOOKUP(R51,[2]Listas!$Z$1:$AA$17,2,FALSE)))</f>
        <v/>
      </c>
      <c r="U51" s="70" t="str">
        <f>IF(OR(T51="",T51="Finalice la valoración del control para emitir su calificación"),"",IF(T51&lt;96,"Debe establecer un plan de acción en la hoja No. 7, que permita tener un control bien diseñado.","No debe establecer un plan de acción para mejorar el diseño del control."))</f>
        <v/>
      </c>
      <c r="V51" s="71"/>
      <c r="W51" s="70" t="str">
        <f>IFERROR(IF(OR(S51="",MID(V51,1,SEARCH(" =",V51:V51,1)-1)=""),"",
IF(AND(S51="Fuerte",MID(V51,1,SEARCH(" =",V51:V51,1)-1)="Fuerte"),"Fuerte",
IF(AND(S51="Moderado",MID(V51,1,SEARCH(" =",V51:V51,1)-1)="Moderado"),"Moderado",
IF(OR(S51="Débil",MID(V51,1,SEARCH(" =",V51:V51,1)-1)="Débil"),"Débil",
IF(OR(S51="Fuerte",MID(V51,1,SEARCH(" =",V51:V51,1)-1)="Moderado"),"Moderado",
IF(OR(S51="Moderado",MID(V51,1,SEARCH(" =",V51:V51,1)-1)="Fuerte"),"Moderado","")))))),"")</f>
        <v/>
      </c>
      <c r="X51" s="187" t="str">
        <f>IF(AND(T51="",T52="",T53=""),"",AVERAGE(T51:T53))</f>
        <v/>
      </c>
      <c r="Y51" s="187" t="str">
        <f>IF(X51="","",
IF(X51=100,"Fuerte",
IF(X51&lt;50,"Débil",
IF(OR(X51&gt;=50,X51&lt;100),"Moderado",""))))</f>
        <v/>
      </c>
      <c r="Z51" s="190" t="str">
        <f>IF(Y51="","",IF(Y51="Fuerte","NO","SI"))</f>
        <v/>
      </c>
      <c r="AA51" s="128"/>
      <c r="AB51" s="181" t="str">
        <f>IF(OR(Y51="",AA51=""),"",
IF(Y51="Débil","No aplica desplazamiento por tener una solidez débil.",
IF(AND(Y51="Fuerte",OR(AA51="El control ayuda a disminuir directamente tanto la probabilidad como el impacto.",AA51="El control ayuda a disminuir directamente la probabilidad e indirectamente el impacto.",AA51="El control ayuda a disminuir directamente la probabilidad y el impacto no disminuye.")),2,
IF(AND(Y51="Fuerte",AA51="El control no disminuye la probabilidad y el impacto disminuye directamente."),0,
IF(AND(Y51="Moderado",OR(AA51="El control ayuda a disminuir directamente tanto la probabilidad como el impacto.",AA51="El control ayuda a disminuir directamente la probabilidad e indirectamente el impacto.",AA51="El control ayuda a disminuir directamente la probabilidad y el impacto no disminuye.")),1,
IF(AND(Y51="Moderado",AA51="El control no disminuye la probabilidad y el impacto disminuye directamente."),0,""))))))</f>
        <v/>
      </c>
      <c r="AC51" s="184" t="str">
        <f>IF(AND(D51&lt;&gt;"Corrupción",D51&lt;&gt;"Corrupción - LA/FT/FPADM",D51&lt;&gt;"Corrupción - Conflictos de Interés",D51&lt;&gt;"Corrupción en Trámites, OPAs y Consultas de Acceso a la Información Pública"),"",
IF(OR(D51="Corrupción",D51="Corrupción - LA/FT/FPADM",D51="Corrupción - Conflictos de Interés",D51="Corrupción en Trámites, OPAs y Consultas de Acceso a la Información Pública"),
IF(AB51="","",
IF(OR(AB51="No aplica desplazamiento por tener una solidez débil.",AB51=0),'2. Identificación del Riesgo'!$K51,
IF(AND(Y51="Fuerte",AB51=2,OR('2. Identificación del Riesgo'!$K51="Rara vez",'2. Identificación del Riesgo'!$K51="Improbable",'2. Identificación del Riesgo'!$K51="Posible")),"Rara vez",
IF(AND(Y51="Fuerte",AB51=2,'2. Identificación del Riesgo'!$K51="Probable"),"Improbable",
IF(AND(Y51="Fuerte",AB51=2,'2. Identificación del Riesgo'!$K51="Casi seguro"),"Posible",
IF(AND(Y51="Moderado",AB51=1,OR('2. Identificación del Riesgo'!$K51="Rara vez",'2. Identificación del Riesgo'!$K$9="Improbable")),"Rara vez",
IF(AND(Y51="Moderado",AB51=1,'2. Identificación del Riesgo'!$K51="Posible"),"Improbable",
IF(AND(Y51="Moderado",AB51=1,'2. Identificación del Riesgo'!$K51="Probable"),"Posible",
IF(AND(Y51="Moderado",AB51=1,'2. Identificación del Riesgo'!$K51="Casi seguro"),"Probable","")))))))))))</f>
        <v/>
      </c>
      <c r="AD51" s="8"/>
      <c r="AE51" s="8"/>
      <c r="AF51" s="8"/>
      <c r="AG51" s="8"/>
      <c r="AH51" s="8"/>
      <c r="AI51" s="8"/>
      <c r="AJ51" s="8"/>
      <c r="AK51" s="8"/>
      <c r="AL51" s="8"/>
      <c r="AM51" s="8"/>
      <c r="AN51" s="8"/>
      <c r="AO51" s="8"/>
      <c r="AP51" s="8"/>
      <c r="AQ51" s="8"/>
      <c r="AR51" s="8"/>
      <c r="AS51" s="8"/>
    </row>
    <row r="52" spans="1:45" ht="35.700000000000003" customHeight="1" x14ac:dyDescent="0.45">
      <c r="A52" s="137"/>
      <c r="B52" s="235"/>
      <c r="C52" s="135"/>
      <c r="D52" s="135"/>
      <c r="E52" s="61"/>
      <c r="F52" s="61"/>
      <c r="G52" s="61"/>
      <c r="H52" s="62"/>
      <c r="I52" s="62"/>
      <c r="J52" s="62"/>
      <c r="K52" s="63" t="str">
        <f t="shared" ref="K52:K53" si="56">CONCATENATE(E52," ",F52," ",G52," ",H52," ",I52," ",J52)</f>
        <v xml:space="preserve">     </v>
      </c>
      <c r="L52" s="64"/>
      <c r="M52" s="64"/>
      <c r="N52" s="64"/>
      <c r="O52" s="64"/>
      <c r="P52" s="64"/>
      <c r="Q52" s="64"/>
      <c r="R52" s="64"/>
      <c r="S52" s="70" t="str">
        <f t="shared" ref="S52:S53" si="57">IF(AND(T52&gt;=0,T52&lt;=85),"Débil",
IF(AND(T52&gt;=86,T52&lt;=95),"Moderado",
IF(AND(T52&gt;=96,T52&lt;=100),"Fuerte","")))</f>
        <v/>
      </c>
      <c r="T52" s="70" t="str">
        <f>IF(AND(L52="",M52="",N52="",O52="",P52="",Q52="",R52=""),"",IF(OR(L52="",M52="",N52="",O52="",P52="",Q52="",R52=""),"Finalice la valoración del control para emitir su calificación",VLOOKUP(L52,[2]Listas!$Z$1:$AA$17,2,FALSE)+VLOOKUP(M52,[2]Listas!$Z$1:$AA$17,2,FALSE)+VLOOKUP(N52,[2]Listas!$Z$1:$AA$17,2,FALSE)+VLOOKUP(O52,[2]Listas!$Z$1:$AA$17,2,FALSE)+VLOOKUP(P52,[2]Listas!$Z$1:$AA$17,2,FALSE)+VLOOKUP(Q52,[2]Listas!$Z$1:$AA$17,2,FALSE)+VLOOKUP(R52,[2]Listas!$Z$1:$AA$17,2,FALSE)))</f>
        <v/>
      </c>
      <c r="U52" s="70" t="str">
        <f t="shared" ref="U52:U53" si="58">IF(OR(T52="",T52="Finalice la valoración del control para emitir su calificación"),"",IF(T52&lt;96,"Debe establecer un plan de acción en la hoja No. 7, que permita tener un control bien diseñado.","No debe establecer un plan de acción para mejorar el diseño del control."))</f>
        <v/>
      </c>
      <c r="V52" s="71"/>
      <c r="W52" s="70" t="str">
        <f t="shared" ref="W52:W53" si="59">IFERROR(IF(OR(S52="",MID(V52,1,SEARCH(" =",V52:V52,1)-1)=""),"",
IF(AND(S52="Fuerte",MID(V52,1,SEARCH(" =",V52:V52,1)-1)="Fuerte"),"Fuerte",
IF(AND(S52="Moderado",MID(V52,1,SEARCH(" =",V52:V52,1)-1)="Moderado"),"Moderado",
IF(OR(S52="Débil",MID(V52,1,SEARCH(" =",V52:V52,1)-1)="Débil"),"Débil",
IF(OR(S52="Fuerte",MID(V52,1,SEARCH(" =",V52:V52,1)-1)="Moderado"),"Moderado",
IF(OR(S52="Moderado",MID(V52,1,SEARCH(" =",V52:V52,1)-1)="Fuerte"),"Moderado","")))))),"")</f>
        <v/>
      </c>
      <c r="X52" s="188"/>
      <c r="Y52" s="188"/>
      <c r="Z52" s="191"/>
      <c r="AA52" s="129"/>
      <c r="AB52" s="182"/>
      <c r="AC52" s="185"/>
    </row>
    <row r="53" spans="1:45" ht="35.700000000000003" customHeight="1" x14ac:dyDescent="0.45">
      <c r="A53" s="137"/>
      <c r="B53" s="236"/>
      <c r="C53" s="136"/>
      <c r="D53" s="136"/>
      <c r="E53" s="61"/>
      <c r="F53" s="61"/>
      <c r="G53" s="61"/>
      <c r="H53" s="62"/>
      <c r="I53" s="62"/>
      <c r="J53" s="62"/>
      <c r="K53" s="63" t="str">
        <f t="shared" si="56"/>
        <v xml:space="preserve">     </v>
      </c>
      <c r="L53" s="64"/>
      <c r="M53" s="64"/>
      <c r="N53" s="64"/>
      <c r="O53" s="64"/>
      <c r="P53" s="64"/>
      <c r="Q53" s="64"/>
      <c r="R53" s="64"/>
      <c r="S53" s="70" t="str">
        <f t="shared" si="57"/>
        <v/>
      </c>
      <c r="T53" s="70" t="str">
        <f>IF(AND(L53="",M53="",N53="",O53="",P53="",Q53="",R53=""),"",IF(OR(L53="",M53="",N53="",O53="",P53="",Q53="",R53=""),"Finalice la valoración del control para emitir su calificación",VLOOKUP(L53,[2]Listas!$Z$1:$AA$17,2,FALSE)+VLOOKUP(M53,[2]Listas!$Z$1:$AA$17,2,FALSE)+VLOOKUP(N53,[2]Listas!$Z$1:$AA$17,2,FALSE)+VLOOKUP(O53,[2]Listas!$Z$1:$AA$17,2,FALSE)+VLOOKUP(P53,[2]Listas!$Z$1:$AA$17,2,FALSE)+VLOOKUP(Q53,[2]Listas!$Z$1:$AA$17,2,FALSE)+VLOOKUP(R53,[2]Listas!$Z$1:$AA$17,2,FALSE)))</f>
        <v/>
      </c>
      <c r="U53" s="70" t="str">
        <f t="shared" si="58"/>
        <v/>
      </c>
      <c r="V53" s="71"/>
      <c r="W53" s="70" t="str">
        <f t="shared" si="59"/>
        <v/>
      </c>
      <c r="X53" s="189"/>
      <c r="Y53" s="189"/>
      <c r="Z53" s="192"/>
      <c r="AA53" s="130"/>
      <c r="AB53" s="183"/>
      <c r="AC53" s="186"/>
    </row>
    <row r="54" spans="1:45" ht="35.700000000000003" customHeight="1" x14ac:dyDescent="0.45">
      <c r="A54" s="137">
        <v>16</v>
      </c>
      <c r="B54" s="234" t="str">
        <f>IF(OR('2. Identificación del Riesgo'!H54:H56="Gestión - Seguridad de la Información (Pérdida de Confidencialidad)",'2. Identificación del Riesgo'!H54:H56="Gestión - Seguridad de la Información (Pérdida de la Integridad)",'2. Identificación del Riesgo'!H54:H56="Gestión - Seguridad de la Información (Pérdida de la Disponibilidad)",'2. Identificación del Riesgo'!H54:H56="Gestión - Fiscal",'2. Identificación del Riesgo'!H54:H56="Gestión - Fuga de Capital Intelectual",'2. Identificación del Riesgo'!H54:H56="Gestión",'2. Identificación del Riesgo'!H54:H56="Gestión - Incumplimiento Normativo",'2. Identificación del Riesgo'!H54:H56="Gestión - Estratégico"),"No aplica",
IF('2. Identificación del Riesgo'!H54:H56="","",
IF('2. Identificación del Riesgo'!H54:H56&lt;&gt;"Gestión",'2. Identificación del Riesgo'!B54:B56)))</f>
        <v/>
      </c>
      <c r="C54" s="134" t="str">
        <f>IF(OR('2. Identificación del Riesgo'!H54:H56="Gestión - Seguridad de la Información (Pérdida de Confidencialidad)",'2. Identificación del Riesgo'!H54:H56="Gestión - Seguridad de la Información (Pérdida de la Integridad)",'2. Identificación del Riesgo'!H54:H56="Gestión - Seguridad de la Información (Pérdida de la Disponibilidad)",'2. Identificación del Riesgo'!H54:H56="Gestión - Fiscal",'2. Identificación del Riesgo'!H54:H56="Gestión - Fuga de Capital Intelectual",'2. Identificación del Riesgo'!H54:H56="Gestión",'2. Identificación del Riesgo'!H54:H56="Gestión - Incumplimiento Normativo",'2. Identificación del Riesgo'!H54:H56="Gestión - Estratégico"),"No aplica",
IF('2. Identificación del Riesgo'!H54:H56="","",
IF('2. Identificación del Riesgo'!H54:H56&lt;&gt;"Gestión",'2. Identificación del Riesgo'!G54:G56)))</f>
        <v/>
      </c>
      <c r="D54" s="134" t="str">
        <f>IF(OR('2. Identificación del Riesgo'!H54:H56="Gestión - Seguridad de la Información (Pérdida de Confidencialidad)",'2. Identificación del Riesgo'!H54:H56="Gestión - Seguridad de la Información (Pérdida de la Integridad)",'2. Identificación del Riesgo'!H54:H56="Gestión - Seguridad de la Información (Pérdida de la Disponibilidad)",'2. Identificación del Riesgo'!H54:H56="Gestión - Fiscal",'2. Identificación del Riesgo'!H54:H56="Gestión - Fuga de Capital Intelectual",'2. Identificación del Riesgo'!H54:H56="Gestión",'2. Identificación del Riesgo'!H54:H56="Gestión - Incumplimiento Normativo",'2. Identificación del Riesgo'!H54:H56="Gestión - Estratégico"),"No aplica",
IF('2. Identificación del Riesgo'!H54:H56="","",
IF('2. Identificación del Riesgo'!H54:H56&lt;&gt;"Gestión",'2. Identificación del Riesgo'!H54:H56)))</f>
        <v/>
      </c>
      <c r="E54" s="65"/>
      <c r="F54" s="65"/>
      <c r="G54" s="65"/>
      <c r="H54" s="66"/>
      <c r="I54" s="66"/>
      <c r="J54" s="66"/>
      <c r="K54" s="63" t="str">
        <f>CONCATENATE(E54," ",F54," ",G54," ",H54," ",I54," ",J54)</f>
        <v xml:space="preserve">     </v>
      </c>
      <c r="L54" s="64"/>
      <c r="M54" s="64"/>
      <c r="N54" s="64"/>
      <c r="O54" s="64"/>
      <c r="P54" s="64"/>
      <c r="Q54" s="64"/>
      <c r="R54" s="64"/>
      <c r="S54" s="70" t="str">
        <f>IF(AND(T54&gt;=0,T54&lt;=85),"Débil",
IF(AND(T54&gt;=86,T54&lt;=95),"Moderado",
IF(AND(T54&gt;=96,T54&lt;=100),"Fuerte","")))</f>
        <v/>
      </c>
      <c r="T54" s="70" t="str">
        <f>IF(AND(L54="",M54="",N54="",O54="",P54="",Q54="",R54=""),"",IF(OR(L54="",M54="",N54="",O54="",P54="",Q54="",R54=""),"Finalice la valoración del control para emitir su calificación",VLOOKUP(L54,[2]Listas!$Z$1:$AA$17,2,FALSE)+VLOOKUP(M54,[2]Listas!$Z$1:$AA$17,2,FALSE)+VLOOKUP(N54,[2]Listas!$Z$1:$AA$17,2,FALSE)+VLOOKUP(O54,[2]Listas!$Z$1:$AA$17,2,FALSE)+VLOOKUP(P54,[2]Listas!$Z$1:$AA$17,2,FALSE)+VLOOKUP(Q54,[2]Listas!$Z$1:$AA$17,2,FALSE)+VLOOKUP(R54,[2]Listas!$Z$1:$AA$17,2,FALSE)))</f>
        <v/>
      </c>
      <c r="U54" s="70" t="str">
        <f>IF(OR(T54="",T54="Finalice la valoración del control para emitir su calificación"),"",IF(T54&lt;96,"Debe establecer un plan de acción en la hoja No. 7, que permita tener un control bien diseñado.","No debe establecer un plan de acción para mejorar el diseño del control."))</f>
        <v/>
      </c>
      <c r="V54" s="71"/>
      <c r="W54" s="70" t="str">
        <f>IFERROR(IF(OR(S54="",MID(V54,1,SEARCH(" =",V54:V54,1)-1)=""),"",
IF(AND(S54="Fuerte",MID(V54,1,SEARCH(" =",V54:V54,1)-1)="Fuerte"),"Fuerte",
IF(AND(S54="Moderado",MID(V54,1,SEARCH(" =",V54:V54,1)-1)="Moderado"),"Moderado",
IF(OR(S54="Débil",MID(V54,1,SEARCH(" =",V54:V54,1)-1)="Débil"),"Débil",
IF(OR(S54="Fuerte",MID(V54,1,SEARCH(" =",V54:V54,1)-1)="Moderado"),"Moderado",
IF(OR(S54="Moderado",MID(V54,1,SEARCH(" =",V54:V54,1)-1)="Fuerte"),"Moderado","")))))),"")</f>
        <v/>
      </c>
      <c r="X54" s="187" t="str">
        <f>IF(AND(T54="",T55="",T56=""),"",AVERAGE(T54:T56))</f>
        <v/>
      </c>
      <c r="Y54" s="187" t="str">
        <f>IF(X54="","",
IF(X54=100,"Fuerte",
IF(X54&lt;50,"Débil",
IF(OR(X54&gt;=50,X54&lt;100),"Moderado",""))))</f>
        <v/>
      </c>
      <c r="Z54" s="190" t="str">
        <f>IF(Y54="","",IF(Y54="Fuerte","NO","SI"))</f>
        <v/>
      </c>
      <c r="AA54" s="128"/>
      <c r="AB54" s="181" t="str">
        <f>IF(OR(Y54="",AA54=""),"",
IF(Y54="Débil","No aplica desplazamiento por tener una solidez débil.",
IF(AND(Y54="Fuerte",OR(AA54="El control ayuda a disminuir directamente tanto la probabilidad como el impacto.",AA54="El control ayuda a disminuir directamente la probabilidad e indirectamente el impacto.",AA54="El control ayuda a disminuir directamente la probabilidad y el impacto no disminuye.")),2,
IF(AND(Y54="Fuerte",AA54="El control no disminuye la probabilidad y el impacto disminuye directamente."),0,
IF(AND(Y54="Moderado",OR(AA54="El control ayuda a disminuir directamente tanto la probabilidad como el impacto.",AA54="El control ayuda a disminuir directamente la probabilidad e indirectamente el impacto.",AA54="El control ayuda a disminuir directamente la probabilidad y el impacto no disminuye.")),1,
IF(AND(Y54="Moderado",AA54="El control no disminuye la probabilidad y el impacto disminuye directamente."),0,""))))))</f>
        <v/>
      </c>
      <c r="AC54" s="184" t="str">
        <f>IF(AND(D54&lt;&gt;"Corrupción",D54&lt;&gt;"Corrupción - LA/FT/FPADM",D54&lt;&gt;"Corrupción - Conflictos de Interés",D54&lt;&gt;"Corrupción en Trámites, OPAs y Consultas de Acceso a la Información Pública"),"",
IF(OR(D54="Corrupción",D54="Corrupción - LA/FT/FPADM",D54="Corrupción - Conflictos de Interés",D54="Corrupción en Trámites, OPAs y Consultas de Acceso a la Información Pública"),
IF(AB54="","",
IF(OR(AB54="No aplica desplazamiento por tener una solidez débil.",AB54=0),'2. Identificación del Riesgo'!$K54,
IF(AND(Y54="Fuerte",AB54=2,OR('2. Identificación del Riesgo'!$K54="Rara vez",'2. Identificación del Riesgo'!$K54="Improbable",'2. Identificación del Riesgo'!$K54="Posible")),"Rara vez",
IF(AND(Y54="Fuerte",AB54=2,'2. Identificación del Riesgo'!$K54="Probable"),"Improbable",
IF(AND(Y54="Fuerte",AB54=2,'2. Identificación del Riesgo'!$K54="Casi seguro"),"Posible",
IF(AND(Y54="Moderado",AB54=1,OR('2. Identificación del Riesgo'!$K54="Rara vez",'2. Identificación del Riesgo'!$K$9="Improbable")),"Rara vez",
IF(AND(Y54="Moderado",AB54=1,'2. Identificación del Riesgo'!$K54="Posible"),"Improbable",
IF(AND(Y54="Moderado",AB54=1,'2. Identificación del Riesgo'!$K54="Probable"),"Posible",
IF(AND(Y54="Moderado",AB54=1,'2. Identificación del Riesgo'!$K54="Casi seguro"),"Probable","")))))))))))</f>
        <v/>
      </c>
      <c r="AD54" s="8"/>
      <c r="AE54" s="8"/>
      <c r="AF54" s="8"/>
      <c r="AG54" s="8"/>
      <c r="AH54" s="8"/>
      <c r="AI54" s="8"/>
      <c r="AJ54" s="8"/>
      <c r="AK54" s="8"/>
      <c r="AL54" s="8"/>
      <c r="AM54" s="8"/>
      <c r="AN54" s="8"/>
      <c r="AO54" s="8"/>
      <c r="AP54" s="8"/>
      <c r="AQ54" s="8"/>
      <c r="AR54" s="8"/>
      <c r="AS54" s="8"/>
    </row>
    <row r="55" spans="1:45" ht="35.700000000000003" customHeight="1" x14ac:dyDescent="0.45">
      <c r="A55" s="137"/>
      <c r="B55" s="235"/>
      <c r="C55" s="135"/>
      <c r="D55" s="135"/>
      <c r="E55" s="61"/>
      <c r="F55" s="61"/>
      <c r="G55" s="61"/>
      <c r="H55" s="62"/>
      <c r="I55" s="62"/>
      <c r="J55" s="62"/>
      <c r="K55" s="63" t="str">
        <f t="shared" ref="K55:K56" si="60">CONCATENATE(E55," ",F55," ",G55," ",H55," ",I55," ",J55)</f>
        <v xml:space="preserve">     </v>
      </c>
      <c r="L55" s="64"/>
      <c r="M55" s="64"/>
      <c r="N55" s="64"/>
      <c r="O55" s="64"/>
      <c r="P55" s="64"/>
      <c r="Q55" s="64"/>
      <c r="R55" s="64"/>
      <c r="S55" s="70" t="str">
        <f t="shared" ref="S55:S56" si="61">IF(AND(T55&gt;=0,T55&lt;=85),"Débil",
IF(AND(T55&gt;=86,T55&lt;=95),"Moderado",
IF(AND(T55&gt;=96,T55&lt;=100),"Fuerte","")))</f>
        <v/>
      </c>
      <c r="T55" s="70" t="str">
        <f>IF(AND(L55="",M55="",N55="",O55="",P55="",Q55="",R55=""),"",IF(OR(L55="",M55="",N55="",O55="",P55="",Q55="",R55=""),"Finalice la valoración del control para emitir su calificación",VLOOKUP(L55,[2]Listas!$Z$1:$AA$17,2,FALSE)+VLOOKUP(M55,[2]Listas!$Z$1:$AA$17,2,FALSE)+VLOOKUP(N55,[2]Listas!$Z$1:$AA$17,2,FALSE)+VLOOKUP(O55,[2]Listas!$Z$1:$AA$17,2,FALSE)+VLOOKUP(P55,[2]Listas!$Z$1:$AA$17,2,FALSE)+VLOOKUP(Q55,[2]Listas!$Z$1:$AA$17,2,FALSE)+VLOOKUP(R55,[2]Listas!$Z$1:$AA$17,2,FALSE)))</f>
        <v/>
      </c>
      <c r="U55" s="70" t="str">
        <f t="shared" ref="U55:U56" si="62">IF(OR(T55="",T55="Finalice la valoración del control para emitir su calificación"),"",IF(T55&lt;96,"Debe establecer un plan de acción en la hoja No. 7, que permita tener un control bien diseñado.","No debe establecer un plan de acción para mejorar el diseño del control."))</f>
        <v/>
      </c>
      <c r="V55" s="71"/>
      <c r="W55" s="70" t="str">
        <f t="shared" ref="W55:W56" si="63">IFERROR(IF(OR(S55="",MID(V55,1,SEARCH(" =",V55:V55,1)-1)=""),"",
IF(AND(S55="Fuerte",MID(V55,1,SEARCH(" =",V55:V55,1)-1)="Fuerte"),"Fuerte",
IF(AND(S55="Moderado",MID(V55,1,SEARCH(" =",V55:V55,1)-1)="Moderado"),"Moderado",
IF(OR(S55="Débil",MID(V55,1,SEARCH(" =",V55:V55,1)-1)="Débil"),"Débil",
IF(OR(S55="Fuerte",MID(V55,1,SEARCH(" =",V55:V55,1)-1)="Moderado"),"Moderado",
IF(OR(S55="Moderado",MID(V55,1,SEARCH(" =",V55:V55,1)-1)="Fuerte"),"Moderado","")))))),"")</f>
        <v/>
      </c>
      <c r="X55" s="188"/>
      <c r="Y55" s="188"/>
      <c r="Z55" s="191"/>
      <c r="AA55" s="129"/>
      <c r="AB55" s="182"/>
      <c r="AC55" s="185"/>
    </row>
    <row r="56" spans="1:45" ht="35.700000000000003" customHeight="1" x14ac:dyDescent="0.45">
      <c r="A56" s="137"/>
      <c r="B56" s="236"/>
      <c r="C56" s="136"/>
      <c r="D56" s="136"/>
      <c r="E56" s="61"/>
      <c r="F56" s="61"/>
      <c r="G56" s="61"/>
      <c r="H56" s="62"/>
      <c r="I56" s="62"/>
      <c r="J56" s="62"/>
      <c r="K56" s="63" t="str">
        <f t="shared" si="60"/>
        <v xml:space="preserve">     </v>
      </c>
      <c r="L56" s="64"/>
      <c r="M56" s="64"/>
      <c r="N56" s="64"/>
      <c r="O56" s="64"/>
      <c r="P56" s="64"/>
      <c r="Q56" s="64"/>
      <c r="R56" s="64"/>
      <c r="S56" s="70" t="str">
        <f t="shared" si="61"/>
        <v/>
      </c>
      <c r="T56" s="70" t="str">
        <f>IF(AND(L56="",M56="",N56="",O56="",P56="",Q56="",R56=""),"",IF(OR(L56="",M56="",N56="",O56="",P56="",Q56="",R56=""),"Finalice la valoración del control para emitir su calificación",VLOOKUP(L56,[2]Listas!$Z$1:$AA$17,2,FALSE)+VLOOKUP(M56,[2]Listas!$Z$1:$AA$17,2,FALSE)+VLOOKUP(N56,[2]Listas!$Z$1:$AA$17,2,FALSE)+VLOOKUP(O56,[2]Listas!$Z$1:$AA$17,2,FALSE)+VLOOKUP(P56,[2]Listas!$Z$1:$AA$17,2,FALSE)+VLOOKUP(Q56,[2]Listas!$Z$1:$AA$17,2,FALSE)+VLOOKUP(R56,[2]Listas!$Z$1:$AA$17,2,FALSE)))</f>
        <v/>
      </c>
      <c r="U56" s="70" t="str">
        <f t="shared" si="62"/>
        <v/>
      </c>
      <c r="V56" s="71"/>
      <c r="W56" s="70" t="str">
        <f t="shared" si="63"/>
        <v/>
      </c>
      <c r="X56" s="189"/>
      <c r="Y56" s="189"/>
      <c r="Z56" s="192"/>
      <c r="AA56" s="130"/>
      <c r="AB56" s="183"/>
      <c r="AC56" s="186"/>
    </row>
    <row r="57" spans="1:45" ht="35.700000000000003" customHeight="1" x14ac:dyDescent="0.45">
      <c r="A57" s="137">
        <v>17</v>
      </c>
      <c r="B57" s="234" t="str">
        <f>IF(OR('2. Identificación del Riesgo'!H57:H59="Gestión - Seguridad de la Información (Pérdida de Confidencialidad)",'2. Identificación del Riesgo'!H57:H59="Gestión - Seguridad de la Información (Pérdida de la Integridad)",'2. Identificación del Riesgo'!H57:H59="Gestión - Seguridad de la Información (Pérdida de la Disponibilidad)",'2. Identificación del Riesgo'!H57:H59="Gestión - Fiscal",'2. Identificación del Riesgo'!H57:H59="Gestión - Fuga de Capital Intelectual",'2. Identificación del Riesgo'!H57:H59="Gestión",'2. Identificación del Riesgo'!H57:H59="Gestión - Incumplimiento Normativo",'2. Identificación del Riesgo'!H57:H59="Gestión - Estratégico"),"No aplica",
IF('2. Identificación del Riesgo'!H57:H59="","",
IF('2. Identificación del Riesgo'!H57:H59&lt;&gt;"Gestión",'2. Identificación del Riesgo'!B57:B59)))</f>
        <v/>
      </c>
      <c r="C57" s="134" t="str">
        <f>IF(OR('2. Identificación del Riesgo'!H57:H59="Gestión - Seguridad de la Información (Pérdida de Confidencialidad)",'2. Identificación del Riesgo'!H57:H59="Gestión - Seguridad de la Información (Pérdida de la Integridad)",'2. Identificación del Riesgo'!H57:H59="Gestión - Seguridad de la Información (Pérdida de la Disponibilidad)",'2. Identificación del Riesgo'!H57:H59="Gestión - Fiscal",'2. Identificación del Riesgo'!H57:H59="Gestión - Fuga de Capital Intelectual",'2. Identificación del Riesgo'!H57:H59="Gestión",'2. Identificación del Riesgo'!H57:H59="Gestión - Incumplimiento Normativo",'2. Identificación del Riesgo'!H57:H59="Gestión - Estratégico"),"No aplica",
IF('2. Identificación del Riesgo'!H57:H59="","",
IF('2. Identificación del Riesgo'!H57:H59&lt;&gt;"Gestión",'2. Identificación del Riesgo'!G57:G59)))</f>
        <v/>
      </c>
      <c r="D57" s="134" t="str">
        <f>IF(OR('2. Identificación del Riesgo'!H57:H59="Gestión - Seguridad de la Información (Pérdida de Confidencialidad)",'2. Identificación del Riesgo'!H57:H59="Gestión - Seguridad de la Información (Pérdida de la Integridad)",'2. Identificación del Riesgo'!H57:H59="Gestión - Seguridad de la Información (Pérdida de la Disponibilidad)",'2. Identificación del Riesgo'!H57:H59="Gestión - Fiscal",'2. Identificación del Riesgo'!H57:H59="Gestión - Fuga de Capital Intelectual",'2. Identificación del Riesgo'!H57:H59="Gestión",'2. Identificación del Riesgo'!H57:H59="Gestión - Incumplimiento Normativo",'2. Identificación del Riesgo'!H57:H59="Gestión - Estratégico"),"No aplica",
IF('2. Identificación del Riesgo'!H57:H59="","",
IF('2. Identificación del Riesgo'!H57:H59&lt;&gt;"Gestión",'2. Identificación del Riesgo'!H57:H59)))</f>
        <v/>
      </c>
      <c r="E57" s="65"/>
      <c r="F57" s="65"/>
      <c r="G57" s="65"/>
      <c r="H57" s="66"/>
      <c r="I57" s="66"/>
      <c r="J57" s="66"/>
      <c r="K57" s="63" t="str">
        <f>CONCATENATE(E57," ",F57," ",G57," ",H57," ",I57," ",J57)</f>
        <v xml:space="preserve">     </v>
      </c>
      <c r="L57" s="64"/>
      <c r="M57" s="64"/>
      <c r="N57" s="64"/>
      <c r="O57" s="64"/>
      <c r="P57" s="64"/>
      <c r="Q57" s="64"/>
      <c r="R57" s="64"/>
      <c r="S57" s="70" t="str">
        <f>IF(AND(T57&gt;=0,T57&lt;=85),"Débil",
IF(AND(T57&gt;=86,T57&lt;=95),"Moderado",
IF(AND(T57&gt;=96,T57&lt;=100),"Fuerte","")))</f>
        <v/>
      </c>
      <c r="T57" s="70" t="str">
        <f>IF(AND(L57="",M57="",N57="",O57="",P57="",Q57="",R57=""),"",IF(OR(L57="",M57="",N57="",O57="",P57="",Q57="",R57=""),"Finalice la valoración del control para emitir su calificación",VLOOKUP(L57,[2]Listas!$Z$1:$AA$17,2,FALSE)+VLOOKUP(M57,[2]Listas!$Z$1:$AA$17,2,FALSE)+VLOOKUP(N57,[2]Listas!$Z$1:$AA$17,2,FALSE)+VLOOKUP(O57,[2]Listas!$Z$1:$AA$17,2,FALSE)+VLOOKUP(P57,[2]Listas!$Z$1:$AA$17,2,FALSE)+VLOOKUP(Q57,[2]Listas!$Z$1:$AA$17,2,FALSE)+VLOOKUP(R57,[2]Listas!$Z$1:$AA$17,2,FALSE)))</f>
        <v/>
      </c>
      <c r="U57" s="70" t="str">
        <f>IF(OR(T57="",T57="Finalice la valoración del control para emitir su calificación"),"",IF(T57&lt;96,"Debe establecer un plan de acción en la hoja No. 7, que permita tener un control bien diseñado.","No debe establecer un plan de acción para mejorar el diseño del control."))</f>
        <v/>
      </c>
      <c r="V57" s="71"/>
      <c r="W57" s="70" t="str">
        <f>IFERROR(IF(OR(S57="",MID(V57,1,SEARCH(" =",V57:V57,1)-1)=""),"",
IF(AND(S57="Fuerte",MID(V57,1,SEARCH(" =",V57:V57,1)-1)="Fuerte"),"Fuerte",
IF(AND(S57="Moderado",MID(V57,1,SEARCH(" =",V57:V57,1)-1)="Moderado"),"Moderado",
IF(OR(S57="Débil",MID(V57,1,SEARCH(" =",V57:V57,1)-1)="Débil"),"Débil",
IF(OR(S57="Fuerte",MID(V57,1,SEARCH(" =",V57:V57,1)-1)="Moderado"),"Moderado",
IF(OR(S57="Moderado",MID(V57,1,SEARCH(" =",V57:V57,1)-1)="Fuerte"),"Moderado","")))))),"")</f>
        <v/>
      </c>
      <c r="X57" s="187" t="str">
        <f>IF(AND(T57="",T58="",T59=""),"",AVERAGE(T57:T59))</f>
        <v/>
      </c>
      <c r="Y57" s="187" t="str">
        <f>IF(X57="","",
IF(X57=100,"Fuerte",
IF(X57&lt;50,"Débil",
IF(OR(X57&gt;=50,X57&lt;100),"Moderado",""))))</f>
        <v/>
      </c>
      <c r="Z57" s="190" t="str">
        <f>IF(Y57="","",IF(Y57="Fuerte","NO","SI"))</f>
        <v/>
      </c>
      <c r="AA57" s="128"/>
      <c r="AB57" s="181" t="str">
        <f>IF(OR(Y57="",AA57=""),"",
IF(Y57="Débil","No aplica desplazamiento por tener una solidez débil.",
IF(AND(Y57="Fuerte",OR(AA57="El control ayuda a disminuir directamente tanto la probabilidad como el impacto.",AA57="El control ayuda a disminuir directamente la probabilidad e indirectamente el impacto.",AA57="El control ayuda a disminuir directamente la probabilidad y el impacto no disminuye.")),2,
IF(AND(Y57="Fuerte",AA57="El control no disminuye la probabilidad y el impacto disminuye directamente."),0,
IF(AND(Y57="Moderado",OR(AA57="El control ayuda a disminuir directamente tanto la probabilidad como el impacto.",AA57="El control ayuda a disminuir directamente la probabilidad e indirectamente el impacto.",AA57="El control ayuda a disminuir directamente la probabilidad y el impacto no disminuye.")),1,
IF(AND(Y57="Moderado",AA57="El control no disminuye la probabilidad y el impacto disminuye directamente."),0,""))))))</f>
        <v/>
      </c>
      <c r="AC57" s="184" t="str">
        <f>IF(AND(D57&lt;&gt;"Corrupción",D57&lt;&gt;"Corrupción - LA/FT/FPADM",D57&lt;&gt;"Corrupción - Conflictos de Interés",D57&lt;&gt;"Corrupción en Trámites, OPAs y Consultas de Acceso a la Información Pública"),"",
IF(OR(D57="Corrupción",D57="Corrupción - LA/FT/FPADM",D57="Corrupción - Conflictos de Interés",D57="Corrupción en Trámites, OPAs y Consultas de Acceso a la Información Pública"),
IF(AB57="","",
IF(OR(AB57="No aplica desplazamiento por tener una solidez débil.",AB57=0),'2. Identificación del Riesgo'!$K57,
IF(AND(Y57="Fuerte",AB57=2,OR('2. Identificación del Riesgo'!$K57="Rara vez",'2. Identificación del Riesgo'!$K57="Improbable",'2. Identificación del Riesgo'!$K57="Posible")),"Rara vez",
IF(AND(Y57="Fuerte",AB57=2,'2. Identificación del Riesgo'!$K57="Probable"),"Improbable",
IF(AND(Y57="Fuerte",AB57=2,'2. Identificación del Riesgo'!$K57="Casi seguro"),"Posible",
IF(AND(Y57="Moderado",AB57=1,OR('2. Identificación del Riesgo'!$K57="Rara vez",'2. Identificación del Riesgo'!$K$9="Improbable")),"Rara vez",
IF(AND(Y57="Moderado",AB57=1,'2. Identificación del Riesgo'!$K57="Posible"),"Improbable",
IF(AND(Y57="Moderado",AB57=1,'2. Identificación del Riesgo'!$K57="Probable"),"Posible",
IF(AND(Y57="Moderado",AB57=1,'2. Identificación del Riesgo'!$K57="Casi seguro"),"Probable","")))))))))))</f>
        <v/>
      </c>
      <c r="AD57" s="8"/>
      <c r="AE57" s="8"/>
      <c r="AF57" s="8"/>
      <c r="AG57" s="8"/>
      <c r="AH57" s="8"/>
      <c r="AI57" s="8"/>
      <c r="AJ57" s="8"/>
      <c r="AK57" s="8"/>
      <c r="AL57" s="8"/>
      <c r="AM57" s="8"/>
      <c r="AN57" s="8"/>
      <c r="AO57" s="8"/>
      <c r="AP57" s="8"/>
      <c r="AQ57" s="8"/>
      <c r="AR57" s="8"/>
      <c r="AS57" s="8"/>
    </row>
    <row r="58" spans="1:45" ht="35.700000000000003" customHeight="1" x14ac:dyDescent="0.45">
      <c r="A58" s="137"/>
      <c r="B58" s="235"/>
      <c r="C58" s="135"/>
      <c r="D58" s="135"/>
      <c r="E58" s="61"/>
      <c r="F58" s="61"/>
      <c r="G58" s="61"/>
      <c r="H58" s="62"/>
      <c r="I58" s="62"/>
      <c r="J58" s="62"/>
      <c r="K58" s="63" t="str">
        <f t="shared" ref="K58:K59" si="64">CONCATENATE(E58," ",F58," ",G58," ",H58," ",I58," ",J58)</f>
        <v xml:space="preserve">     </v>
      </c>
      <c r="L58" s="64"/>
      <c r="M58" s="64"/>
      <c r="N58" s="64"/>
      <c r="O58" s="64"/>
      <c r="P58" s="64"/>
      <c r="Q58" s="64"/>
      <c r="R58" s="64"/>
      <c r="S58" s="70" t="str">
        <f t="shared" ref="S58:S59" si="65">IF(AND(T58&gt;=0,T58&lt;=85),"Débil",
IF(AND(T58&gt;=86,T58&lt;=95),"Moderado",
IF(AND(T58&gt;=96,T58&lt;=100),"Fuerte","")))</f>
        <v/>
      </c>
      <c r="T58" s="70" t="str">
        <f>IF(AND(L58="",M58="",N58="",O58="",P58="",Q58="",R58=""),"",IF(OR(L58="",M58="",N58="",O58="",P58="",Q58="",R58=""),"Finalice la valoración del control para emitir su calificación",VLOOKUP(L58,[2]Listas!$Z$1:$AA$17,2,FALSE)+VLOOKUP(M58,[2]Listas!$Z$1:$AA$17,2,FALSE)+VLOOKUP(N58,[2]Listas!$Z$1:$AA$17,2,FALSE)+VLOOKUP(O58,[2]Listas!$Z$1:$AA$17,2,FALSE)+VLOOKUP(P58,[2]Listas!$Z$1:$AA$17,2,FALSE)+VLOOKUP(Q58,[2]Listas!$Z$1:$AA$17,2,FALSE)+VLOOKUP(R58,[2]Listas!$Z$1:$AA$17,2,FALSE)))</f>
        <v/>
      </c>
      <c r="U58" s="70" t="str">
        <f t="shared" ref="U58:U59" si="66">IF(OR(T58="",T58="Finalice la valoración del control para emitir su calificación"),"",IF(T58&lt;96,"Debe establecer un plan de acción en la hoja No. 7, que permita tener un control bien diseñado.","No debe establecer un plan de acción para mejorar el diseño del control."))</f>
        <v/>
      </c>
      <c r="V58" s="71"/>
      <c r="W58" s="70" t="str">
        <f t="shared" ref="W58:W59" si="67">IFERROR(IF(OR(S58="",MID(V58,1,SEARCH(" =",V58:V58,1)-1)=""),"",
IF(AND(S58="Fuerte",MID(V58,1,SEARCH(" =",V58:V58,1)-1)="Fuerte"),"Fuerte",
IF(AND(S58="Moderado",MID(V58,1,SEARCH(" =",V58:V58,1)-1)="Moderado"),"Moderado",
IF(OR(S58="Débil",MID(V58,1,SEARCH(" =",V58:V58,1)-1)="Débil"),"Débil",
IF(OR(S58="Fuerte",MID(V58,1,SEARCH(" =",V58:V58,1)-1)="Moderado"),"Moderado",
IF(OR(S58="Moderado",MID(V58,1,SEARCH(" =",V58:V58,1)-1)="Fuerte"),"Moderado","")))))),"")</f>
        <v/>
      </c>
      <c r="X58" s="188"/>
      <c r="Y58" s="188"/>
      <c r="Z58" s="191"/>
      <c r="AA58" s="129"/>
      <c r="AB58" s="182"/>
      <c r="AC58" s="185"/>
    </row>
    <row r="59" spans="1:45" ht="35.700000000000003" customHeight="1" x14ac:dyDescent="0.45">
      <c r="A59" s="137"/>
      <c r="B59" s="236"/>
      <c r="C59" s="136"/>
      <c r="D59" s="136"/>
      <c r="E59" s="61"/>
      <c r="F59" s="61"/>
      <c r="G59" s="61"/>
      <c r="H59" s="62"/>
      <c r="I59" s="62"/>
      <c r="J59" s="62"/>
      <c r="K59" s="63" t="str">
        <f t="shared" si="64"/>
        <v xml:space="preserve">     </v>
      </c>
      <c r="L59" s="64"/>
      <c r="M59" s="64"/>
      <c r="N59" s="64"/>
      <c r="O59" s="64"/>
      <c r="P59" s="64"/>
      <c r="Q59" s="64"/>
      <c r="R59" s="64"/>
      <c r="S59" s="70" t="str">
        <f t="shared" si="65"/>
        <v/>
      </c>
      <c r="T59" s="70" t="str">
        <f>IF(AND(L59="",M59="",N59="",O59="",P59="",Q59="",R59=""),"",IF(OR(L59="",M59="",N59="",O59="",P59="",Q59="",R59=""),"Finalice la valoración del control para emitir su calificación",VLOOKUP(L59,[2]Listas!$Z$1:$AA$17,2,FALSE)+VLOOKUP(M59,[2]Listas!$Z$1:$AA$17,2,FALSE)+VLOOKUP(N59,[2]Listas!$Z$1:$AA$17,2,FALSE)+VLOOKUP(O59,[2]Listas!$Z$1:$AA$17,2,FALSE)+VLOOKUP(P59,[2]Listas!$Z$1:$AA$17,2,FALSE)+VLOOKUP(Q59,[2]Listas!$Z$1:$AA$17,2,FALSE)+VLOOKUP(R59,[2]Listas!$Z$1:$AA$17,2,FALSE)))</f>
        <v/>
      </c>
      <c r="U59" s="70" t="str">
        <f t="shared" si="66"/>
        <v/>
      </c>
      <c r="V59" s="71"/>
      <c r="W59" s="70" t="str">
        <f t="shared" si="67"/>
        <v/>
      </c>
      <c r="X59" s="189"/>
      <c r="Y59" s="189"/>
      <c r="Z59" s="192"/>
      <c r="AA59" s="130"/>
      <c r="AB59" s="183"/>
      <c r="AC59" s="186"/>
    </row>
    <row r="60" spans="1:45" ht="35.700000000000003" customHeight="1" x14ac:dyDescent="0.45">
      <c r="A60" s="137">
        <v>18</v>
      </c>
      <c r="B60" s="234" t="str">
        <f>IF(OR('2. Identificación del Riesgo'!H60:H62="Gestión - Seguridad de la Información (Pérdida de Confidencialidad)",'2. Identificación del Riesgo'!H60:H62="Gestión - Seguridad de la Información (Pérdida de la Integridad)",'2. Identificación del Riesgo'!H60:H62="Gestión - Seguridad de la Información (Pérdida de la Disponibilidad)",'2. Identificación del Riesgo'!H60:H62="Gestión - Fiscal",'2. Identificación del Riesgo'!H60:H62="Gestión - Fuga de Capital Intelectual",'2. Identificación del Riesgo'!H60:H62="Gestión",'2. Identificación del Riesgo'!H60:H62="Gestión - Incumplimiento Normativo",'2. Identificación del Riesgo'!H60:H62="Gestión - Estratégico"),"No aplica",
IF('2. Identificación del Riesgo'!H60:H62="","",
IF('2. Identificación del Riesgo'!H60:H62&lt;&gt;"Gestión",'2. Identificación del Riesgo'!B60:B62)))</f>
        <v/>
      </c>
      <c r="C60" s="134" t="str">
        <f>IF(OR('2. Identificación del Riesgo'!H60:H62="Gestión - Seguridad de la Información (Pérdida de Confidencialidad)",'2. Identificación del Riesgo'!H60:H62="Gestión - Seguridad de la Información (Pérdida de la Integridad)",'2. Identificación del Riesgo'!H60:H62="Gestión - Seguridad de la Información (Pérdida de la Disponibilidad)",'2. Identificación del Riesgo'!H60:H62="Gestión - Fiscal",'2. Identificación del Riesgo'!H60:H62="Gestión - Fuga de Capital Intelectual",'2. Identificación del Riesgo'!H60:H62="Gestión",'2. Identificación del Riesgo'!H60:H62="Gestión - Incumplimiento Normativo",'2. Identificación del Riesgo'!H60:H62="Gestión - Estratégico"),"No aplica",
IF('2. Identificación del Riesgo'!H60:H62="","",
IF('2. Identificación del Riesgo'!H60:H62&lt;&gt;"Gestión",'2. Identificación del Riesgo'!G60:G62)))</f>
        <v/>
      </c>
      <c r="D60" s="134" t="str">
        <f>IF(OR('2. Identificación del Riesgo'!H60:H62="Gestión - Seguridad de la Información (Pérdida de Confidencialidad)",'2. Identificación del Riesgo'!H60:H62="Gestión - Seguridad de la Información (Pérdida de la Integridad)",'2. Identificación del Riesgo'!H60:H62="Gestión - Seguridad de la Información (Pérdida de la Disponibilidad)",'2. Identificación del Riesgo'!H60:H62="Gestión - Fiscal",'2. Identificación del Riesgo'!H60:H62="Gestión - Fuga de Capital Intelectual",'2. Identificación del Riesgo'!H60:H62="Gestión",'2. Identificación del Riesgo'!H60:H62="Gestión - Incumplimiento Normativo",'2. Identificación del Riesgo'!H60:H62="Gestión - Estratégico"),"No aplica",
IF('2. Identificación del Riesgo'!H60:H62="","",
IF('2. Identificación del Riesgo'!H60:H62&lt;&gt;"Gestión",'2. Identificación del Riesgo'!H60:H62)))</f>
        <v/>
      </c>
      <c r="E60" s="65"/>
      <c r="F60" s="65"/>
      <c r="G60" s="65"/>
      <c r="H60" s="66"/>
      <c r="I60" s="66"/>
      <c r="J60" s="66"/>
      <c r="K60" s="63" t="str">
        <f>CONCATENATE(E60," ",F60," ",G60," ",H60," ",I60," ",J60)</f>
        <v xml:space="preserve">     </v>
      </c>
      <c r="L60" s="64"/>
      <c r="M60" s="64"/>
      <c r="N60" s="64"/>
      <c r="O60" s="64"/>
      <c r="P60" s="64"/>
      <c r="Q60" s="64"/>
      <c r="R60" s="64"/>
      <c r="S60" s="70" t="str">
        <f>IF(AND(T60&gt;=0,T60&lt;=85),"Débil",
IF(AND(T60&gt;=86,T60&lt;=95),"Moderado",
IF(AND(T60&gt;=96,T60&lt;=100),"Fuerte","")))</f>
        <v/>
      </c>
      <c r="T60" s="70" t="str">
        <f>IF(AND(L60="",M60="",N60="",O60="",P60="",Q60="",R60=""),"",IF(OR(L60="",M60="",N60="",O60="",P60="",Q60="",R60=""),"Finalice la valoración del control para emitir su calificación",VLOOKUP(L60,[2]Listas!$Z$1:$AA$17,2,FALSE)+VLOOKUP(M60,[2]Listas!$Z$1:$AA$17,2,FALSE)+VLOOKUP(N60,[2]Listas!$Z$1:$AA$17,2,FALSE)+VLOOKUP(O60,[2]Listas!$Z$1:$AA$17,2,FALSE)+VLOOKUP(P60,[2]Listas!$Z$1:$AA$17,2,FALSE)+VLOOKUP(Q60,[2]Listas!$Z$1:$AA$17,2,FALSE)+VLOOKUP(R60,[2]Listas!$Z$1:$AA$17,2,FALSE)))</f>
        <v/>
      </c>
      <c r="U60" s="70" t="str">
        <f>IF(OR(T60="",T60="Finalice la valoración del control para emitir su calificación"),"",IF(T60&lt;96,"Debe establecer un plan de acción en la hoja No. 7, que permita tener un control bien diseñado.","No debe establecer un plan de acción para mejorar el diseño del control."))</f>
        <v/>
      </c>
      <c r="V60" s="71"/>
      <c r="W60" s="70" t="str">
        <f>IFERROR(IF(OR(S60="",MID(V60,1,SEARCH(" =",V60:V60,1)-1)=""),"",
IF(AND(S60="Fuerte",MID(V60,1,SEARCH(" =",V60:V60,1)-1)="Fuerte"),"Fuerte",
IF(AND(S60="Moderado",MID(V60,1,SEARCH(" =",V60:V60,1)-1)="Moderado"),"Moderado",
IF(OR(S60="Débil",MID(V60,1,SEARCH(" =",V60:V60,1)-1)="Débil"),"Débil",
IF(OR(S60="Fuerte",MID(V60,1,SEARCH(" =",V60:V60,1)-1)="Moderado"),"Moderado",
IF(OR(S60="Moderado",MID(V60,1,SEARCH(" =",V60:V60,1)-1)="Fuerte"),"Moderado","")))))),"")</f>
        <v/>
      </c>
      <c r="X60" s="187" t="str">
        <f>IF(AND(T60="",T61="",T62=""),"",AVERAGE(T60:T62))</f>
        <v/>
      </c>
      <c r="Y60" s="187" t="str">
        <f>IF(X60="","",
IF(X60=100,"Fuerte",
IF(X60&lt;50,"Débil",
IF(OR(X60&gt;=50,X60&lt;100),"Moderado",""))))</f>
        <v/>
      </c>
      <c r="Z60" s="190" t="str">
        <f>IF(Y60="","",IF(Y60="Fuerte","NO","SI"))</f>
        <v/>
      </c>
      <c r="AA60" s="128"/>
      <c r="AB60" s="181" t="str">
        <f>IF(OR(Y60="",AA60=""),"",
IF(Y60="Débil","No aplica desplazamiento por tener una solidez débil.",
IF(AND(Y60="Fuerte",OR(AA60="El control ayuda a disminuir directamente tanto la probabilidad como el impacto.",AA60="El control ayuda a disminuir directamente la probabilidad e indirectamente el impacto.",AA60="El control ayuda a disminuir directamente la probabilidad y el impacto no disminuye.")),2,
IF(AND(Y60="Fuerte",AA60="El control no disminuye la probabilidad y el impacto disminuye directamente."),0,
IF(AND(Y60="Moderado",OR(AA60="El control ayuda a disminuir directamente tanto la probabilidad como el impacto.",AA60="El control ayuda a disminuir directamente la probabilidad e indirectamente el impacto.",AA60="El control ayuda a disminuir directamente la probabilidad y el impacto no disminuye.")),1,
IF(AND(Y60="Moderado",AA60="El control no disminuye la probabilidad y el impacto disminuye directamente."),0,""))))))</f>
        <v/>
      </c>
      <c r="AC60" s="184" t="str">
        <f>IF(AND(D60&lt;&gt;"Corrupción",D60&lt;&gt;"Corrupción - LA/FT/FPADM",D60&lt;&gt;"Corrupción - Conflictos de Interés",D60&lt;&gt;"Corrupción en Trámites, OPAs y Consultas de Acceso a la Información Pública"),"",
IF(OR(D60="Corrupción",D60="Corrupción - LA/FT/FPADM",D60="Corrupción - Conflictos de Interés",D60="Corrupción en Trámites, OPAs y Consultas de Acceso a la Información Pública"),
IF(AB60="","",
IF(OR(AB60="No aplica desplazamiento por tener una solidez débil.",AB60=0),'2. Identificación del Riesgo'!$K60,
IF(AND(Y60="Fuerte",AB60=2,OR('2. Identificación del Riesgo'!$K60="Rara vez",'2. Identificación del Riesgo'!$K60="Improbable",'2. Identificación del Riesgo'!$K60="Posible")),"Rara vez",
IF(AND(Y60="Fuerte",AB60=2,'2. Identificación del Riesgo'!$K60="Probable"),"Improbable",
IF(AND(Y60="Fuerte",AB60=2,'2. Identificación del Riesgo'!$K60="Casi seguro"),"Posible",
IF(AND(Y60="Moderado",AB60=1,OR('2. Identificación del Riesgo'!$K60="Rara vez",'2. Identificación del Riesgo'!$K$9="Improbable")),"Rara vez",
IF(AND(Y60="Moderado",AB60=1,'2. Identificación del Riesgo'!$K60="Posible"),"Improbable",
IF(AND(Y60="Moderado",AB60=1,'2. Identificación del Riesgo'!$K60="Probable"),"Posible",
IF(AND(Y60="Moderado",AB60=1,'2. Identificación del Riesgo'!$K60="Casi seguro"),"Probable","")))))))))))</f>
        <v/>
      </c>
      <c r="AD60" s="8"/>
      <c r="AE60" s="8"/>
      <c r="AF60" s="8"/>
      <c r="AG60" s="8"/>
      <c r="AH60" s="8"/>
      <c r="AI60" s="8"/>
      <c r="AJ60" s="8"/>
      <c r="AK60" s="8"/>
      <c r="AL60" s="8"/>
      <c r="AM60" s="8"/>
      <c r="AN60" s="8"/>
      <c r="AO60" s="8"/>
      <c r="AP60" s="8"/>
      <c r="AQ60" s="8"/>
      <c r="AR60" s="8"/>
      <c r="AS60" s="8"/>
    </row>
    <row r="61" spans="1:45" ht="35.700000000000003" customHeight="1" x14ac:dyDescent="0.45">
      <c r="A61" s="137"/>
      <c r="B61" s="235"/>
      <c r="C61" s="135"/>
      <c r="D61" s="135"/>
      <c r="E61" s="61"/>
      <c r="F61" s="61"/>
      <c r="G61" s="61"/>
      <c r="H61" s="62"/>
      <c r="I61" s="62"/>
      <c r="J61" s="62"/>
      <c r="K61" s="63" t="str">
        <f t="shared" ref="K61:K62" si="68">CONCATENATE(E61," ",F61," ",G61," ",H61," ",I61," ",J61)</f>
        <v xml:space="preserve">     </v>
      </c>
      <c r="L61" s="64"/>
      <c r="M61" s="64"/>
      <c r="N61" s="64"/>
      <c r="O61" s="64"/>
      <c r="P61" s="64"/>
      <c r="Q61" s="64"/>
      <c r="R61" s="64"/>
      <c r="S61" s="70" t="str">
        <f t="shared" ref="S61:S62" si="69">IF(AND(T61&gt;=0,T61&lt;=85),"Débil",
IF(AND(T61&gt;=86,T61&lt;=95),"Moderado",
IF(AND(T61&gt;=96,T61&lt;=100),"Fuerte","")))</f>
        <v/>
      </c>
      <c r="T61" s="70" t="str">
        <f>IF(AND(L61="",M61="",N61="",O61="",P61="",Q61="",R61=""),"",IF(OR(L61="",M61="",N61="",O61="",P61="",Q61="",R61=""),"Finalice la valoración del control para emitir su calificación",VLOOKUP(L61,[2]Listas!$Z$1:$AA$17,2,FALSE)+VLOOKUP(M61,[2]Listas!$Z$1:$AA$17,2,FALSE)+VLOOKUP(N61,[2]Listas!$Z$1:$AA$17,2,FALSE)+VLOOKUP(O61,[2]Listas!$Z$1:$AA$17,2,FALSE)+VLOOKUP(P61,[2]Listas!$Z$1:$AA$17,2,FALSE)+VLOOKUP(Q61,[2]Listas!$Z$1:$AA$17,2,FALSE)+VLOOKUP(R61,[2]Listas!$Z$1:$AA$17,2,FALSE)))</f>
        <v/>
      </c>
      <c r="U61" s="70" t="str">
        <f t="shared" ref="U61:U62" si="70">IF(OR(T61="",T61="Finalice la valoración del control para emitir su calificación"),"",IF(T61&lt;96,"Debe establecer un plan de acción en la hoja No. 7, que permita tener un control bien diseñado.","No debe establecer un plan de acción para mejorar el diseño del control."))</f>
        <v/>
      </c>
      <c r="V61" s="71"/>
      <c r="W61" s="70" t="str">
        <f t="shared" ref="W61:W62" si="71">IFERROR(IF(OR(S61="",MID(V61,1,SEARCH(" =",V61:V61,1)-1)=""),"",
IF(AND(S61="Fuerte",MID(V61,1,SEARCH(" =",V61:V61,1)-1)="Fuerte"),"Fuerte",
IF(AND(S61="Moderado",MID(V61,1,SEARCH(" =",V61:V61,1)-1)="Moderado"),"Moderado",
IF(OR(S61="Débil",MID(V61,1,SEARCH(" =",V61:V61,1)-1)="Débil"),"Débil",
IF(OR(S61="Fuerte",MID(V61,1,SEARCH(" =",V61:V61,1)-1)="Moderado"),"Moderado",
IF(OR(S61="Moderado",MID(V61,1,SEARCH(" =",V61:V61,1)-1)="Fuerte"),"Moderado","")))))),"")</f>
        <v/>
      </c>
      <c r="X61" s="188"/>
      <c r="Y61" s="188"/>
      <c r="Z61" s="191"/>
      <c r="AA61" s="129"/>
      <c r="AB61" s="182"/>
      <c r="AC61" s="185"/>
    </row>
    <row r="62" spans="1:45" ht="35.700000000000003" customHeight="1" x14ac:dyDescent="0.45">
      <c r="A62" s="137"/>
      <c r="B62" s="236"/>
      <c r="C62" s="136"/>
      <c r="D62" s="136"/>
      <c r="E62" s="61"/>
      <c r="F62" s="61"/>
      <c r="G62" s="61"/>
      <c r="H62" s="62"/>
      <c r="I62" s="62"/>
      <c r="J62" s="62"/>
      <c r="K62" s="63" t="str">
        <f t="shared" si="68"/>
        <v xml:space="preserve">     </v>
      </c>
      <c r="L62" s="64"/>
      <c r="M62" s="64"/>
      <c r="N62" s="64"/>
      <c r="O62" s="64"/>
      <c r="P62" s="64"/>
      <c r="Q62" s="64"/>
      <c r="R62" s="64"/>
      <c r="S62" s="70" t="str">
        <f t="shared" si="69"/>
        <v/>
      </c>
      <c r="T62" s="70" t="str">
        <f>IF(AND(L62="",M62="",N62="",O62="",P62="",Q62="",R62=""),"",IF(OR(L62="",M62="",N62="",O62="",P62="",Q62="",R62=""),"Finalice la valoración del control para emitir su calificación",VLOOKUP(L62,[2]Listas!$Z$1:$AA$17,2,FALSE)+VLOOKUP(M62,[2]Listas!$Z$1:$AA$17,2,FALSE)+VLOOKUP(N62,[2]Listas!$Z$1:$AA$17,2,FALSE)+VLOOKUP(O62,[2]Listas!$Z$1:$AA$17,2,FALSE)+VLOOKUP(P62,[2]Listas!$Z$1:$AA$17,2,FALSE)+VLOOKUP(Q62,[2]Listas!$Z$1:$AA$17,2,FALSE)+VLOOKUP(R62,[2]Listas!$Z$1:$AA$17,2,FALSE)))</f>
        <v/>
      </c>
      <c r="U62" s="70" t="str">
        <f t="shared" si="70"/>
        <v/>
      </c>
      <c r="V62" s="71"/>
      <c r="W62" s="70" t="str">
        <f t="shared" si="71"/>
        <v/>
      </c>
      <c r="X62" s="189"/>
      <c r="Y62" s="189"/>
      <c r="Z62" s="192"/>
      <c r="AA62" s="130"/>
      <c r="AB62" s="183"/>
      <c r="AC62" s="186"/>
    </row>
    <row r="63" spans="1:45" ht="35.700000000000003" customHeight="1" x14ac:dyDescent="0.45">
      <c r="A63" s="137">
        <v>19</v>
      </c>
      <c r="B63" s="234" t="str">
        <f>IF(OR('2. Identificación del Riesgo'!H63:H65="Gestión - Seguridad de la Información (Pérdida de Confidencialidad)",'2. Identificación del Riesgo'!H63:H65="Gestión - Seguridad de la Información (Pérdida de la Integridad)",'2. Identificación del Riesgo'!H63:H65="Gestión - Seguridad de la Información (Pérdida de la Disponibilidad)",'2. Identificación del Riesgo'!H63:H65="Gestión - Fiscal",'2. Identificación del Riesgo'!H63:H65="Gestión - Fuga de Capital Intelectual",'2. Identificación del Riesgo'!H63:H65="Gestión",'2. Identificación del Riesgo'!H63:H65="Gestión - Incumplimiento Normativo",'2. Identificación del Riesgo'!H63:H65="Gestión - Estratégico"),"No aplica",
IF('2. Identificación del Riesgo'!H63:H65="","",
IF('2. Identificación del Riesgo'!H63:H65&lt;&gt;"Gestión",'2. Identificación del Riesgo'!B63:B65)))</f>
        <v/>
      </c>
      <c r="C63" s="134" t="str">
        <f>IF(OR('2. Identificación del Riesgo'!H63:H65="Gestión - Seguridad de la Información (Pérdida de Confidencialidad)",'2. Identificación del Riesgo'!H63:H65="Gestión - Seguridad de la Información (Pérdida de la Integridad)",'2. Identificación del Riesgo'!H63:H65="Gestión - Seguridad de la Información (Pérdida de la Disponibilidad)",'2. Identificación del Riesgo'!H63:H65="Gestión - Fiscal",'2. Identificación del Riesgo'!H63:H65="Gestión - Fuga de Capital Intelectual",'2. Identificación del Riesgo'!H63:H65="Gestión",'2. Identificación del Riesgo'!H63:H65="Gestión - Incumplimiento Normativo",'2. Identificación del Riesgo'!H63:H65="Gestión - Estratégico"),"No aplica",
IF('2. Identificación del Riesgo'!H63:H65="","",
IF('2. Identificación del Riesgo'!H63:H65&lt;&gt;"Gestión",'2. Identificación del Riesgo'!G63:G65)))</f>
        <v/>
      </c>
      <c r="D63" s="134" t="str">
        <f>IF(OR('2. Identificación del Riesgo'!H63:H65="Gestión - Seguridad de la Información (Pérdida de Confidencialidad)",'2. Identificación del Riesgo'!H63:H65="Gestión - Seguridad de la Información (Pérdida de la Integridad)",'2. Identificación del Riesgo'!H63:H65="Gestión - Seguridad de la Información (Pérdida de la Disponibilidad)",'2. Identificación del Riesgo'!H63:H65="Gestión - Fiscal",'2. Identificación del Riesgo'!H63:H65="Gestión - Fuga de Capital Intelectual",'2. Identificación del Riesgo'!H63:H65="Gestión",'2. Identificación del Riesgo'!H63:H65="Gestión - Incumplimiento Normativo",'2. Identificación del Riesgo'!H63:H65="Gestión - Estratégico"),"No aplica",
IF('2. Identificación del Riesgo'!H63:H65="","",
IF('2. Identificación del Riesgo'!H63:H65&lt;&gt;"Gestión",'2. Identificación del Riesgo'!H63:H65)))</f>
        <v/>
      </c>
      <c r="E63" s="65"/>
      <c r="F63" s="65"/>
      <c r="G63" s="65"/>
      <c r="H63" s="66"/>
      <c r="I63" s="66"/>
      <c r="J63" s="66"/>
      <c r="K63" s="63" t="str">
        <f>CONCATENATE(E63," ",F63," ",G63," ",H63," ",I63," ",J63)</f>
        <v xml:space="preserve">     </v>
      </c>
      <c r="L63" s="64"/>
      <c r="M63" s="64"/>
      <c r="N63" s="64"/>
      <c r="O63" s="64"/>
      <c r="P63" s="64"/>
      <c r="Q63" s="64"/>
      <c r="R63" s="64"/>
      <c r="S63" s="70" t="str">
        <f>IF(AND(T63&gt;=0,T63&lt;=85),"Débil",
IF(AND(T63&gt;=86,T63&lt;=95),"Moderado",
IF(AND(T63&gt;=96,T63&lt;=100),"Fuerte","")))</f>
        <v/>
      </c>
      <c r="T63" s="70" t="str">
        <f>IF(AND(L63="",M63="",N63="",O63="",P63="",Q63="",R63=""),"",IF(OR(L63="",M63="",N63="",O63="",P63="",Q63="",R63=""),"Finalice la valoración del control para emitir su calificación",VLOOKUP(L63,[2]Listas!$Z$1:$AA$17,2,FALSE)+VLOOKUP(M63,[2]Listas!$Z$1:$AA$17,2,FALSE)+VLOOKUP(N63,[2]Listas!$Z$1:$AA$17,2,FALSE)+VLOOKUP(O63,[2]Listas!$Z$1:$AA$17,2,FALSE)+VLOOKUP(P63,[2]Listas!$Z$1:$AA$17,2,FALSE)+VLOOKUP(Q63,[2]Listas!$Z$1:$AA$17,2,FALSE)+VLOOKUP(R63,[2]Listas!$Z$1:$AA$17,2,FALSE)))</f>
        <v/>
      </c>
      <c r="U63" s="70" t="str">
        <f>IF(OR(T63="",T63="Finalice la valoración del control para emitir su calificación"),"",IF(T63&lt;96,"Debe establecer un plan de acción en la hoja No. 7, que permita tener un control bien diseñado.","No debe establecer un plan de acción para mejorar el diseño del control."))</f>
        <v/>
      </c>
      <c r="V63" s="71"/>
      <c r="W63" s="70" t="str">
        <f>IFERROR(IF(OR(S63="",MID(V63,1,SEARCH(" =",V63:V63,1)-1)=""),"",
IF(AND(S63="Fuerte",MID(V63,1,SEARCH(" =",V63:V63,1)-1)="Fuerte"),"Fuerte",
IF(AND(S63="Moderado",MID(V63,1,SEARCH(" =",V63:V63,1)-1)="Moderado"),"Moderado",
IF(OR(S63="Débil",MID(V63,1,SEARCH(" =",V63:V63,1)-1)="Débil"),"Débil",
IF(OR(S63="Fuerte",MID(V63,1,SEARCH(" =",V63:V63,1)-1)="Moderado"),"Moderado",
IF(OR(S63="Moderado",MID(V63,1,SEARCH(" =",V63:V63,1)-1)="Fuerte"),"Moderado","")))))),"")</f>
        <v/>
      </c>
      <c r="X63" s="187" t="str">
        <f>IF(AND(T63="",T64="",T65=""),"",AVERAGE(T63:T65))</f>
        <v/>
      </c>
      <c r="Y63" s="187" t="str">
        <f>IF(X63="","",
IF(X63=100,"Fuerte",
IF(X63&lt;50,"Débil",
IF(OR(X63&gt;=50,X63&lt;100),"Moderado",""))))</f>
        <v/>
      </c>
      <c r="Z63" s="190" t="str">
        <f>IF(Y63="","",IF(Y63="Fuerte","NO","SI"))</f>
        <v/>
      </c>
      <c r="AA63" s="128"/>
      <c r="AB63" s="181" t="str">
        <f>IF(OR(Y63="",AA63=""),"",
IF(Y63="Débil","No aplica desplazamiento por tener una solidez débil.",
IF(AND(Y63="Fuerte",OR(AA63="El control ayuda a disminuir directamente tanto la probabilidad como el impacto.",AA63="El control ayuda a disminuir directamente la probabilidad e indirectamente el impacto.",AA63="El control ayuda a disminuir directamente la probabilidad y el impacto no disminuye.")),2,
IF(AND(Y63="Fuerte",AA63="El control no disminuye la probabilidad y el impacto disminuye directamente."),0,
IF(AND(Y63="Moderado",OR(AA63="El control ayuda a disminuir directamente tanto la probabilidad como el impacto.",AA63="El control ayuda a disminuir directamente la probabilidad e indirectamente el impacto.",AA63="El control ayuda a disminuir directamente la probabilidad y el impacto no disminuye.")),1,
IF(AND(Y63="Moderado",AA63="El control no disminuye la probabilidad y el impacto disminuye directamente."),0,""))))))</f>
        <v/>
      </c>
      <c r="AC63" s="184" t="str">
        <f>IF(AND(D63&lt;&gt;"Corrupción",D63&lt;&gt;"Corrupción - LA/FT/FPADM",D63&lt;&gt;"Corrupción - Conflictos de Interés",D63&lt;&gt;"Corrupción en Trámites, OPAs y Consultas de Acceso a la Información Pública"),"",
IF(OR(D63="Corrupción",D63="Corrupción - LA/FT/FPADM",D63="Corrupción - Conflictos de Interés",D63="Corrupción en Trámites, OPAs y Consultas de Acceso a la Información Pública"),
IF(AB63="","",
IF(OR(AB63="No aplica desplazamiento por tener una solidez débil.",AB63=0),'2. Identificación del Riesgo'!$K63,
IF(AND(Y63="Fuerte",AB63=2,OR('2. Identificación del Riesgo'!$K63="Rara vez",'2. Identificación del Riesgo'!$K63="Improbable",'2. Identificación del Riesgo'!$K63="Posible")),"Rara vez",
IF(AND(Y63="Fuerte",AB63=2,'2. Identificación del Riesgo'!$K63="Probable"),"Improbable",
IF(AND(Y63="Fuerte",AB63=2,'2. Identificación del Riesgo'!$K63="Casi seguro"),"Posible",
IF(AND(Y63="Moderado",AB63=1,OR('2. Identificación del Riesgo'!$K63="Rara vez",'2. Identificación del Riesgo'!$K$9="Improbable")),"Rara vez",
IF(AND(Y63="Moderado",AB63=1,'2. Identificación del Riesgo'!$K63="Posible"),"Improbable",
IF(AND(Y63="Moderado",AB63=1,'2. Identificación del Riesgo'!$K63="Probable"),"Posible",
IF(AND(Y63="Moderado",AB63=1,'2. Identificación del Riesgo'!$K63="Casi seguro"),"Probable","")))))))))))</f>
        <v/>
      </c>
      <c r="AD63" s="8"/>
      <c r="AE63" s="8"/>
      <c r="AF63" s="8"/>
      <c r="AG63" s="8"/>
      <c r="AH63" s="8"/>
      <c r="AI63" s="8"/>
      <c r="AJ63" s="8"/>
      <c r="AK63" s="8"/>
      <c r="AL63" s="8"/>
      <c r="AM63" s="8"/>
      <c r="AN63" s="8"/>
      <c r="AO63" s="8"/>
      <c r="AP63" s="8"/>
      <c r="AQ63" s="8"/>
      <c r="AR63" s="8"/>
      <c r="AS63" s="8"/>
    </row>
    <row r="64" spans="1:45" ht="35.700000000000003" customHeight="1" x14ac:dyDescent="0.45">
      <c r="A64" s="137"/>
      <c r="B64" s="235"/>
      <c r="C64" s="135"/>
      <c r="D64" s="135"/>
      <c r="E64" s="61"/>
      <c r="F64" s="61"/>
      <c r="G64" s="61"/>
      <c r="H64" s="62"/>
      <c r="I64" s="62"/>
      <c r="J64" s="62"/>
      <c r="K64" s="63" t="str">
        <f t="shared" ref="K64:K65" si="72">CONCATENATE(E64," ",F64," ",G64," ",H64," ",I64," ",J64)</f>
        <v xml:space="preserve">     </v>
      </c>
      <c r="L64" s="64"/>
      <c r="M64" s="64"/>
      <c r="N64" s="64"/>
      <c r="O64" s="64"/>
      <c r="P64" s="64"/>
      <c r="Q64" s="64"/>
      <c r="R64" s="64"/>
      <c r="S64" s="70" t="str">
        <f t="shared" ref="S64:S65" si="73">IF(AND(T64&gt;=0,T64&lt;=85),"Débil",
IF(AND(T64&gt;=86,T64&lt;=95),"Moderado",
IF(AND(T64&gt;=96,T64&lt;=100),"Fuerte","")))</f>
        <v/>
      </c>
      <c r="T64" s="70" t="str">
        <f>IF(AND(L64="",M64="",N64="",O64="",P64="",Q64="",R64=""),"",IF(OR(L64="",M64="",N64="",O64="",P64="",Q64="",R64=""),"Finalice la valoración del control para emitir su calificación",VLOOKUP(L64,[2]Listas!$Z$1:$AA$17,2,FALSE)+VLOOKUP(M64,[2]Listas!$Z$1:$AA$17,2,FALSE)+VLOOKUP(N64,[2]Listas!$Z$1:$AA$17,2,FALSE)+VLOOKUP(O64,[2]Listas!$Z$1:$AA$17,2,FALSE)+VLOOKUP(P64,[2]Listas!$Z$1:$AA$17,2,FALSE)+VLOOKUP(Q64,[2]Listas!$Z$1:$AA$17,2,FALSE)+VLOOKUP(R64,[2]Listas!$Z$1:$AA$17,2,FALSE)))</f>
        <v/>
      </c>
      <c r="U64" s="70" t="str">
        <f t="shared" ref="U64:U65" si="74">IF(OR(T64="",T64="Finalice la valoración del control para emitir su calificación"),"",IF(T64&lt;96,"Debe establecer un plan de acción en la hoja No. 7, que permita tener un control bien diseñado.","No debe establecer un plan de acción para mejorar el diseño del control."))</f>
        <v/>
      </c>
      <c r="V64" s="71"/>
      <c r="W64" s="70" t="str">
        <f t="shared" ref="W64:W65" si="75">IFERROR(IF(OR(S64="",MID(V64,1,SEARCH(" =",V64:V64,1)-1)=""),"",
IF(AND(S64="Fuerte",MID(V64,1,SEARCH(" =",V64:V64,1)-1)="Fuerte"),"Fuerte",
IF(AND(S64="Moderado",MID(V64,1,SEARCH(" =",V64:V64,1)-1)="Moderado"),"Moderado",
IF(OR(S64="Débil",MID(V64,1,SEARCH(" =",V64:V64,1)-1)="Débil"),"Débil",
IF(OR(S64="Fuerte",MID(V64,1,SEARCH(" =",V64:V64,1)-1)="Moderado"),"Moderado",
IF(OR(S64="Moderado",MID(V64,1,SEARCH(" =",V64:V64,1)-1)="Fuerte"),"Moderado","")))))),"")</f>
        <v/>
      </c>
      <c r="X64" s="188"/>
      <c r="Y64" s="188"/>
      <c r="Z64" s="191"/>
      <c r="AA64" s="129"/>
      <c r="AB64" s="182"/>
      <c r="AC64" s="185"/>
    </row>
    <row r="65" spans="1:45" ht="35.700000000000003" customHeight="1" x14ac:dyDescent="0.45">
      <c r="A65" s="137"/>
      <c r="B65" s="236"/>
      <c r="C65" s="136"/>
      <c r="D65" s="136"/>
      <c r="E65" s="61"/>
      <c r="F65" s="61"/>
      <c r="G65" s="61"/>
      <c r="H65" s="62"/>
      <c r="I65" s="62"/>
      <c r="J65" s="62"/>
      <c r="K65" s="63" t="str">
        <f t="shared" si="72"/>
        <v xml:space="preserve">     </v>
      </c>
      <c r="L65" s="64"/>
      <c r="M65" s="64"/>
      <c r="N65" s="64"/>
      <c r="O65" s="64"/>
      <c r="P65" s="64"/>
      <c r="Q65" s="64"/>
      <c r="R65" s="64"/>
      <c r="S65" s="70" t="str">
        <f t="shared" si="73"/>
        <v/>
      </c>
      <c r="T65" s="70" t="str">
        <f>IF(AND(L65="",M65="",N65="",O65="",P65="",Q65="",R65=""),"",IF(OR(L65="",M65="",N65="",O65="",P65="",Q65="",R65=""),"Finalice la valoración del control para emitir su calificación",VLOOKUP(L65,[2]Listas!$Z$1:$AA$17,2,FALSE)+VLOOKUP(M65,[2]Listas!$Z$1:$AA$17,2,FALSE)+VLOOKUP(N65,[2]Listas!$Z$1:$AA$17,2,FALSE)+VLOOKUP(O65,[2]Listas!$Z$1:$AA$17,2,FALSE)+VLOOKUP(P65,[2]Listas!$Z$1:$AA$17,2,FALSE)+VLOOKUP(Q65,[2]Listas!$Z$1:$AA$17,2,FALSE)+VLOOKUP(R65,[2]Listas!$Z$1:$AA$17,2,FALSE)))</f>
        <v/>
      </c>
      <c r="U65" s="70" t="str">
        <f t="shared" si="74"/>
        <v/>
      </c>
      <c r="V65" s="71"/>
      <c r="W65" s="70" t="str">
        <f t="shared" si="75"/>
        <v/>
      </c>
      <c r="X65" s="189"/>
      <c r="Y65" s="189"/>
      <c r="Z65" s="192"/>
      <c r="AA65" s="130"/>
      <c r="AB65" s="183"/>
      <c r="AC65" s="186"/>
    </row>
    <row r="66" spans="1:45" ht="35.700000000000003" customHeight="1" x14ac:dyDescent="0.45">
      <c r="A66" s="137">
        <v>20</v>
      </c>
      <c r="B66" s="234" t="str">
        <f>IF(OR('2. Identificación del Riesgo'!H66:H68="Gestión - Seguridad de la Información (Pérdida de Confidencialidad)",'2. Identificación del Riesgo'!H66:H68="Gestión - Seguridad de la Información (Pérdida de la Integridad)",'2. Identificación del Riesgo'!H66:H68="Gestión - Seguridad de la Información (Pérdida de la Disponibilidad)",'2. Identificación del Riesgo'!H66:H68="Gestión - Fiscal",'2. Identificación del Riesgo'!H66:H68="Gestión - Fuga de Capital Intelectual",'2. Identificación del Riesgo'!H66:H68="Gestión",'2. Identificación del Riesgo'!H66:H68="Gestión - Incumplimiento Normativo",'2. Identificación del Riesgo'!H66:H68="Gestión - Estratégico"),"No aplica",
IF('2. Identificación del Riesgo'!H66:H68="","",
IF('2. Identificación del Riesgo'!H66:H68&lt;&gt;"Gestión",'2. Identificación del Riesgo'!B66:B68)))</f>
        <v/>
      </c>
      <c r="C66" s="134" t="str">
        <f>IF(OR('2. Identificación del Riesgo'!H66:H68="Gestión - Seguridad de la Información (Pérdida de Confidencialidad)",'2. Identificación del Riesgo'!H66:H68="Gestión - Seguridad de la Información (Pérdida de la Integridad)",'2. Identificación del Riesgo'!H66:H68="Gestión - Seguridad de la Información (Pérdida de la Disponibilidad)",'2. Identificación del Riesgo'!H66:H68="Gestión - Fiscal",'2. Identificación del Riesgo'!H66:H68="Gestión - Fuga de Capital Intelectual",'2. Identificación del Riesgo'!H66:H68="Gestión",'2. Identificación del Riesgo'!H66:H68="Gestión - Incumplimiento Normativo",'2. Identificación del Riesgo'!H66:H68="Gestión - Estratégico"),"No aplica",
IF('2. Identificación del Riesgo'!H66:H68="","",
IF('2. Identificación del Riesgo'!H66:H68&lt;&gt;"Gestión",'2. Identificación del Riesgo'!G66:G68)))</f>
        <v/>
      </c>
      <c r="D66" s="134" t="str">
        <f>IF(OR('2. Identificación del Riesgo'!H66:H68="Gestión - Seguridad de la Información (Pérdida de Confidencialidad)",'2. Identificación del Riesgo'!H66:H68="Gestión - Seguridad de la Información (Pérdida de la Integridad)",'2. Identificación del Riesgo'!H66:H68="Gestión - Seguridad de la Información (Pérdida de la Disponibilidad)",'2. Identificación del Riesgo'!H66:H68="Gestión - Fiscal",'2. Identificación del Riesgo'!H66:H68="Gestión - Fuga de Capital Intelectual",'2. Identificación del Riesgo'!H66:H68="Gestión",'2. Identificación del Riesgo'!H66:H68="Gestión - Incumplimiento Normativo",'2. Identificación del Riesgo'!H66:H68="Gestión - Estratégico"),"No aplica",
IF('2. Identificación del Riesgo'!H66:H68="","",
IF('2. Identificación del Riesgo'!H66:H68&lt;&gt;"Gestión",'2. Identificación del Riesgo'!H66:H68)))</f>
        <v/>
      </c>
      <c r="E66" s="65"/>
      <c r="F66" s="65"/>
      <c r="G66" s="65"/>
      <c r="H66" s="66"/>
      <c r="I66" s="66"/>
      <c r="J66" s="66"/>
      <c r="K66" s="63" t="str">
        <f>CONCATENATE(E66," ",F66," ",G66," ",H66," ",I66," ",J66)</f>
        <v xml:space="preserve">     </v>
      </c>
      <c r="L66" s="64"/>
      <c r="M66" s="64"/>
      <c r="N66" s="64"/>
      <c r="O66" s="64"/>
      <c r="P66" s="64"/>
      <c r="Q66" s="64"/>
      <c r="R66" s="64"/>
      <c r="S66" s="70" t="str">
        <f>IF(AND(T66&gt;=0,T66&lt;=85),"Débil",
IF(AND(T66&gt;=86,T66&lt;=95),"Moderado",
IF(AND(T66&gt;=96,T66&lt;=100),"Fuerte","")))</f>
        <v/>
      </c>
      <c r="T66" s="70" t="str">
        <f>IF(AND(L66="",M66="",N66="",O66="",P66="",Q66="",R66=""),"",IF(OR(L66="",M66="",N66="",O66="",P66="",Q66="",R66=""),"Finalice la valoración del control para emitir su calificación",VLOOKUP(L66,[2]Listas!$Z$1:$AA$17,2,FALSE)+VLOOKUP(M66,[2]Listas!$Z$1:$AA$17,2,FALSE)+VLOOKUP(N66,[2]Listas!$Z$1:$AA$17,2,FALSE)+VLOOKUP(O66,[2]Listas!$Z$1:$AA$17,2,FALSE)+VLOOKUP(P66,[2]Listas!$Z$1:$AA$17,2,FALSE)+VLOOKUP(Q66,[2]Listas!$Z$1:$AA$17,2,FALSE)+VLOOKUP(R66,[2]Listas!$Z$1:$AA$17,2,FALSE)))</f>
        <v/>
      </c>
      <c r="U66" s="70" t="str">
        <f>IF(OR(T66="",T66="Finalice la valoración del control para emitir su calificación"),"",IF(T66&lt;96,"Debe establecer un plan de acción en la hoja No. 7, que permita tener un control bien diseñado.","No debe establecer un plan de acción para mejorar el diseño del control."))</f>
        <v/>
      </c>
      <c r="V66" s="71"/>
      <c r="W66" s="70" t="str">
        <f>IFERROR(IF(OR(S66="",MID(V66,1,SEARCH(" =",V66:V66,1)-1)=""),"",
IF(AND(S66="Fuerte",MID(V66,1,SEARCH(" =",V66:V66,1)-1)="Fuerte"),"Fuerte",
IF(AND(S66="Moderado",MID(V66,1,SEARCH(" =",V66:V66,1)-1)="Moderado"),"Moderado",
IF(OR(S66="Débil",MID(V66,1,SEARCH(" =",V66:V66,1)-1)="Débil"),"Débil",
IF(OR(S66="Fuerte",MID(V66,1,SEARCH(" =",V66:V66,1)-1)="Moderado"),"Moderado",
IF(OR(S66="Moderado",MID(V66,1,SEARCH(" =",V66:V66,1)-1)="Fuerte"),"Moderado","")))))),"")</f>
        <v/>
      </c>
      <c r="X66" s="187" t="str">
        <f>IF(AND(T66="",T67="",T68=""),"",AVERAGE(T66:T68))</f>
        <v/>
      </c>
      <c r="Y66" s="187" t="str">
        <f>IF(X66="","",
IF(X66=100,"Fuerte",
IF(X66&lt;50,"Débil",
IF(OR(X66&gt;=50,X66&lt;100),"Moderado",""))))</f>
        <v/>
      </c>
      <c r="Z66" s="190" t="str">
        <f>IF(Y66="","",IF(Y66="Fuerte","NO","SI"))</f>
        <v/>
      </c>
      <c r="AA66" s="128"/>
      <c r="AB66" s="181" t="str">
        <f>IF(OR(Y66="",AA66=""),"",
IF(Y66="Débil","No aplica desplazamiento por tener una solidez débil.",
IF(AND(Y66="Fuerte",OR(AA66="El control ayuda a disminuir directamente tanto la probabilidad como el impacto.",AA66="El control ayuda a disminuir directamente la probabilidad e indirectamente el impacto.",AA66="El control ayuda a disminuir directamente la probabilidad y el impacto no disminuye.")),2,
IF(AND(Y66="Fuerte",AA66="El control no disminuye la probabilidad y el impacto disminuye directamente."),0,
IF(AND(Y66="Moderado",OR(AA66="El control ayuda a disminuir directamente tanto la probabilidad como el impacto.",AA66="El control ayuda a disminuir directamente la probabilidad e indirectamente el impacto.",AA66="El control ayuda a disminuir directamente la probabilidad y el impacto no disminuye.")),1,
IF(AND(Y66="Moderado",AA66="El control no disminuye la probabilidad y el impacto disminuye directamente."),0,""))))))</f>
        <v/>
      </c>
      <c r="AC66" s="184" t="str">
        <f>IF(AND(D66&lt;&gt;"Corrupción",D66&lt;&gt;"Corrupción - LA/FT/FPADM",D66&lt;&gt;"Corrupción - Conflictos de Interés",D66&lt;&gt;"Corrupción en Trámites, OPAs y Consultas de Acceso a la Información Pública"),"",
IF(OR(D66="Corrupción",D66="Corrupción - LA/FT/FPADM",D66="Corrupción - Conflictos de Interés",D66="Corrupción en Trámites, OPAs y Consultas de Acceso a la Información Pública"),
IF(AB66="","",
IF(OR(AB66="No aplica desplazamiento por tener una solidez débil.",AB66=0),'2. Identificación del Riesgo'!$K66,
IF(AND(Y66="Fuerte",AB66=2,OR('2. Identificación del Riesgo'!$K66="Rara vez",'2. Identificación del Riesgo'!$K66="Improbable",'2. Identificación del Riesgo'!$K66="Posible")),"Rara vez",
IF(AND(Y66="Fuerte",AB66=2,'2. Identificación del Riesgo'!$K66="Probable"),"Improbable",
IF(AND(Y66="Fuerte",AB66=2,'2. Identificación del Riesgo'!$K66="Casi seguro"),"Posible",
IF(AND(Y66="Moderado",AB66=1,OR('2. Identificación del Riesgo'!$K66="Rara vez",'2. Identificación del Riesgo'!$K$9="Improbable")),"Rara vez",
IF(AND(Y66="Moderado",AB66=1,'2. Identificación del Riesgo'!$K66="Posible"),"Improbable",
IF(AND(Y66="Moderado",AB66=1,'2. Identificación del Riesgo'!$K66="Probable"),"Posible",
IF(AND(Y66="Moderado",AB66=1,'2. Identificación del Riesgo'!$K66="Casi seguro"),"Probable","")))))))))))</f>
        <v/>
      </c>
      <c r="AD66" s="8"/>
      <c r="AE66" s="8"/>
      <c r="AF66" s="8"/>
      <c r="AG66" s="8"/>
      <c r="AH66" s="8"/>
      <c r="AI66" s="8"/>
      <c r="AJ66" s="8"/>
      <c r="AK66" s="8"/>
      <c r="AL66" s="8"/>
      <c r="AM66" s="8"/>
      <c r="AN66" s="8"/>
      <c r="AO66" s="8"/>
      <c r="AP66" s="8"/>
      <c r="AQ66" s="8"/>
      <c r="AR66" s="8"/>
      <c r="AS66" s="8"/>
    </row>
    <row r="67" spans="1:45" ht="35.700000000000003" customHeight="1" x14ac:dyDescent="0.45">
      <c r="A67" s="137"/>
      <c r="B67" s="235"/>
      <c r="C67" s="135"/>
      <c r="D67" s="135"/>
      <c r="E67" s="61"/>
      <c r="F67" s="61"/>
      <c r="G67" s="61"/>
      <c r="H67" s="62"/>
      <c r="I67" s="62"/>
      <c r="J67" s="62"/>
      <c r="K67" s="63" t="str">
        <f t="shared" ref="K67:K68" si="76">CONCATENATE(E67," ",F67," ",G67," ",H67," ",I67," ",J67)</f>
        <v xml:space="preserve">     </v>
      </c>
      <c r="L67" s="64"/>
      <c r="M67" s="64"/>
      <c r="N67" s="64"/>
      <c r="O67" s="64"/>
      <c r="P67" s="64"/>
      <c r="Q67" s="64"/>
      <c r="R67" s="64"/>
      <c r="S67" s="70" t="str">
        <f t="shared" ref="S67:S68" si="77">IF(AND(T67&gt;=0,T67&lt;=85),"Débil",
IF(AND(T67&gt;=86,T67&lt;=95),"Moderado",
IF(AND(T67&gt;=96,T67&lt;=100),"Fuerte","")))</f>
        <v/>
      </c>
      <c r="T67" s="70" t="str">
        <f>IF(AND(L67="",M67="",N67="",O67="",P67="",Q67="",R67=""),"",IF(OR(L67="",M67="",N67="",O67="",P67="",Q67="",R67=""),"Finalice la valoración del control para emitir su calificación",VLOOKUP(L67,[2]Listas!$Z$1:$AA$17,2,FALSE)+VLOOKUP(M67,[2]Listas!$Z$1:$AA$17,2,FALSE)+VLOOKUP(N67,[2]Listas!$Z$1:$AA$17,2,FALSE)+VLOOKUP(O67,[2]Listas!$Z$1:$AA$17,2,FALSE)+VLOOKUP(P67,[2]Listas!$Z$1:$AA$17,2,FALSE)+VLOOKUP(Q67,[2]Listas!$Z$1:$AA$17,2,FALSE)+VLOOKUP(R67,[2]Listas!$Z$1:$AA$17,2,FALSE)))</f>
        <v/>
      </c>
      <c r="U67" s="70" t="str">
        <f t="shared" ref="U67:U68" si="78">IF(OR(T67="",T67="Finalice la valoración del control para emitir su calificación"),"",IF(T67&lt;96,"Debe establecer un plan de acción en la hoja No. 7, que permita tener un control bien diseñado.","No debe establecer un plan de acción para mejorar el diseño del control."))</f>
        <v/>
      </c>
      <c r="V67" s="71"/>
      <c r="W67" s="70" t="str">
        <f t="shared" ref="W67:W68" si="79">IFERROR(IF(OR(S67="",MID(V67,1,SEARCH(" =",V67:V67,1)-1)=""),"",
IF(AND(S67="Fuerte",MID(V67,1,SEARCH(" =",V67:V67,1)-1)="Fuerte"),"Fuerte",
IF(AND(S67="Moderado",MID(V67,1,SEARCH(" =",V67:V67,1)-1)="Moderado"),"Moderado",
IF(OR(S67="Débil",MID(V67,1,SEARCH(" =",V67:V67,1)-1)="Débil"),"Débil",
IF(OR(S67="Fuerte",MID(V67,1,SEARCH(" =",V67:V67,1)-1)="Moderado"),"Moderado",
IF(OR(S67="Moderado",MID(V67,1,SEARCH(" =",V67:V67,1)-1)="Fuerte"),"Moderado","")))))),"")</f>
        <v/>
      </c>
      <c r="X67" s="188"/>
      <c r="Y67" s="188"/>
      <c r="Z67" s="191"/>
      <c r="AA67" s="129"/>
      <c r="AB67" s="182"/>
      <c r="AC67" s="185"/>
    </row>
    <row r="68" spans="1:45" ht="35.700000000000003" customHeight="1" x14ac:dyDescent="0.45">
      <c r="A68" s="137"/>
      <c r="B68" s="236"/>
      <c r="C68" s="136"/>
      <c r="D68" s="136"/>
      <c r="E68" s="61"/>
      <c r="F68" s="61"/>
      <c r="G68" s="61"/>
      <c r="H68" s="62"/>
      <c r="I68" s="62"/>
      <c r="J68" s="62"/>
      <c r="K68" s="63" t="str">
        <f t="shared" si="76"/>
        <v xml:space="preserve">     </v>
      </c>
      <c r="L68" s="64"/>
      <c r="M68" s="64"/>
      <c r="N68" s="64"/>
      <c r="O68" s="64"/>
      <c r="P68" s="64"/>
      <c r="Q68" s="64"/>
      <c r="R68" s="64"/>
      <c r="S68" s="70" t="str">
        <f t="shared" si="77"/>
        <v/>
      </c>
      <c r="T68" s="70" t="str">
        <f>IF(AND(L68="",M68="",N68="",O68="",P68="",Q68="",R68=""),"",IF(OR(L68="",M68="",N68="",O68="",P68="",Q68="",R68=""),"Finalice la valoración del control para emitir su calificación",VLOOKUP(L68,[2]Listas!$Z$1:$AA$17,2,FALSE)+VLOOKUP(M68,[2]Listas!$Z$1:$AA$17,2,FALSE)+VLOOKUP(N68,[2]Listas!$Z$1:$AA$17,2,FALSE)+VLOOKUP(O68,[2]Listas!$Z$1:$AA$17,2,FALSE)+VLOOKUP(P68,[2]Listas!$Z$1:$AA$17,2,FALSE)+VLOOKUP(Q68,[2]Listas!$Z$1:$AA$17,2,FALSE)+VLOOKUP(R68,[2]Listas!$Z$1:$AA$17,2,FALSE)))</f>
        <v/>
      </c>
      <c r="U68" s="70" t="str">
        <f t="shared" si="78"/>
        <v/>
      </c>
      <c r="V68" s="71"/>
      <c r="W68" s="70" t="str">
        <f t="shared" si="79"/>
        <v/>
      </c>
      <c r="X68" s="189"/>
      <c r="Y68" s="189"/>
      <c r="Z68" s="192"/>
      <c r="AA68" s="130"/>
      <c r="AB68" s="183"/>
      <c r="AC68" s="186"/>
    </row>
    <row r="69" spans="1:45" x14ac:dyDescent="0.45"/>
    <row r="70" spans="1:45" x14ac:dyDescent="0.45"/>
  </sheetData>
  <sheetProtection algorithmName="SHA-512" hashValue="13a2+/a91BQTFq34PDnh8rvRwlbmKiubbgKFmyVsuf9coKQO3jKXwCPiWNW60bP76N3huLTXKg9ul//pGb5Ckg==" saltValue="gPre9Q2XVcRDylAxRKOoBg==" spinCount="100000" sheet="1" formatColumns="0" formatRows="0"/>
  <mergeCells count="238">
    <mergeCell ref="Y66:Y68"/>
    <mergeCell ref="Z66:Z68"/>
    <mergeCell ref="AA66:AA68"/>
    <mergeCell ref="S7:S8"/>
    <mergeCell ref="T7:T8"/>
    <mergeCell ref="U7:U8"/>
    <mergeCell ref="V7:V8"/>
    <mergeCell ref="W7:W8"/>
    <mergeCell ref="Z7:Z8"/>
    <mergeCell ref="AA7:AA8"/>
    <mergeCell ref="Y60:Y62"/>
    <mergeCell ref="Z60:Z62"/>
    <mergeCell ref="AA60:AA62"/>
    <mergeCell ref="Y63:Y65"/>
    <mergeCell ref="Z63:Z65"/>
    <mergeCell ref="AA63:AA65"/>
    <mergeCell ref="AA54:AA56"/>
    <mergeCell ref="Y57:Y59"/>
    <mergeCell ref="Z57:Z59"/>
    <mergeCell ref="AA57:AA59"/>
    <mergeCell ref="Y12:Y14"/>
    <mergeCell ref="X9:X11"/>
    <mergeCell ref="X63:X65"/>
    <mergeCell ref="X57:X59"/>
    <mergeCell ref="A63:A65"/>
    <mergeCell ref="B63:B65"/>
    <mergeCell ref="C63:C65"/>
    <mergeCell ref="D63:D65"/>
    <mergeCell ref="A66:A68"/>
    <mergeCell ref="B66:B68"/>
    <mergeCell ref="C66:C68"/>
    <mergeCell ref="D66:D68"/>
    <mergeCell ref="X66:X68"/>
    <mergeCell ref="A57:A59"/>
    <mergeCell ref="B57:B59"/>
    <mergeCell ref="C57:C59"/>
    <mergeCell ref="D57:D59"/>
    <mergeCell ref="A60:A62"/>
    <mergeCell ref="B60:B62"/>
    <mergeCell ref="C60:C62"/>
    <mergeCell ref="D60:D62"/>
    <mergeCell ref="X60:X62"/>
    <mergeCell ref="AB1:AC1"/>
    <mergeCell ref="AB2:AC2"/>
    <mergeCell ref="AB3:AC3"/>
    <mergeCell ref="AB4:AC4"/>
    <mergeCell ref="A54:A56"/>
    <mergeCell ref="B54:B56"/>
    <mergeCell ref="C54:C56"/>
    <mergeCell ref="D54:D56"/>
    <mergeCell ref="X54:X56"/>
    <mergeCell ref="Y54:Y56"/>
    <mergeCell ref="Z54:Z56"/>
    <mergeCell ref="AB7:AB8"/>
    <mergeCell ref="AC7:AC8"/>
    <mergeCell ref="N7:N8"/>
    <mergeCell ref="O7:O8"/>
    <mergeCell ref="P7:P8"/>
    <mergeCell ref="Q7:Q8"/>
    <mergeCell ref="R7:R8"/>
    <mergeCell ref="A1:B4"/>
    <mergeCell ref="A6:D6"/>
    <mergeCell ref="A7:A8"/>
    <mergeCell ref="B7:B8"/>
    <mergeCell ref="C7:C8"/>
    <mergeCell ref="D7:D8"/>
    <mergeCell ref="A18:A20"/>
    <mergeCell ref="B18:B20"/>
    <mergeCell ref="C18:C20"/>
    <mergeCell ref="D18:D20"/>
    <mergeCell ref="X18:X20"/>
    <mergeCell ref="Y9:Y11"/>
    <mergeCell ref="Y15:Y17"/>
    <mergeCell ref="A15:A17"/>
    <mergeCell ref="B15:B17"/>
    <mergeCell ref="C15:C17"/>
    <mergeCell ref="D15:D17"/>
    <mergeCell ref="X15:X17"/>
    <mergeCell ref="A12:A14"/>
    <mergeCell ref="B12:B14"/>
    <mergeCell ref="X12:X14"/>
    <mergeCell ref="C12:C14"/>
    <mergeCell ref="D12:D14"/>
    <mergeCell ref="A9:A11"/>
    <mergeCell ref="B9:B11"/>
    <mergeCell ref="C9:C11"/>
    <mergeCell ref="D9:D11"/>
    <mergeCell ref="A24:A26"/>
    <mergeCell ref="B24:B26"/>
    <mergeCell ref="C24:C26"/>
    <mergeCell ref="D24:D26"/>
    <mergeCell ref="X24:X26"/>
    <mergeCell ref="Y21:Y23"/>
    <mergeCell ref="A21:A23"/>
    <mergeCell ref="B21:B23"/>
    <mergeCell ref="C21:C23"/>
    <mergeCell ref="D21:D23"/>
    <mergeCell ref="X21:X23"/>
    <mergeCell ref="A30:A32"/>
    <mergeCell ref="B30:B32"/>
    <mergeCell ref="C30:C32"/>
    <mergeCell ref="D30:D32"/>
    <mergeCell ref="Y27:Y29"/>
    <mergeCell ref="A27:A29"/>
    <mergeCell ref="B27:B29"/>
    <mergeCell ref="C27:C29"/>
    <mergeCell ref="D27:D29"/>
    <mergeCell ref="X27:X29"/>
    <mergeCell ref="B39:B41"/>
    <mergeCell ref="C39:C41"/>
    <mergeCell ref="D39:D41"/>
    <mergeCell ref="Y39:Y41"/>
    <mergeCell ref="A39:A41"/>
    <mergeCell ref="A33:A35"/>
    <mergeCell ref="B33:B35"/>
    <mergeCell ref="C33:C35"/>
    <mergeCell ref="D33:D35"/>
    <mergeCell ref="Y36:Y38"/>
    <mergeCell ref="A36:A38"/>
    <mergeCell ref="B36:B38"/>
    <mergeCell ref="C36:C38"/>
    <mergeCell ref="D36:D38"/>
    <mergeCell ref="X51:X53"/>
    <mergeCell ref="B51:B53"/>
    <mergeCell ref="C51:C53"/>
    <mergeCell ref="D51:D53"/>
    <mergeCell ref="Z51:Z53"/>
    <mergeCell ref="Y48:Y50"/>
    <mergeCell ref="X36:X38"/>
    <mergeCell ref="Z36:Z38"/>
    <mergeCell ref="A48:A50"/>
    <mergeCell ref="B48:B50"/>
    <mergeCell ref="C48:C50"/>
    <mergeCell ref="D48:D50"/>
    <mergeCell ref="X48:X50"/>
    <mergeCell ref="Z48:Z50"/>
    <mergeCell ref="Y51:Y53"/>
    <mergeCell ref="A51:A53"/>
    <mergeCell ref="A45:A47"/>
    <mergeCell ref="B45:B47"/>
    <mergeCell ref="C45:C47"/>
    <mergeCell ref="D45:D47"/>
    <mergeCell ref="A42:A44"/>
    <mergeCell ref="B42:B44"/>
    <mergeCell ref="C42:C44"/>
    <mergeCell ref="D42:D44"/>
    <mergeCell ref="C1:AA4"/>
    <mergeCell ref="AA9:AA11"/>
    <mergeCell ref="AA12:AA14"/>
    <mergeCell ref="AA15:AA17"/>
    <mergeCell ref="AA18:AA20"/>
    <mergeCell ref="AA21:AA23"/>
    <mergeCell ref="AA24:AA26"/>
    <mergeCell ref="AA27:AA29"/>
    <mergeCell ref="AA30:AA32"/>
    <mergeCell ref="Z9:Z11"/>
    <mergeCell ref="Z12:Z14"/>
    <mergeCell ref="Z15:Z17"/>
    <mergeCell ref="Z18:Z20"/>
    <mergeCell ref="Z21:Z23"/>
    <mergeCell ref="Z24:Z26"/>
    <mergeCell ref="Z27:Z29"/>
    <mergeCell ref="Z30:Z32"/>
    <mergeCell ref="Y30:Y32"/>
    <mergeCell ref="X30:X32"/>
    <mergeCell ref="Y24:Y26"/>
    <mergeCell ref="E7:E8"/>
    <mergeCell ref="L7:L8"/>
    <mergeCell ref="M7:M8"/>
    <mergeCell ref="K7:K8"/>
    <mergeCell ref="AB54:AB56"/>
    <mergeCell ref="AB57:AB59"/>
    <mergeCell ref="AB60:AB62"/>
    <mergeCell ref="AB63:AB65"/>
    <mergeCell ref="AB66:AB68"/>
    <mergeCell ref="AC18:AC20"/>
    <mergeCell ref="AC21:AC23"/>
    <mergeCell ref="AC24:AC26"/>
    <mergeCell ref="AC27:AC29"/>
    <mergeCell ref="AC30:AC32"/>
    <mergeCell ref="AC33:AC35"/>
    <mergeCell ref="AC36:AC38"/>
    <mergeCell ref="AC39:AC41"/>
    <mergeCell ref="AC42:AC44"/>
    <mergeCell ref="AC45:AC47"/>
    <mergeCell ref="AC48:AC50"/>
    <mergeCell ref="AC51:AC53"/>
    <mergeCell ref="AC54:AC56"/>
    <mergeCell ref="AC57:AC59"/>
    <mergeCell ref="AC60:AC62"/>
    <mergeCell ref="AC63:AC65"/>
    <mergeCell ref="AC66:AC68"/>
    <mergeCell ref="AB21:AB23"/>
    <mergeCell ref="AB24:AB26"/>
    <mergeCell ref="AB51:AB53"/>
    <mergeCell ref="AB27:AB29"/>
    <mergeCell ref="AB30:AB32"/>
    <mergeCell ref="AB33:AB35"/>
    <mergeCell ref="AB36:AB38"/>
    <mergeCell ref="AB39:AB41"/>
    <mergeCell ref="AB42:AB44"/>
    <mergeCell ref="AB45:AB47"/>
    <mergeCell ref="X7:X8"/>
    <mergeCell ref="Y7:Y8"/>
    <mergeCell ref="AB12:AB14"/>
    <mergeCell ref="AB9:AB11"/>
    <mergeCell ref="AB15:AB17"/>
    <mergeCell ref="AB18:AB20"/>
    <mergeCell ref="Y18:Y20"/>
    <mergeCell ref="AA36:AA38"/>
    <mergeCell ref="AA39:AA41"/>
    <mergeCell ref="AA42:AA44"/>
    <mergeCell ref="AA45:AA47"/>
    <mergeCell ref="AA48:AA50"/>
    <mergeCell ref="AA51:AA53"/>
    <mergeCell ref="AA33:AA35"/>
    <mergeCell ref="Z33:Z35"/>
    <mergeCell ref="Y33:Y35"/>
    <mergeCell ref="L6:AC6"/>
    <mergeCell ref="E6:J6"/>
    <mergeCell ref="F7:F8"/>
    <mergeCell ref="G7:G8"/>
    <mergeCell ref="H7:H8"/>
    <mergeCell ref="I7:I8"/>
    <mergeCell ref="J7:J8"/>
    <mergeCell ref="AB48:AB50"/>
    <mergeCell ref="AC12:AC14"/>
    <mergeCell ref="AC9:AC11"/>
    <mergeCell ref="AC15:AC17"/>
    <mergeCell ref="X33:X35"/>
    <mergeCell ref="X39:X41"/>
    <mergeCell ref="Z45:Z47"/>
    <mergeCell ref="Y42:Y44"/>
    <mergeCell ref="X42:X44"/>
    <mergeCell ref="Z42:Z44"/>
    <mergeCell ref="Y45:Y47"/>
    <mergeCell ref="X45:X47"/>
    <mergeCell ref="Z39:Z41"/>
  </mergeCells>
  <conditionalFormatting sqref="AC9 AC11:AC12 AC14:AC15 AC17:AC18 AC20:AC21 AC23:AC24 AC26:AC27 AC29:AC30 AC32:AC33 AC35:AC36 AC38:AC39 AC41:AC42 AC44:AC45 AC47:AC48 AC50:AC51 AC53:AC54 AC56:AC57 AC59:AC60 AC62:AC63 AC65:AC66 AC68">
    <cfRule type="expression" dxfId="110" priority="103">
      <formula>IF(AC9="Casi seguro",1,0)</formula>
    </cfRule>
    <cfRule type="expression" dxfId="109" priority="104">
      <formula>IF(AC9="Probable",1,0)</formula>
    </cfRule>
    <cfRule type="expression" dxfId="108" priority="105">
      <formula>IF(AC9="Posible",1,0)</formula>
    </cfRule>
    <cfRule type="expression" dxfId="107" priority="106">
      <formula>IF(AC9="Improbable",1,0)</formula>
    </cfRule>
    <cfRule type="expression" dxfId="106" priority="107">
      <formula>IF(AC9="Rara vez",1,0)</formula>
    </cfRule>
  </conditionalFormatting>
  <conditionalFormatting sqref="AC9:AC68">
    <cfRule type="expression" dxfId="105" priority="102">
      <formula>IF(D9="No aplica",1,0)</formula>
    </cfRule>
  </conditionalFormatting>
  <conditionalFormatting sqref="E11:W11">
    <cfRule type="expression" dxfId="104" priority="101">
      <formula>IF($D9="No aplica",1,0)</formula>
    </cfRule>
  </conditionalFormatting>
  <conditionalFormatting sqref="E10:W11">
    <cfRule type="expression" dxfId="103" priority="100">
      <formula>IF($D9="No aplica",1,0)</formula>
    </cfRule>
  </conditionalFormatting>
  <conditionalFormatting sqref="B9:AB11">
    <cfRule type="expression" dxfId="102" priority="99">
      <formula>IF($D9="No aplica",1,0)</formula>
    </cfRule>
  </conditionalFormatting>
  <conditionalFormatting sqref="E14:W14">
    <cfRule type="expression" dxfId="56" priority="57">
      <formula>IF($D12="No aplica",1,0)</formula>
    </cfRule>
  </conditionalFormatting>
  <conditionalFormatting sqref="E13:W14">
    <cfRule type="expression" dxfId="55" priority="56">
      <formula>IF($D12="No aplica",1,0)</formula>
    </cfRule>
  </conditionalFormatting>
  <conditionalFormatting sqref="B12:AB14">
    <cfRule type="expression" dxfId="54" priority="55">
      <formula>IF($D12="No aplica",1,0)</formula>
    </cfRule>
  </conditionalFormatting>
  <conditionalFormatting sqref="E17:W17">
    <cfRule type="expression" dxfId="53" priority="54">
      <formula>IF($D15="No aplica",1,0)</formula>
    </cfRule>
  </conditionalFormatting>
  <conditionalFormatting sqref="E16:W17">
    <cfRule type="expression" dxfId="52" priority="53">
      <formula>IF($D15="No aplica",1,0)</formula>
    </cfRule>
  </conditionalFormatting>
  <conditionalFormatting sqref="B15:AB17">
    <cfRule type="expression" dxfId="51" priority="52">
      <formula>IF($D15="No aplica",1,0)</formula>
    </cfRule>
  </conditionalFormatting>
  <conditionalFormatting sqref="E20:W20">
    <cfRule type="expression" dxfId="50" priority="51">
      <formula>IF($D18="No aplica",1,0)</formula>
    </cfRule>
  </conditionalFormatting>
  <conditionalFormatting sqref="E19:W20">
    <cfRule type="expression" dxfId="49" priority="50">
      <formula>IF($D18="No aplica",1,0)</formula>
    </cfRule>
  </conditionalFormatting>
  <conditionalFormatting sqref="B18:AB20">
    <cfRule type="expression" dxfId="48" priority="49">
      <formula>IF($D18="No aplica",1,0)</formula>
    </cfRule>
  </conditionalFormatting>
  <conditionalFormatting sqref="E23:W23">
    <cfRule type="expression" dxfId="47" priority="48">
      <formula>IF($D21="No aplica",1,0)</formula>
    </cfRule>
  </conditionalFormatting>
  <conditionalFormatting sqref="E22:W23">
    <cfRule type="expression" dxfId="46" priority="47">
      <formula>IF($D21="No aplica",1,0)</formula>
    </cfRule>
  </conditionalFormatting>
  <conditionalFormatting sqref="B21:AB23">
    <cfRule type="expression" dxfId="45" priority="46">
      <formula>IF($D21="No aplica",1,0)</formula>
    </cfRule>
  </conditionalFormatting>
  <conditionalFormatting sqref="E26:W26">
    <cfRule type="expression" dxfId="44" priority="45">
      <formula>IF($D24="No aplica",1,0)</formula>
    </cfRule>
  </conditionalFormatting>
  <conditionalFormatting sqref="E25:W26">
    <cfRule type="expression" dxfId="43" priority="44">
      <formula>IF($D24="No aplica",1,0)</formula>
    </cfRule>
  </conditionalFormatting>
  <conditionalFormatting sqref="B24:AB26">
    <cfRule type="expression" dxfId="42" priority="43">
      <formula>IF($D24="No aplica",1,0)</formula>
    </cfRule>
  </conditionalFormatting>
  <conditionalFormatting sqref="E29:W29">
    <cfRule type="expression" dxfId="41" priority="42">
      <formula>IF($D27="No aplica",1,0)</formula>
    </cfRule>
  </conditionalFormatting>
  <conditionalFormatting sqref="E28:W29">
    <cfRule type="expression" dxfId="40" priority="41">
      <formula>IF($D27="No aplica",1,0)</formula>
    </cfRule>
  </conditionalFormatting>
  <conditionalFormatting sqref="B27:AB29">
    <cfRule type="expression" dxfId="39" priority="40">
      <formula>IF($D27="No aplica",1,0)</formula>
    </cfRule>
  </conditionalFormatting>
  <conditionalFormatting sqref="E32:W32">
    <cfRule type="expression" dxfId="38" priority="39">
      <formula>IF($D30="No aplica",1,0)</formula>
    </cfRule>
  </conditionalFormatting>
  <conditionalFormatting sqref="E31:W32">
    <cfRule type="expression" dxfId="37" priority="38">
      <formula>IF($D30="No aplica",1,0)</formula>
    </cfRule>
  </conditionalFormatting>
  <conditionalFormatting sqref="B30:AB32">
    <cfRule type="expression" dxfId="36" priority="37">
      <formula>IF($D30="No aplica",1,0)</formula>
    </cfRule>
  </conditionalFormatting>
  <conditionalFormatting sqref="E35:W35">
    <cfRule type="expression" dxfId="35" priority="36">
      <formula>IF($D33="No aplica",1,0)</formula>
    </cfRule>
  </conditionalFormatting>
  <conditionalFormatting sqref="E34:W35">
    <cfRule type="expression" dxfId="34" priority="35">
      <formula>IF($D33="No aplica",1,0)</formula>
    </cfRule>
  </conditionalFormatting>
  <conditionalFormatting sqref="B33:AB35">
    <cfRule type="expression" dxfId="33" priority="34">
      <formula>IF($D33="No aplica",1,0)</formula>
    </cfRule>
  </conditionalFormatting>
  <conditionalFormatting sqref="E38:W38">
    <cfRule type="expression" dxfId="32" priority="33">
      <formula>IF($D36="No aplica",1,0)</formula>
    </cfRule>
  </conditionalFormatting>
  <conditionalFormatting sqref="E37:W38">
    <cfRule type="expression" dxfId="31" priority="32">
      <formula>IF($D36="No aplica",1,0)</formula>
    </cfRule>
  </conditionalFormatting>
  <conditionalFormatting sqref="B36:AB38">
    <cfRule type="expression" dxfId="30" priority="31">
      <formula>IF($D36="No aplica",1,0)</formula>
    </cfRule>
  </conditionalFormatting>
  <conditionalFormatting sqref="E41:W41">
    <cfRule type="expression" dxfId="29" priority="30">
      <formula>IF($D39="No aplica",1,0)</formula>
    </cfRule>
  </conditionalFormatting>
  <conditionalFormatting sqref="E40:W41">
    <cfRule type="expression" dxfId="28" priority="29">
      <formula>IF($D39="No aplica",1,0)</formula>
    </cfRule>
  </conditionalFormatting>
  <conditionalFormatting sqref="B39:AB41">
    <cfRule type="expression" dxfId="27" priority="28">
      <formula>IF($D39="No aplica",1,0)</formula>
    </cfRule>
  </conditionalFormatting>
  <conditionalFormatting sqref="E44:W44">
    <cfRule type="expression" dxfId="26" priority="27">
      <formula>IF($D42="No aplica",1,0)</formula>
    </cfRule>
  </conditionalFormatting>
  <conditionalFormatting sqref="E43:W44">
    <cfRule type="expression" dxfId="25" priority="26">
      <formula>IF($D42="No aplica",1,0)</formula>
    </cfRule>
  </conditionalFormatting>
  <conditionalFormatting sqref="B42:AB44">
    <cfRule type="expression" dxfId="24" priority="25">
      <formula>IF($D42="No aplica",1,0)</formula>
    </cfRule>
  </conditionalFormatting>
  <conditionalFormatting sqref="E47:W47">
    <cfRule type="expression" dxfId="23" priority="24">
      <formula>IF($D45="No aplica",1,0)</formula>
    </cfRule>
  </conditionalFormatting>
  <conditionalFormatting sqref="E46:W47">
    <cfRule type="expression" dxfId="22" priority="23">
      <formula>IF($D45="No aplica",1,0)</formula>
    </cfRule>
  </conditionalFormatting>
  <conditionalFormatting sqref="B45:AB47">
    <cfRule type="expression" dxfId="21" priority="22">
      <formula>IF($D45="No aplica",1,0)</formula>
    </cfRule>
  </conditionalFormatting>
  <conditionalFormatting sqref="E50:W50">
    <cfRule type="expression" dxfId="20" priority="21">
      <formula>IF($D48="No aplica",1,0)</formula>
    </cfRule>
  </conditionalFormatting>
  <conditionalFormatting sqref="E49:W50">
    <cfRule type="expression" dxfId="19" priority="20">
      <formula>IF($D48="No aplica",1,0)</formula>
    </cfRule>
  </conditionalFormatting>
  <conditionalFormatting sqref="B48:AB50">
    <cfRule type="expression" dxfId="18" priority="19">
      <formula>IF($D48="No aplica",1,0)</formula>
    </cfRule>
  </conditionalFormatting>
  <conditionalFormatting sqref="E53:W53">
    <cfRule type="expression" dxfId="17" priority="18">
      <formula>IF($D51="No aplica",1,0)</formula>
    </cfRule>
  </conditionalFormatting>
  <conditionalFormatting sqref="E52:W53">
    <cfRule type="expression" dxfId="16" priority="17">
      <formula>IF($D51="No aplica",1,0)</formula>
    </cfRule>
  </conditionalFormatting>
  <conditionalFormatting sqref="B51:AB53">
    <cfRule type="expression" dxfId="15" priority="16">
      <formula>IF($D51="No aplica",1,0)</formula>
    </cfRule>
  </conditionalFormatting>
  <conditionalFormatting sqref="E56:W56">
    <cfRule type="expression" dxfId="14" priority="15">
      <formula>IF($D54="No aplica",1,0)</formula>
    </cfRule>
  </conditionalFormatting>
  <conditionalFormatting sqref="E55:W56">
    <cfRule type="expression" dxfId="13" priority="14">
      <formula>IF($D54="No aplica",1,0)</formula>
    </cfRule>
  </conditionalFormatting>
  <conditionalFormatting sqref="B54:AB56">
    <cfRule type="expression" dxfId="12" priority="13">
      <formula>IF($D54="No aplica",1,0)</formula>
    </cfRule>
  </conditionalFormatting>
  <conditionalFormatting sqref="E59:W59">
    <cfRule type="expression" dxfId="11" priority="12">
      <formula>IF($D57="No aplica",1,0)</formula>
    </cfRule>
  </conditionalFormatting>
  <conditionalFormatting sqref="E58:W59">
    <cfRule type="expression" dxfId="10" priority="11">
      <formula>IF($D57="No aplica",1,0)</formula>
    </cfRule>
  </conditionalFormatting>
  <conditionalFormatting sqref="B57:AB59">
    <cfRule type="expression" dxfId="9" priority="10">
      <formula>IF($D57="No aplica",1,0)</formula>
    </cfRule>
  </conditionalFormatting>
  <conditionalFormatting sqref="E62:W62">
    <cfRule type="expression" dxfId="8" priority="9">
      <formula>IF($D60="No aplica",1,0)</formula>
    </cfRule>
  </conditionalFormatting>
  <conditionalFormatting sqref="E61:W62">
    <cfRule type="expression" dxfId="7" priority="8">
      <formula>IF($D60="No aplica",1,0)</formula>
    </cfRule>
  </conditionalFormatting>
  <conditionalFormatting sqref="B60:AB62">
    <cfRule type="expression" dxfId="6" priority="7">
      <formula>IF($D60="No aplica",1,0)</formula>
    </cfRule>
  </conditionalFormatting>
  <conditionalFormatting sqref="E65:W65">
    <cfRule type="expression" dxfId="5" priority="6">
      <formula>IF($D63="No aplica",1,0)</formula>
    </cfRule>
  </conditionalFormatting>
  <conditionalFormatting sqref="E64:W65">
    <cfRule type="expression" dxfId="4" priority="5">
      <formula>IF($D63="No aplica",1,0)</formula>
    </cfRule>
  </conditionalFormatting>
  <conditionalFormatting sqref="B63:AB65">
    <cfRule type="expression" dxfId="3" priority="4">
      <formula>IF($D63="No aplica",1,0)</formula>
    </cfRule>
  </conditionalFormatting>
  <conditionalFormatting sqref="E68:W68">
    <cfRule type="expression" dxfId="2" priority="3">
      <formula>IF($D66="No aplica",1,0)</formula>
    </cfRule>
  </conditionalFormatting>
  <conditionalFormatting sqref="E67:W68">
    <cfRule type="expression" dxfId="1" priority="2">
      <formula>IF($D66="No aplica",1,0)</formula>
    </cfRule>
  </conditionalFormatting>
  <conditionalFormatting sqref="B66:AB68">
    <cfRule type="expression" dxfId="0" priority="1">
      <formula>IF($D66="No aplica",1,0)</formula>
    </cfRule>
  </conditionalFormatting>
  <pageMargins left="0.70866141732283472" right="0.70866141732283472" top="0.74803149606299213" bottom="0.74803149606299213" header="0.31496062992125984" footer="0.31496062992125984"/>
  <pageSetup scale="17" fitToHeight="0" orientation="landscape" r:id="rId1"/>
  <headerFooter>
    <oddFooter>&amp;C&amp;"Century Gothic,Negrita"&amp;9Nota: &amp;"Century Gothic,Normal"Si este documento se encuentra impreso se considera Copia no Controlada. La versión vigente está publicada en el sitio web del Instituto Distrital de Gestión de Riesgos y Cambio Climático – IDIGER</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
    <pageSetUpPr fitToPage="1"/>
  </sheetPr>
  <dimension ref="A1:BU69"/>
  <sheetViews>
    <sheetView showGridLines="0" view="pageBreakPreview" zoomScale="80" zoomScaleNormal="80" zoomScaleSheetLayoutView="80" workbookViewId="0">
      <pane xSplit="2" ySplit="8" topLeftCell="AI9" activePane="bottomRight" state="frozen"/>
      <selection pane="topRight" activeCell="C1" sqref="C1"/>
      <selection pane="bottomLeft" activeCell="A9" sqref="A9"/>
      <selection pane="bottomRight" activeCell="AO9" sqref="AO9:AO11"/>
    </sheetView>
  </sheetViews>
  <sheetFormatPr baseColWidth="10" defaultColWidth="0" defaultRowHeight="13.8" zeroHeight="1" x14ac:dyDescent="0.45"/>
  <cols>
    <col min="1" max="1" width="4" style="16" bestFit="1" customWidth="1"/>
    <col min="2" max="3" width="16.5234375" style="16" customWidth="1"/>
    <col min="4" max="4" width="17.89453125" style="16" customWidth="1"/>
    <col min="5" max="5" width="13.1015625" style="16" customWidth="1"/>
    <col min="6" max="6" width="16.1015625" style="16" customWidth="1"/>
    <col min="7" max="7" width="30.89453125" style="16" customWidth="1"/>
    <col min="8" max="8" width="20.3125" style="16" customWidth="1"/>
    <col min="9" max="9" width="22.3125" style="27" customWidth="1"/>
    <col min="10" max="10" width="30.1015625" style="9" customWidth="1"/>
    <col min="11" max="11" width="13" style="9" customWidth="1"/>
    <col min="12" max="12" width="7.1015625" style="9" bestFit="1" customWidth="1"/>
    <col min="13" max="13" width="40.89453125" style="9" customWidth="1"/>
    <col min="14" max="14" width="13.5234375" style="9" customWidth="1"/>
    <col min="15" max="15" width="6.3125" style="9" bestFit="1" customWidth="1"/>
    <col min="16" max="16" width="16" style="9" customWidth="1"/>
    <col min="17" max="17" width="43.7890625" style="9" customWidth="1"/>
    <col min="18" max="23" width="26.68359375" style="9" customWidth="1"/>
    <col min="24" max="24" width="12.89453125" style="9" customWidth="1"/>
    <col min="25" max="25" width="16" style="9" customWidth="1"/>
    <col min="26" max="26" width="21.1015625" style="9" customWidth="1"/>
    <col min="27" max="27" width="16.3125" style="9" customWidth="1"/>
    <col min="28" max="28" width="21" style="9" customWidth="1"/>
    <col min="29" max="29" width="17.3125" style="9" customWidth="1"/>
    <col min="30" max="31" width="29.41796875" style="9" customWidth="1"/>
    <col min="32" max="32" width="36.89453125" style="9" customWidth="1"/>
    <col min="33" max="33" width="12.89453125" style="9" customWidth="1"/>
    <col min="34" max="34" width="13" style="9" customWidth="1"/>
    <col min="35" max="35" width="10.41796875" style="9" customWidth="1"/>
    <col min="36" max="36" width="12.89453125" style="9" customWidth="1"/>
    <col min="37" max="37" width="9.1015625" style="9" customWidth="1"/>
    <col min="38" max="38" width="15.3125" style="9" customWidth="1"/>
    <col min="39" max="39" width="13.41796875" style="9" customWidth="1"/>
    <col min="40" max="40" width="31.89453125" style="9" customWidth="1"/>
    <col min="41" max="41" width="50" style="9" customWidth="1"/>
    <col min="42" max="42" width="27.89453125" style="9" customWidth="1"/>
    <col min="43" max="43" width="19.3125" style="9" customWidth="1"/>
    <col min="44" max="44" width="24.41796875" style="9" customWidth="1"/>
    <col min="45" max="45" width="4.20703125" style="9" customWidth="1"/>
    <col min="46" max="73" width="11.41796875" style="9" hidden="1" customWidth="1"/>
    <col min="74" max="16384" width="11.41796875" style="9" hidden="1"/>
  </cols>
  <sheetData>
    <row r="1" spans="1:73" ht="21.3" customHeight="1" x14ac:dyDescent="0.45">
      <c r="A1" s="196" t="s">
        <v>95</v>
      </c>
      <c r="B1" s="197"/>
      <c r="C1" s="198"/>
      <c r="D1" s="147" t="s">
        <v>138</v>
      </c>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56" t="s">
        <v>309</v>
      </c>
      <c r="AR1" s="156"/>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row>
    <row r="2" spans="1:73" ht="21.3" customHeight="1" x14ac:dyDescent="0.45">
      <c r="A2" s="199"/>
      <c r="B2" s="200"/>
      <c r="C2" s="201"/>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56" t="s">
        <v>310</v>
      </c>
      <c r="AR2" s="156"/>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row>
    <row r="3" spans="1:73" ht="21.3" customHeight="1" x14ac:dyDescent="0.45">
      <c r="A3" s="199"/>
      <c r="B3" s="200"/>
      <c r="C3" s="201"/>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56" t="s">
        <v>361</v>
      </c>
      <c r="AR3" s="156"/>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row>
    <row r="4" spans="1:73" ht="21.3" customHeight="1" x14ac:dyDescent="0.45">
      <c r="A4" s="202"/>
      <c r="B4" s="203"/>
      <c r="C4" s="204"/>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56" t="s">
        <v>364</v>
      </c>
      <c r="AR4" s="156"/>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row>
    <row r="5" spans="1:73" ht="12" customHeight="1" x14ac:dyDescent="0.45">
      <c r="A5" s="10"/>
      <c r="B5" s="10"/>
      <c r="C5" s="10"/>
      <c r="D5" s="11"/>
      <c r="E5" s="10"/>
      <c r="F5" s="10"/>
      <c r="G5" s="10"/>
      <c r="H5" s="10"/>
      <c r="I5" s="67"/>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row>
    <row r="6" spans="1:73" ht="25.5" customHeight="1" x14ac:dyDescent="0.45">
      <c r="A6" s="175" t="s">
        <v>88</v>
      </c>
      <c r="B6" s="175"/>
      <c r="C6" s="175"/>
      <c r="D6" s="175"/>
      <c r="E6" s="175"/>
      <c r="F6" s="175"/>
      <c r="G6" s="175"/>
      <c r="H6" s="175"/>
      <c r="I6" s="175"/>
      <c r="J6" s="175"/>
      <c r="K6" s="175" t="s">
        <v>87</v>
      </c>
      <c r="L6" s="175"/>
      <c r="M6" s="175"/>
      <c r="N6" s="175"/>
      <c r="O6" s="175"/>
      <c r="P6" s="175"/>
      <c r="Q6" s="169" t="s">
        <v>86</v>
      </c>
      <c r="R6" s="170"/>
      <c r="S6" s="170"/>
      <c r="T6" s="170"/>
      <c r="U6" s="170"/>
      <c r="V6" s="170"/>
      <c r="W6" s="170"/>
      <c r="X6" s="170"/>
      <c r="Y6" s="170"/>
      <c r="Z6" s="170"/>
      <c r="AA6" s="170"/>
      <c r="AB6" s="170"/>
      <c r="AC6" s="170"/>
      <c r="AD6" s="170"/>
      <c r="AE6" s="170"/>
      <c r="AF6" s="170"/>
      <c r="AG6" s="171"/>
      <c r="AH6" s="169" t="s">
        <v>92</v>
      </c>
      <c r="AI6" s="170"/>
      <c r="AJ6" s="170"/>
      <c r="AK6" s="170"/>
      <c r="AL6" s="170"/>
      <c r="AM6" s="170"/>
      <c r="AN6" s="171"/>
      <c r="AO6" s="210" t="s">
        <v>0</v>
      </c>
      <c r="AP6" s="211"/>
      <c r="AQ6" s="211"/>
      <c r="AR6" s="211"/>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row>
    <row r="7" spans="1:73" ht="25.5" customHeight="1" x14ac:dyDescent="0.45">
      <c r="A7" s="166" t="s">
        <v>74</v>
      </c>
      <c r="B7" s="176" t="s">
        <v>28</v>
      </c>
      <c r="C7" s="168" t="s">
        <v>249</v>
      </c>
      <c r="D7" s="168" t="s">
        <v>64</v>
      </c>
      <c r="E7" s="168" t="s">
        <v>65</v>
      </c>
      <c r="F7" s="168" t="s">
        <v>66</v>
      </c>
      <c r="G7" s="176" t="s">
        <v>1</v>
      </c>
      <c r="H7" s="168" t="s">
        <v>73</v>
      </c>
      <c r="I7" s="168" t="s">
        <v>2</v>
      </c>
      <c r="J7" s="212" t="s">
        <v>139</v>
      </c>
      <c r="K7" s="168" t="s">
        <v>3</v>
      </c>
      <c r="L7" s="176" t="s">
        <v>4</v>
      </c>
      <c r="M7" s="168" t="s">
        <v>121</v>
      </c>
      <c r="N7" s="168" t="s">
        <v>5</v>
      </c>
      <c r="O7" s="176" t="s">
        <v>4</v>
      </c>
      <c r="P7" s="168" t="s">
        <v>6</v>
      </c>
      <c r="Q7" s="168" t="s">
        <v>431</v>
      </c>
      <c r="R7" s="172" t="s">
        <v>7</v>
      </c>
      <c r="S7" s="173"/>
      <c r="T7" s="173"/>
      <c r="U7" s="173"/>
      <c r="V7" s="173"/>
      <c r="W7" s="195"/>
      <c r="X7" s="172" t="s">
        <v>83</v>
      </c>
      <c r="Y7" s="173"/>
      <c r="Z7" s="195"/>
      <c r="AA7" s="172" t="s">
        <v>272</v>
      </c>
      <c r="AB7" s="173"/>
      <c r="AC7" s="173"/>
      <c r="AD7" s="173"/>
      <c r="AE7" s="173"/>
      <c r="AF7" s="195"/>
      <c r="AG7" s="168" t="s">
        <v>255</v>
      </c>
      <c r="AH7" s="168" t="s">
        <v>9</v>
      </c>
      <c r="AI7" s="168" t="s">
        <v>4</v>
      </c>
      <c r="AJ7" s="168" t="s">
        <v>89</v>
      </c>
      <c r="AK7" s="168" t="s">
        <v>4</v>
      </c>
      <c r="AL7" s="168" t="s">
        <v>90</v>
      </c>
      <c r="AM7" s="155" t="s">
        <v>93</v>
      </c>
      <c r="AN7" s="168" t="s">
        <v>136</v>
      </c>
      <c r="AO7" s="155" t="s">
        <v>191</v>
      </c>
      <c r="AP7" s="155" t="s">
        <v>94</v>
      </c>
      <c r="AQ7" s="168" t="s">
        <v>10</v>
      </c>
      <c r="AR7" s="155" t="s">
        <v>222</v>
      </c>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row>
    <row r="8" spans="1:73" ht="54.3" customHeight="1" x14ac:dyDescent="0.45">
      <c r="A8" s="166"/>
      <c r="B8" s="176"/>
      <c r="C8" s="168"/>
      <c r="D8" s="168"/>
      <c r="E8" s="168"/>
      <c r="F8" s="168"/>
      <c r="G8" s="176"/>
      <c r="H8" s="168"/>
      <c r="I8" s="168"/>
      <c r="J8" s="174"/>
      <c r="K8" s="168"/>
      <c r="L8" s="176"/>
      <c r="M8" s="168"/>
      <c r="N8" s="176"/>
      <c r="O8" s="176"/>
      <c r="P8" s="168"/>
      <c r="Q8" s="168"/>
      <c r="R8" s="53" t="s">
        <v>267</v>
      </c>
      <c r="S8" s="53" t="s">
        <v>274</v>
      </c>
      <c r="T8" s="53" t="s">
        <v>275</v>
      </c>
      <c r="U8" s="53" t="s">
        <v>276</v>
      </c>
      <c r="V8" s="53" t="s">
        <v>277</v>
      </c>
      <c r="W8" s="53" t="s">
        <v>278</v>
      </c>
      <c r="X8" s="53" t="s">
        <v>45</v>
      </c>
      <c r="Y8" s="53" t="s">
        <v>8</v>
      </c>
      <c r="Z8" s="53" t="s">
        <v>81</v>
      </c>
      <c r="AA8" s="53" t="s">
        <v>82</v>
      </c>
      <c r="AB8" s="53" t="s">
        <v>84</v>
      </c>
      <c r="AC8" s="53" t="s">
        <v>85</v>
      </c>
      <c r="AD8" s="53" t="s">
        <v>269</v>
      </c>
      <c r="AE8" s="53" t="s">
        <v>270</v>
      </c>
      <c r="AF8" s="53" t="s">
        <v>271</v>
      </c>
      <c r="AG8" s="168"/>
      <c r="AH8" s="168"/>
      <c r="AI8" s="168"/>
      <c r="AJ8" s="168"/>
      <c r="AK8" s="168"/>
      <c r="AL8" s="168"/>
      <c r="AM8" s="155"/>
      <c r="AN8" s="168"/>
      <c r="AO8" s="155"/>
      <c r="AP8" s="155"/>
      <c r="AQ8" s="168"/>
      <c r="AR8" s="209"/>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row>
    <row r="9" spans="1:73" ht="137.4" customHeight="1" x14ac:dyDescent="0.45">
      <c r="A9" s="137">
        <v>1</v>
      </c>
      <c r="B9" s="127" t="str">
        <f>'2. Identificación del Riesgo'!B9:B11</f>
        <v>Conocimiento e Innovación</v>
      </c>
      <c r="C9" s="127" t="str">
        <f>IF('2. Identificación del Riesgo'!C9:C11="","",'2. Identificación del Riesgo'!C9:C11)</f>
        <v>Actividades de transferencia del conocimiento</v>
      </c>
      <c r="D9" s="127" t="str">
        <f>IF('2. Identificación del Riesgo'!D9:D11="","",'2. Identificación del Riesgo'!D9:D11)</f>
        <v>Afectación Económica o Presupuestal</v>
      </c>
      <c r="E9" s="127" t="str">
        <f>IF('2. Identificación del Riesgo'!E9:E11="","",'2. Identificación del Riesgo'!E9:E11)</f>
        <v>Por la alta rotación de colaboradores (carrera administrativa, provisiona y conttratistas)</v>
      </c>
      <c r="F9" s="127" t="str">
        <f>IF('2. Identificación del Riesgo'!F9:F11="","",'2. Identificación del Riesgo'!F9:F11)</f>
        <v>Debido a la falta de lineamientos y herramientas institucionalizados para una adecuada transferencia de conocimiento.</v>
      </c>
      <c r="G9" s="127" t="str">
        <f>IF('2. Identificación del Riesgo'!G9:G11="","",'2. Identificación del Riesgo'!G9:G11)</f>
        <v>Posibilidad de afectación económica (o presupuestal) y reputacionall, por la inadecuada transferencia de conocimientos debido a la alta rotación de personal de planta y/o contratistas, y a la falta de lineamientos y herramientas institucionalizados para una adecuada transferencia de conocimiento.</v>
      </c>
      <c r="H9" s="127" t="str">
        <f>IF('2. Identificación del Riesgo'!H9:H11="","",'2. Identificación del Riesgo'!H9:H11)</f>
        <v>Gestión - Fuga de Capital Intelectual</v>
      </c>
      <c r="I9" s="127" t="str">
        <f>IF('2. Identificación del Riesgo'!I9:I11="","",'2. Identificación del Riesgo'!I9:I11)</f>
        <v>Usuarios, productos y practicas, organizacionales</v>
      </c>
      <c r="J9" s="127" t="str">
        <f>IF('2. Identificación del Riesgo'!J9:J11="","",'2. Identificación del Riesgo'!J9:J11)</f>
        <v>Media: La actividad que conlleva el riesgo se ejecuta de 24 a 500 veces por año</v>
      </c>
      <c r="K9" s="123" t="str">
        <f>'2. Identificación del Riesgo'!K9:K11</f>
        <v>Media</v>
      </c>
      <c r="L9" s="124">
        <f>'2. Identificación del Riesgo'!L9:L11</f>
        <v>0.6</v>
      </c>
      <c r="M9" s="127" t="str">
        <f>IF(OR('2. Identificación del Riesgo'!H9:H11="Corrupción",'2. Identificación del Riesgo'!H9:H11="Corrupción-LA/FT/FPADM",'2. Identificación del Riesgo'!H9:H11="Corrupción - Conflictos de Interes",'2. Identificación del Riesgo'!H9:H11="Corrupción en Trámites, OPAs y Consultas de Acceso a la Información Pública",'2. Identificación del Riesgo'!H9:H11="Financiación de la Proliferación de Armas de Destrucción Masiva"),"No Aplica",
IF('2. Identificación del Riesgo'!M9:M11="","",'2. Identificación del Riesgo'!M9:M11))</f>
        <v>Reputacional: El riesgo afecta la imagen de la entidad internamente, de conocimiento general, nivel interno, de junta directiva y accionistas y/o de proveedores</v>
      </c>
      <c r="N9" s="123" t="str">
        <f>'2. Identificación del Riesgo'!N9:N11</f>
        <v>Menor</v>
      </c>
      <c r="O9" s="124">
        <f>'2. Identificación del Riesgo'!O9:O11</f>
        <v>0.4</v>
      </c>
      <c r="P9" s="121" t="str">
        <f>'2. Identificación del Riesgo'!P9:P11</f>
        <v>Moderado</v>
      </c>
      <c r="Q9" s="68" t="str">
        <f>IF($H$9="","",
IF(OR($H$9="Corrupción",$H$9="Corrupción - LA/FT/FPADM",$H$9="Corrupción - Conflictos de Interés",$H$9="Corrupción en Trámites, OPAs y Consultas de Acceso a la Información Pública",$H$9="Financiación de la Proliferación de Armas de Destrucción Masiva"),'6.Valoración Control Corrupción'!E9,'5. Valoración de Controles'!K9))</f>
        <v>Servidores y/o contratistas, acorde a lo programado,  con el fin de tranferir conocimientos realizan capacitaciones, socializaciones y/o publicaciones de los temas de interés de la entidad. Presentación de Información con errores, incoherente e incompleta. *Evidencia: Muestra de Publicaciones en la pagina web, capacitaciones al interior de la entidad, socializaciones por correo electronico y/o transferencias de conocimientos.</v>
      </c>
      <c r="R9" s="68" t="str">
        <f>IF($H$9="","",
IF(OR($H$9="Corrupción",$H$9="Corrupción - LA/FT/FPADM",$H$9="Corrupción - Conflictos de Interés",$H$9="Corrupción en Trámites, OPAs y Consultas de Acceso a la Información Pública"),'6.Valoración Control Corrupción'!E9,'5. Valoración de Controles'!E9))</f>
        <v>Servidores y/o contratistas,</v>
      </c>
      <c r="S9" s="68" t="str">
        <f>IF($H$9="","",
IF(OR($H$9="Corrupción",$H$9="Corrupción - LA/FT/FPADM",$H$9="Corrupción - Conflictos de Interés",$H$9="Corrupción en Trámites, OPAs y Consultas de Acceso a la Información Pública"),'6.Valoración Control Corrupción'!F9,'5. Valoración de Controles'!F9))</f>
        <v xml:space="preserve">acorde a lo programado, </v>
      </c>
      <c r="T9" s="68" t="str">
        <f>IF($H$9="","",
IF(OR($H$9="Corrupción",$H$9="Corrupción - LA/FT/FPADM",$H$9="Corrupción - Conflictos de Interés",$H$9="Corrupción en Trámites, OPAs y Consultas de Acceso a la Información Pública"),'6.Valoración Control Corrupción'!G9,'5. Valoración de Controles'!G9))</f>
        <v>con el fin de tranferir conocimientos</v>
      </c>
      <c r="U9" s="68" t="str">
        <f>IF($H$9="","",
IF(OR($H$9="Corrupción",$H$9="Corrupción - LA/FT/FPADM",$H$9="Corrupción - Conflictos de Interés",$H$9="Corrupción en Trámites, OPAs y Consultas de Acceso a la Información Pública"),'6.Valoración Control Corrupción'!H9,'5. Valoración de Controles'!H9))</f>
        <v>realizan capacitaciones, socializaciones y/o publicaciones de los temas de interés de la entidad.</v>
      </c>
      <c r="V9" s="68" t="str">
        <f>IF($H$9="","",
IF(OR($H$9="Corrupción",$H$9="Corrupción - LA/FT/FPADM",$H$9="Corrupción - Conflictos de Interés",$H$9="Corrupción en Trámites, OPAs y Consultas de Acceso a la Información Pública"),'6.Valoración Control Corrupción'!I9,'5. Valoración de Controles'!I9))</f>
        <v>Presentación de Información con errores, incoherente e incompleta.</v>
      </c>
      <c r="W9" s="68" t="str">
        <f>IF($H$9="","",
IF(OR($H$9="Corrupción",$H$9="Corrupción - LA/FT/FPADM",$H$9="Corrupción - Conflictos de Interés",$H$9="Corrupción en Trámites, OPAs y Consultas de Acceso a la Información Pública"),'6.Valoración Control Corrupción'!J9,'5. Valoración de Controles'!J9))</f>
        <v>*Evidencia: Muestra de Publicaciones en la pagina web, capacitaciones al interior de la entidad, socializaciones por correo electronico y/o transferencias de conocimientos.</v>
      </c>
      <c r="X9" s="35" t="str">
        <f>IF($H$9="","",
IF(OR($H$9="Corrupción",$H$9="Corrupción - LA/FT/FPADM",$H$9="Corrupción - LA/FT/FPADM",$H$9="Corrupción en Trámites, OPAs y Consultas de Acceso a la Información Pública"),"No Aplica",'5. Valoración de Controles'!L9))</f>
        <v>Preventivo</v>
      </c>
      <c r="Y9" s="35" t="str">
        <f>IF($H$9="","",
IF(OR($H$9="Corrupción",$H$9="Corrupción - LA/FT/FPADM",$H$9="Corrupción - LA/FT/FPADM",$H$9="Corrupción en Trámites, OPAs y Consultas de Acceso a la Información Pública"),"No Aplica",'5. Valoración de Controles'!M9))</f>
        <v>Afecta probabilidad</v>
      </c>
      <c r="Z9" s="35" t="str">
        <f>IF($H$9="","",
IF(OR($H$9="Corrupción",$H$9="Corrupción - LA/FT/FPADM",$H$9="Corrupción - LA/FT/FPADM",$H$9="Corrupción en Trámites, OPAs y Consultas de Acceso a la Información Pública"),"No Aplica",'5. Valoración de Controles'!N9))</f>
        <v>Manual</v>
      </c>
      <c r="AA9" s="35" t="str">
        <f>IF($H$9="","",
IF(OR($H$9="Corrupción",$H$9="Corrupción - LA/FT/FPADM",$H$9="Corrupción - LA/FT/FPADM",$H$9="Corrupción en Trámites, OPAs y Consultas de Acceso a la Información Pública"),"No Aplica",'5. Valoración de Controles'!O9))</f>
        <v>Documentado</v>
      </c>
      <c r="AB9" s="35" t="str">
        <f>IF($H$9="","",
IF(OR($H$9="Corrupción",$H$9="Corrupción - LA/FT/FPADM",$H$9="Corrupción - LA/FT/FPADM",$H$9="Corrupción en Trámites, OPAs y Consultas de Acceso a la Información Pública"),"No Aplica",'5. Valoración de Controles'!P9))</f>
        <v>Continua</v>
      </c>
      <c r="AC9" s="35" t="str">
        <f>IF($H$9="","",
IF(OR($H$9="Corrupción",$H$9="Corrupción - LA/FT/FPADM",$H$9="Corrupción - LA/FT/FPADM",$H$9="Corrupción en Trámites, OPAs y Consultas de Acceso a la Información Pública"),"No Aplica",'5. Valoración de Controles'!Q9))</f>
        <v>Con Registro</v>
      </c>
      <c r="AD9" s="35" t="str">
        <f>IF($H$9="","",
IF(OR($H$9="Corrupción",$H$9="Corrupción - LA/FT/FPADM",$H$9="Corrupción - LA/FT/FPADM",$H$9="Corrupción en Trámites, OPAs y Consultas de Acceso a la Información Pública"),"No Aplica",'5. Valoración de Controles'!R9))</f>
        <v>Correos electronicos, presentaciones, piezas gráficas, pagina web IDIGER, redes sociales, Boletin Interno IDIGER.</v>
      </c>
      <c r="AE9" s="35" t="str">
        <f>IF($H$9="","",
IF(OR($H$9="Corrupción",$H$9="Corrupción - LA/FT/FPADM",$H$9="Corrupción - LA/FT/FPADM",$H$9="Corrupción en Trámites, OPAs y Consultas de Acceso a la Información Pública"),"No Aplica",'5. Valoración de Controles'!S9))</f>
        <v>Progrma Intitucional de capacitación PIC, necesidades de socialización, capacitación y/o publicación de información.</v>
      </c>
      <c r="AF9" s="35" t="str">
        <f>IF($H$9="","",
IF(OR($H$9="Corrupción",$H$9="Corrupción - LA/FT/FPADM",$H$9="Corrupción - LA/FT/FPADM",$H$9="Corrupción en Trámites, OPAs y Consultas de Acceso a la Información Pública"),"No Aplica",'5. Valoración de Controles'!T9))</f>
        <v>*Se realizan previamente ls revisones de los documentos antes de su emisión por los diferentes servidores o contratistas reponsables.
*Si se llegara a presentar información con errores, incoherente e incompleta el servidor y/o contratista debe corregir  o aclarar los ajustes requeridos.</v>
      </c>
      <c r="AG9" s="69">
        <f>IF($H$9="","",
IF(OR($H$9="Corrupción",$H$9="Corrupción - LA/FT/FPADM",$H$9="Corrupción - LA/FT/FPADM",$H$9="Corrupción en Trámites, OPAs y Consultas de Acceso a la Información Pública"),"No Aplica",'5. Valoración de Controles'!U9))</f>
        <v>0.4</v>
      </c>
      <c r="AH9" s="123" t="str">
        <f>IF(H9="","",
IF(OR(H9="Corrupción",H9="Corrupción-LA/FT/FPADM",H9="Corrupción - Conflictos de Interes",H9="Corrupción en Trámites, OPAs y Consultas de Acceso a la Información Pública",H9="Financiación de la Proliferación de Armas de Destrucción Masiva"),'6.Valoración Control Corrupción'!AC9:AC11,
IF(OR(H9&lt;&gt;"Corrupción",H9&lt;&gt;"Lavado de Activos",H9&lt;&gt;"Financiación del Terrorismo",H9&lt;&gt;"Corrupción en Trámites, OPAs y Consultas de Acceso a la Información Pública",H9&lt;&gt;"Financiación de la Proliferación de Armas de Destrucción Masiva"),IF(AI9="","",
IF(AND(AI9&gt;0,AI9&lt;0.4),"Muy Baja",
IF(AND(AI9&gt;=0.4,AI9&lt;0.6),"Baja",
IF(AND(AI9&gt;=0.6,AI9&lt;0.8),"Media",
IF(AND(AI9&gt;=0.8,AI9&lt;1),"Alta",
IF(AI9&gt;=1,"Muy Alta","")))))))))</f>
        <v>Muy Baja</v>
      </c>
      <c r="AI9" s="206">
        <f>IF(H9="","",
IF(OR(H9="Corrupción",H9="Corrupción-LA/FT/FPADM",H9="Financiación del Terrorismo",H9="Corrupción en Trámites, OPAs y Consultas de Acceso a la Información Pública",H9="Financiación de la Proliferación de Armas de Destrucción Masiva"),"No aplica",
IF(OR(H9&lt;&gt;"Corrupción",H9&lt;&gt;"Lavado de Activos",H9&lt;&gt;"Financiación del Terrorismo",H9&lt;&gt;"Corrupción en Trámites, OPAs y Consultas de Acceso a la Información Pública",H9&lt;&gt;"Financiación de la Proliferación de Armas de Destrucción Masiva"),
IF('5. Valoración de Controles'!X11&gt;0,'5. Valoración de Controles'!X11,
IF('5. Valoración de Controles'!X10&gt;0,'5. Valoración de Controles'!X10,
IF('5. Valoración de Controles'!X9&gt;0,'5. Valoración de Controles'!X9,L9))))))</f>
        <v>0.216</v>
      </c>
      <c r="AJ9" s="123" t="str">
        <f>IF(H9="","",
IF(OR(H9="Corrupción",H9="Corrupción-LA/FT/FPADM",H9="Corrupción - Conflictos de Interes",H9="Corrupción en Trámites, OPAs y Consultas de Acceso a la Información Pública",H9="Financiación de la Proliferación de Armas de Destrucción Masiva"),'3. Impacto Riesgo de Corrupción'!Z9:Z11,
IF(OR(H9&lt;&gt;"Corrupción",H9&lt;&gt;"Lavado de Activos",H9&lt;&gt;"Financiación del Terrorismo",H9&lt;&gt;"Corrupción en Trámites, OPAs y Consultas de Acceso a la Información Pública",H9&lt;&gt;"Financiación de la Proliferación de Armas de Destrucción Masiva"),
IF(AK9="","",
IF(AND(AK9&gt;0,AK9&lt;0.4),"Leve",
IF(AND(AK9&gt;=0.4,AK9&lt;0.6),"Menor",
IF(AND(AK9&gt;=0.6,AK9&lt;0.8),"Moderado",
IF(AND(AK9&gt;=0.8,AK9&lt;1),"Mayor",
IF(AK9&gt;=1,"Catastrófico","")))))))))</f>
        <v>Menor</v>
      </c>
      <c r="AK9" s="206">
        <f>IF(H9="","",
IF(OR(H9="Corrupción",H9="Corrupción-LA/FT/FPADM",H9="Financiación del Terrorismo",H9="Corrupción en Trámites, OPAs y Consultas de Acceso a la Información Pública",H9="Financiación de la Proliferación de Armas de Destrucción Masiva"),"No aplica",
IF(OR(H9&lt;&gt;"Corrupción",H9&lt;&gt;"Lavado de Activos",H9&lt;&gt;"Financiación del Terrorismo",H9&lt;&gt;"Corrupción en Trámites, OPAs y Consultas de Acceso a la Información Pública",H9&lt;&gt;"Financiación de la Proliferación de Armas de Destrucción Masiva"),
IF('5. Valoración de Controles'!Y11&gt;0,'5. Valoración de Controles'!Y11,
IF('5. Valoración de Controles'!Y10&gt;0,'5. Valoración de Controles'!Y10,
IF('5. Valoración de Controles'!Y9&gt;0,'5. Valoración de Controles'!Y9,O9))))))</f>
        <v>0.4</v>
      </c>
      <c r="AL9" s="121" t="str">
        <f>IF(AND(AH9="Muy Alta",OR(AJ9="Leve",AJ9="Menor",AJ9="Moderado",AJ9="Mayor")),"Alto",
IF(AND(AH9="Alta",OR(AJ9="Leve",AJ9="Menor")),"Moderado",
IF(AND(AH9="Alta",OR(AJ9="Moderado",AJ9="Mayor")),"Alto",
IF(AND(AH9="Media",OR(AJ9="Leve",AJ9="Menor",AJ9="Moderado")),"Moderado",
IF(AND(AH9="Media",OR(AJ9="Mayor")),"Alto",
IF(AND(AH9="Baja",OR(AJ9="Leve")),"Bajo",
IF(AND(OR(AH9="Baja",AH9="Improbable"),OR(AJ9="Menor",AJ9="Moderado")),"Moderado",
IF(AND(OR(AH9="Baja",AH9="Improbable"),AJ9="Mayor"),"Alto",
IF(AND(AH9="Muy Baja",OR(AJ9="Leve",AJ9="Menor")),"Bajo",
IF(AND(OR(AH9="Muy Baja",AH9="Rara vez"),OR(AJ9="Moderado")),"Moderado",
IF(AND(OR(AH9="Muy Baja",AH9="Rara vez"),AJ9="Mayor"),"Alto",
IF(AND(OR(AH9="Casi seguro",AH9="Probable",AH9="Posible"),AJ9="Mayor"),"Extremo",
IF(AND(AH9="Casi seguro",AJ9="Moderado"),"Extremo",
IF(AND(OR(AH9="Probable",AH9="Posible"),OR(AJ9="Moderado")),"Alto",
IF(AJ9="Catastrófico","Extremo","")))))))))))))))</f>
        <v>Bajo</v>
      </c>
      <c r="AM9" s="125" t="s">
        <v>54</v>
      </c>
      <c r="AN9" s="177" t="str">
        <f>IF(AM9="Reducir (Mitigar)","Debe establecer el plan de acción a implementar para mitigar el nivel del riesgo",
IF(AM9="Reducir (Transferir)","No amerita plan de acción. Debe tercerizar la actividad que genera este riesgo o adquirir polizas para evitar responsabilidad economica, sin embargo mantiene la responsabilidad reputacional",
IF(AM9="Aceptar","No amerita plan de acción. Asuma las consecuencias de la materialización del riesgo",
IF(AM9="Evitar","No amerita plan de acción. No ejecute la actividad que genera el riesgo",
IF(AM9="Reducir","Debe establecer el plan de acción a implementar para mitigar el nivel del riesgo",
IF(AM9="Compartir","No amerita plan de acción. Comparta el riesgo con una parte interesada que pueda gestionarlo con mas eficacia",""))))))</f>
        <v>No amerita plan de acción. Asuma las consecuencias de la materialización del riesgo</v>
      </c>
      <c r="AO9" s="207" t="s">
        <v>435</v>
      </c>
      <c r="AP9" s="208" t="s">
        <v>434</v>
      </c>
      <c r="AQ9" s="205" t="str">
        <f>IF(AO9="","","∑ Peso porcentual de cada acción definida")</f>
        <v>∑ Peso porcentual de cada acción definida</v>
      </c>
      <c r="AR9" s="122" t="s">
        <v>436</v>
      </c>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row>
    <row r="10" spans="1:73" ht="108" customHeight="1" x14ac:dyDescent="0.45">
      <c r="A10" s="137"/>
      <c r="B10" s="127"/>
      <c r="C10" s="127"/>
      <c r="D10" s="127"/>
      <c r="E10" s="127"/>
      <c r="F10" s="127"/>
      <c r="G10" s="127"/>
      <c r="H10" s="127"/>
      <c r="I10" s="127"/>
      <c r="J10" s="127"/>
      <c r="K10" s="123"/>
      <c r="L10" s="124"/>
      <c r="M10" s="127"/>
      <c r="N10" s="123"/>
      <c r="O10" s="124"/>
      <c r="P10" s="121"/>
      <c r="Q10" s="68" t="str">
        <f>IF($H$9="","",
IF(OR($H$9="Corrupción",$H$9="Corrupción - LA/FT/FPADM",$H$9="Corrupción - Conflictos de Interés",$H$9="Corrupción en Trámites, OPAs y Consultas de Acceso a la Información Pública",$H$9="Financiación de la Proliferación de Armas de Destrucción Masiva"),'6.Valoración Control Corrupción'!E10,'5. Valoración de Controles'!K10))</f>
        <v>Servidores y/o contratistas, responsables de ejecutar cada uno de los  procesos acorde a las necesidades,  con el proposito de mantener actualizados sus documentos, los revisan y ajustan, para luego ser validados por la OAP y publicados en el mapa de procesos. Toda publicación del Mapa de procesos debe ser validad por los profesionales de la OAP. *Evidencia: Muestra de correos de solictud de actualización y/o publicación de documentos.</v>
      </c>
      <c r="R10" s="68" t="str">
        <f>IF($H$9="","",
IF(OR($H$9="Corrupción",$H$9="Corrupción - LA/FT/FPADM",$H$9="Corrupción - Conflictos de Interés",$H$9="Corrupción en Trámites, OPAs y Consultas de Acceso a la Información Pública"),'6.Valoración Control Corrupción'!E10,'5. Valoración de Controles'!E10))</f>
        <v>Servidores y/o contratistas, responsables de ejecutar cada uno de los  procesos</v>
      </c>
      <c r="S10" s="68" t="str">
        <f>IF($H$9="","",
IF(OR($H$9="Corrupción",$H$9="Lavado de Activos",$H$9="Corrupción - Conflictos de Interés",$H$9="Corrupción en Trámites, OPAs y Consultas de Acceso a la Información Pública"),'6.Valoración Control Corrupción'!F10,'5. Valoración de Controles'!F10))</f>
        <v xml:space="preserve">acorde a las necesidades, </v>
      </c>
      <c r="T10" s="68" t="str">
        <f>IF($H$9="","",
IF(OR($H$9="Corrupción",$H$9="Lavado de Activos",$H$9="Corrupción - Conflictos de Interés",$H$9="Corrupción en Trámites, OPAs y Consultas de Acceso a la Información Pública"),'6.Valoración Control Corrupción'!G10,'5. Valoración de Controles'!G10))</f>
        <v>con el proposito de mantener actualizados sus documentos,</v>
      </c>
      <c r="U10" s="68" t="str">
        <f>IF($H$9="","",
IF(OR($H$9="Corrupción",$H$9="Lavado de Activos",$H$9="Corrupción - Conflictos de Interés",$H$9="Corrupción en Trámites, OPAs y Consultas de Acceso a la Información Pública"),'6.Valoración Control Corrupción'!H10,'5. Valoración de Controles'!H10))</f>
        <v>los revisan y ajustan, para luego ser validados por la OAP y publicados en el mapa de procesos.</v>
      </c>
      <c r="V10" s="68" t="str">
        <f>IF($H$9="","",
IF(OR($H$9="Corrupción",$H$9="Lavado de Activos",$H$9="Corrupción - Conflictos de Interés",$H$9="Corrupción en Trámites, OPAs y Consultas de Acceso a la Información Pública"),'6.Valoración Control Corrupción'!I10,'5. Valoración de Controles'!I10))</f>
        <v>Toda publicación del Mapa de procesos debe ser validad por los profesionales de la OAP.</v>
      </c>
      <c r="W10" s="68" t="str">
        <f>IF($H$9="","",
IF(OR($H$9="Corrupción",$H$9="Lavado de Activos",$H$9="Corrupción - Conflictos de Interés",$H$9="Corrupción en Trámites, OPAs y Consultas de Acceso a la Información Pública"),'6.Valoración Control Corrupción'!J10,'5. Valoración de Controles'!J10))</f>
        <v>*Evidencia: Muestra de correos de solictud de actualización y/o publicación de documentos.</v>
      </c>
      <c r="X10" s="35" t="str">
        <f>IF($H$9="","",
IF(OR($H$9="Corrupción",$H$9="Corrupción - LA/FT/FPADM",$H$9="Corrupción - LA/FT/FPADM",$H$9="Corrupción en Trámites, OPAs y Consultas de Acceso a la Información Pública"),"No Aplica",'5. Valoración de Controles'!L10))</f>
        <v>Preventivo</v>
      </c>
      <c r="Y10" s="35" t="str">
        <f>IF($H$9="","",
IF(OR($H$9="Corrupción",$H$9="Corrupción - LA/FT/FPADM",$H$9="Corrupción - LA/FT/FPADM",$H$9="Corrupción en Trámites, OPAs y Consultas de Acceso a la Información Pública"),"No Aplica",'5. Valoración de Controles'!M10))</f>
        <v>Afecta probabilidad</v>
      </c>
      <c r="Z10" s="35" t="str">
        <f>IF($H$9="","",
IF(OR($H$9="Corrupción",$H$9="Corrupción - LA/FT/FPADM",$H$9="Corrupción - LA/FT/FPADM",$H$9="Corrupción en Trámites, OPAs y Consultas de Acceso a la Información Pública"),"No Aplica",'5. Valoración de Controles'!N10))</f>
        <v>Manual</v>
      </c>
      <c r="AA10" s="35" t="str">
        <f>IF($H$9="","",
IF(OR($H$9="Corrupción",$H$9="Corrupción - LA/FT/FPADM",$H$9="Corrupción - LA/FT/FPADM",$H$9="Corrupción en Trámites, OPAs y Consultas de Acceso a la Información Pública"),"No Aplica",'5. Valoración de Controles'!O10))</f>
        <v>Documentado</v>
      </c>
      <c r="AB10" s="35" t="str">
        <f>IF($H$9="","",
IF(OR($H$9="Corrupción",$H$9="Corrupción - LA/FT/FPADM",$H$9="Corrupción - LA/FT/FPADM",$H$9="Corrupción en Trámites, OPAs y Consultas de Acceso a la Información Pública"),"No Aplica",'5. Valoración de Controles'!P10))</f>
        <v>Continua</v>
      </c>
      <c r="AC10" s="35" t="str">
        <f>IF($H$9="","",
IF(OR($H$9="Corrupción",$H$9="Corrupción - LA/FT/FPADM",$H$9="Corrupción - LA/FT/FPADM",$H$9="Corrupción en Trámites, OPAs y Consultas de Acceso a la Información Pública"),"No Aplica",'5. Valoración de Controles'!Q10))</f>
        <v>Con Registro</v>
      </c>
      <c r="AD10" s="35" t="str">
        <f>IF($H$9="","",
IF(OR($H$9="Corrupción",$H$9="Corrupción - LA/FT/FPADM",$H$9="Corrupción - LA/FT/FPADM",$H$9="Corrupción en Trámites, OPAs y Consultas de Acceso a la Información Pública"),"No Aplica",'5. Valoración de Controles'!R10))</f>
        <v>Correo institucional planeacionmipg@idiger.gov.co
Administrado por la OAP</v>
      </c>
      <c r="AE10" s="35" t="str">
        <f>IF($H$9="","",
IF(OR($H$9="Corrupción",$H$9="Corrupción - LA/FT/FPADM",$H$9="Corrupción - LA/FT/FPADM",$H$9="Corrupción en Trámites, OPAs y Consultas de Acceso a la Información Pública"),"No Aplica",'5. Valoración de Controles'!S10))</f>
        <v>Dcoumentos para actualizar en el Mapa de procesos.</v>
      </c>
      <c r="AF10" s="35" t="str">
        <f>IF($H$9="","",
IF(OR($H$9="Corrupción",$H$9="Corrupción - LA/FT/FPADM",$H$9="Corrupción - LA/FT/FPADM",$H$9="Corrupción en Trámites, OPAs y Consultas de Acceso a la Información Pública"),"No Aplica",'5. Valoración de Controles'!T10))</f>
        <v>Se revisa la trazabilidad de la publicación para identificar si se ha incumplido la validación por parte del los profesionales de la OAP.
Se verifica los lineamientos acorde a lo establecido en el esquema de publicación del IDIGER en cumplimiento de la Ley 1712 de 2014.</v>
      </c>
      <c r="AG10" s="69">
        <f>IF($H$9="","",
IF(OR($H$9="Corrupción",$H$9="Corrupción - LA/FT/FPADM",$H$9="Corrupción - LA/FT/FPADM",$H$9="Corrupción en Trámites, OPAs y Consultas de Acceso a la Información Pública"),"No Aplica",'5. Valoración de Controles'!U10))</f>
        <v>0.4</v>
      </c>
      <c r="AH10" s="123"/>
      <c r="AI10" s="206"/>
      <c r="AJ10" s="123"/>
      <c r="AK10" s="206"/>
      <c r="AL10" s="121"/>
      <c r="AM10" s="125"/>
      <c r="AN10" s="177"/>
      <c r="AO10" s="207"/>
      <c r="AP10" s="122"/>
      <c r="AQ10" s="127"/>
      <c r="AR10" s="122"/>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row>
    <row r="11" spans="1:73" ht="31.5" customHeight="1" x14ac:dyDescent="0.45">
      <c r="A11" s="137"/>
      <c r="B11" s="127"/>
      <c r="C11" s="127"/>
      <c r="D11" s="127"/>
      <c r="E11" s="127"/>
      <c r="F11" s="127"/>
      <c r="G11" s="127"/>
      <c r="H11" s="127"/>
      <c r="I11" s="127"/>
      <c r="J11" s="127"/>
      <c r="K11" s="123"/>
      <c r="L11" s="124"/>
      <c r="M11" s="127"/>
      <c r="N11" s="123"/>
      <c r="O11" s="124"/>
      <c r="P11" s="121"/>
      <c r="Q11" s="68" t="str">
        <f>IF($H$9="","",
IF(OR($H$9="Corrupción",$H$9="Corrupción - LA/FT/FPADM",$H$9="Corrupción - Conflictos de Interés",$H$9="Corrupción en Trámites, OPAs y Consultas de Acceso a la Información Pública",$H$9="Financiación de la Proliferación de Armas de Destrucción Masiva"),'6.Valoración Control Corrupción'!E11,'5. Valoración de Controles'!K11))</f>
        <v xml:space="preserve">     </v>
      </c>
      <c r="R11" s="68">
        <f>IF($H$9="","",
IF(OR($H$9="Corrupción",$H$9="Corrupción - LA/FT/FPADM",$H$9="Corrupción - Conflictos de Interés",$H$9="Corrupción en Trámites, OPAs y Consultas de Acceso a la Información Pública"),'6.Valoración Control Corrupción'!E11,'5. Valoración de Controles'!E11))</f>
        <v>0</v>
      </c>
      <c r="S11" s="68">
        <f>IF($H$9="","",
IF(OR($H$9="Corrupción",$H$9="Lavado de Activos",$H$9="Corrupción - Conflictos de Interés",$H$9="Corrupción en Trámites, OPAs y Consultas de Acceso a la Información Pública"),'6.Valoración Control Corrupción'!F11,'5. Valoración de Controles'!F11))</f>
        <v>0</v>
      </c>
      <c r="T11" s="68">
        <f>IF($H$9="","",
IF(OR($H$9="Corrupción",$H$9="Lavado de Activos",$H$9="Corrupción - Conflictos de Interés",$H$9="Corrupción en Trámites, OPAs y Consultas de Acceso a la Información Pública"),'6.Valoración Control Corrupción'!G11,'5. Valoración de Controles'!G11))</f>
        <v>0</v>
      </c>
      <c r="U11" s="68">
        <f>IF($H$9="","",
IF(OR($H$9="Corrupción",$H$9="Lavado de Activos",$H$9="Corrupción - Conflictos de Interés",$H$9="Corrupción en Trámites, OPAs y Consultas de Acceso a la Información Pública"),'6.Valoración Control Corrupción'!H11,'5. Valoración de Controles'!H11))</f>
        <v>0</v>
      </c>
      <c r="V11" s="68">
        <f>IF($H$9="","",
IF(OR($H$9="Corrupción",$H$9="Lavado de Activos",$H$9="Corrupción - Conflictos de Interés",$H$9="Corrupción en Trámites, OPAs y Consultas de Acceso a la Información Pública"),'6.Valoración Control Corrupción'!I11,'5. Valoración de Controles'!I11))</f>
        <v>0</v>
      </c>
      <c r="W11" s="68">
        <f>IF($H$9="","",
IF(OR($H$9="Corrupción",$H$9="Lavado de Activos",$H$9="Corrupción - Conflictos de Interés",$H$9="Corrupción en Trámites, OPAs y Consultas de Acceso a la Información Pública"),'6.Valoración Control Corrupción'!J11,'5. Valoración de Controles'!J11))</f>
        <v>0</v>
      </c>
      <c r="X11" s="35">
        <f>IF($H$9="","",
IF(OR($H$9="Corrupción",$H$9="Corrupción - LA/FT/FPADM",$H$9="Corrupción - LA/FT/FPADM",$H$9="Corrupción en Trámites, OPAs y Consultas de Acceso a la Información Pública"),"No Aplica",'5. Valoración de Controles'!L11))</f>
        <v>0</v>
      </c>
      <c r="Y11" s="35" t="str">
        <f>IF($H$9="","",
IF(OR($H$9="Corrupción",$H$9="Lavado de Activos",$H$9="Financiación del Terrorismo",$H$9="Corrupción en Trámites, OPAs y Consultas de Acceso a la Información Pública"),"No Aplica",'5. Valoración de Controles'!M11))</f>
        <v/>
      </c>
      <c r="Z11" s="35">
        <f>IF($H$9="","",
IF(OR($H$9="Corrupción",$H$9="Lavado de Activos",$H$9="Financiación del Terrorismo",$H$9="Corrupción en Trámites, OPAs y Consultas de Acceso a la Información Pública"),"No Aplica",'5. Valoración de Controles'!N11))</f>
        <v>0</v>
      </c>
      <c r="AA11" s="35">
        <f>IF($H$9="","",
IF(OR($H$9="Corrupción",$H$9="Lavado de Activos",$H$9="Financiación del Terrorismo",$H$9="Corrupción en Trámites, OPAs y Consultas de Acceso a la Información Pública"),"No Aplica",'5. Valoración de Controles'!O11))</f>
        <v>0</v>
      </c>
      <c r="AB11" s="35">
        <f>IF($H$9="","",
IF(OR($H$9="Corrupción",$H$9="Lavado de Activos",$H$9="Financiación del Terrorismo",$H$9="Corrupción en Trámites, OPAs y Consultas de Acceso a la Información Pública"),"No Aplica",'5. Valoración de Controles'!P11))</f>
        <v>0</v>
      </c>
      <c r="AC11" s="35">
        <f>IF($H$9="","",
IF(OR($H$9="Corrupción",$H$9="Lavado de Activos",$H$9="Financiación del Terrorismo",$H$9="Corrupción en Trámites, OPAs y Consultas de Acceso a la Información Pública"),"No Aplica",'5. Valoración de Controles'!Q11))</f>
        <v>0</v>
      </c>
      <c r="AD11" s="35">
        <f>IF($H$9="","",
IF(OR($H$9="Corrupción",$H$9="Lavado de Activos",$H$9="Financiación del Terrorismo",$H$9="Corrupción en Trámites, OPAs y Consultas de Acceso a la Información Pública"),"No Aplica",'5. Valoración de Controles'!R11))</f>
        <v>0</v>
      </c>
      <c r="AE11" s="35">
        <f>IF($H$9="","",
IF(OR($H$9="Corrupción",$H$9="Lavado de Activos",$H$9="Financiación del Terrorismo",$H$9="Corrupción en Trámites, OPAs y Consultas de Acceso a la Información Pública"),"No Aplica",'5. Valoración de Controles'!S11))</f>
        <v>0</v>
      </c>
      <c r="AF11" s="35">
        <f>IF($H$9="","",
IF(OR($H$9="Corrupción",$H$9="Lavado de Activos",$H$9="Financiación del Terrorismo",$H$9="Corrupción en Trámites, OPAs y Consultas de Acceso a la Información Pública"),"No Aplica",'5. Valoración de Controles'!T11))</f>
        <v>0</v>
      </c>
      <c r="AG11" s="69" t="str">
        <f>IF($H$12="","",
IF(OR($H$12="Corrupción",$H$12="Corrupción - LA/FT/FPADM",$H$12="Corrupción - LA/FT/FPADM",$H$12="Corrupción en Trámites, OPAs y Consultas de Acceso a la Información Pública"),"No Aplica",'5. Valoración de Controles'!U11))</f>
        <v/>
      </c>
      <c r="AH11" s="123"/>
      <c r="AI11" s="206"/>
      <c r="AJ11" s="123"/>
      <c r="AK11" s="206"/>
      <c r="AL11" s="121"/>
      <c r="AM11" s="125"/>
      <c r="AN11" s="177"/>
      <c r="AO11" s="207"/>
      <c r="AP11" s="122"/>
      <c r="AQ11" s="127"/>
      <c r="AR11" s="122"/>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row>
    <row r="12" spans="1:73" ht="115.2" customHeight="1" x14ac:dyDescent="0.45">
      <c r="A12" s="137">
        <v>2</v>
      </c>
      <c r="B12" s="127" t="str">
        <f>'2. Identificación del Riesgo'!B12:B14</f>
        <v>Conocimiento e Innovación</v>
      </c>
      <c r="C12" s="127" t="str">
        <f>IF('2. Identificación del Riesgo'!C12:C14="","",'2. Identificación del Riesgo'!C12:C14)</f>
        <v>Entrega de informes, metologias y relización de publicaciones.</v>
      </c>
      <c r="D12" s="127" t="str">
        <f>IF('2. Identificación del Riesgo'!D12:D14="","",'2. Identificación del Riesgo'!D12:D14)</f>
        <v>Afectación Reputacional</v>
      </c>
      <c r="E12" s="127" t="str">
        <f>IF('2. Identificación del Riesgo'!E12:E14="","",'2. Identificación del Riesgo'!E12:E14)</f>
        <v>Por debilidades en la revisión de los productos entregados en los diferentes procesos</v>
      </c>
      <c r="F12" s="127" t="str">
        <f>IF('2. Identificación del Riesgo'!F12:F14="","",'2. Identificación del Riesgo'!F12:F14)</f>
        <v>Debido a la falta de lineamientos y herramientas institucionalizados para una adecuada transferencia de conocimiento.</v>
      </c>
      <c r="G12" s="127" t="str">
        <f>IF('2. Identificación del Riesgo'!G12:G14="","",'2. Identificación del Riesgo'!G12:G14)</f>
        <v>Posibilidad de afectación reputacional con algun grupo de interés por generar productos de conocimiento ( metodologias, informes, publicaciones etc) que no cumplan con los requsitos legales y de calidad  requeridas.</v>
      </c>
      <c r="H12" s="127" t="str">
        <f>IF('2. Identificación del Riesgo'!H12:H14="","",'2. Identificación del Riesgo'!H12:H14)</f>
        <v>Gestión - Incumplimiento Normativo</v>
      </c>
      <c r="I12" s="127" t="str">
        <f>IF('2. Identificación del Riesgo'!I12:I14="","",'2. Identificación del Riesgo'!I12:I14)</f>
        <v>Usuarios, productos y practicas, organizacionales</v>
      </c>
      <c r="J12" s="127" t="str">
        <f>IF('2. Identificación del Riesgo'!J12:J14="","",'2. Identificación del Riesgo'!J12:J14)</f>
        <v>Baja: La actividad que conlleva el riesgo se ejecuta de 3 a 24 veces por año</v>
      </c>
      <c r="K12" s="123" t="str">
        <f>'2. Identificación del Riesgo'!K12:K14</f>
        <v>Baja</v>
      </c>
      <c r="L12" s="124">
        <f>'2. Identificación del Riesgo'!L12:L14</f>
        <v>0.4</v>
      </c>
      <c r="M12" s="127" t="str">
        <f>IF(OR('2. Identificación del Riesgo'!H12:H14="Corrupción",'2. Identificación del Riesgo'!H12:H14="Corrupción-LA/FT/FPADM",'2. Identificación del Riesgo'!H12:H14="Corrupción - Conflictos de Interes",'2. Identificación del Riesgo'!H12:H14="Corrupción en Trámites, OPAs y Consultas de Acceso a la Información Pública",'2. Identificación del Riesgo'!H12:H14="Financiación de la Proliferación de Armas de Destrucción Masiva"),"No Aplica",
IF('2. Identificación del Riesgo'!M12:M14="","",'2. Identificación del Riesgo'!M12:M14))</f>
        <v>Reputacional: El riesgo afecta la imagen de la entidad con algunos usuarios de relevancia frente al logro de los objetivos</v>
      </c>
      <c r="N12" s="123" t="str">
        <f>'2. Identificación del Riesgo'!N12:N14</f>
        <v>Moderado</v>
      </c>
      <c r="O12" s="124">
        <f>'2. Identificación del Riesgo'!O12:O14</f>
        <v>0.6</v>
      </c>
      <c r="P12" s="121" t="str">
        <f>'2. Identificación del Riesgo'!P12:P14</f>
        <v>Moderado</v>
      </c>
      <c r="Q12" s="68" t="str">
        <f>IF($H$12="","",
IF(OR($H$12="Corrupción",$H$12="Corrupción - LA/FT/FPADM",$H$12="Corrupción - Conflictos de Interés",$H$12="Corrupción en Trámites, OPAs y Consultas de Acceso a la Información Pública",$H$12="Financiación de la Proliferación de Armas de Destrucción Masiva"),'6.Valoración Control Corrupción'!K12,'5. Valoración de Controles'!K12))</f>
        <v>Servidores y/o contratistas, responsables de ejecutar cada uno de los procesos acorde a las necesidades,  con el proposito de mantener actualizados sus documentos, los revisan y ajustan, para luego ser validados por la OAP y publicados en el mapa de procesos. Toda publicación del Mapa de procesos debe ser validada por los profesionales de la OAP. *Evidencia: Muestra de correos de solictud de actualización y/o publicación de documentos.</v>
      </c>
      <c r="R12" s="68" t="str">
        <f>IF($H$12="","",
IF(OR($H$12="Corrupción",$H$12="Corrupción - LA/FT/FPADM",$H$12="Corrupción - Conflictos de Interés",$H$12="Corrupción en Trámites, OPAs y Consultas de Acceso a la Información Pública"),'6.Valoración Control Corrupción'!E12,'5. Valoración de Controles'!E12))</f>
        <v>Servidores y/o contratistas, responsables de ejecutar cada uno de los procesos</v>
      </c>
      <c r="S12" s="68" t="str">
        <f>IF($H$12="","",
IF(OR($H$12="Corrupción",$H$12="Corrupción - LA/FT/FPADM",$H$12="Corrupción - Conflictos de Interés",$H$12="Corrupción en Trámites, OPAs y Consultas de Acceso a la Información Pública"),'6.Valoración Control Corrupción'!F12,'5. Valoración de Controles'!F12))</f>
        <v xml:space="preserve">acorde a las necesidades, </v>
      </c>
      <c r="T12" s="68" t="str">
        <f>IF($H$12="","",
IF(OR($H$12="Corrupción",$H$12="Corrupción - LA/FT/FPADM",$H$12="Corrupción - Conflictos de Interés",$H$12="Corrupción en Trámites, OPAs y Consultas de Acceso a la Información Pública"),'6.Valoración Control Corrupción'!G12,'5. Valoración de Controles'!G12))</f>
        <v>con el proposito de mantener actualizados sus documentos,</v>
      </c>
      <c r="U12" s="68" t="str">
        <f>IF($H$12="","",
IF(OR($H$12="Corrupción",$H$12="Corrupción - LA/FT/FPADM",$H$12="Corrupción - Conflictos de Interés",$H$12="Corrupción en Trámites, OPAs y Consultas de Acceso a la Información Pública"),'6.Valoración Control Corrupción'!H12,'5. Valoración de Controles'!H12))</f>
        <v>los revisan y ajustan, para luego ser validados por la OAP y publicados en el mapa de procesos.</v>
      </c>
      <c r="V12" s="68" t="str">
        <f>IF($H$12="","",
IF(OR($H$12="Corrupción",$H$12="Corrupción - LA/FT/FPADM",$H$12="Corrupción - Conflictos de Interés",$H$12="Corrupción en Trámites, OPAs y Consultas de Acceso a la Información Pública"),'6.Valoración Control Corrupción'!I12,'5. Valoración de Controles'!I12))</f>
        <v>Toda publicación del Mapa de procesos debe ser validada por los profesionales de la OAP.</v>
      </c>
      <c r="W12" s="68" t="str">
        <f>IF($H$12="","",
IF(OR($H$12="Corrupción",$H$12="Corrupción - LA/FT/FPADM",$H$12="Corrupción - Conflictos de Interés",$H$12="Corrupción en Trámites, OPAs y Consultas de Acceso a la Información Pública"),'6.Valoración Control Corrupción'!J12,'5. Valoración de Controles'!J12))</f>
        <v>*Evidencia: Muestra de correos de solictud de actualización y/o publicación de documentos.</v>
      </c>
      <c r="X12" s="35" t="str">
        <f>IF($H$12="","",
IF(OR($H$12="Corrupción",$H$12="Corrupción - LA/FT/FPADM",$H$12="Corrupción - Conflictos de Interés",$H$12="Corrupción en Trámites, OPAs y Consultas de Acceso a la Información Pública"),"No Aplica",'5. Valoración de Controles'!L12))</f>
        <v>Preventivo</v>
      </c>
      <c r="Y12" s="35" t="str">
        <f>IF($H$12="","",
IF(OR($H$12="Corrupción",$H$12="Corrupción - LA/FT/FPADM",$H$12="Corrupción - Conflictos de Interés",$H$12="Corrupción en Trámites, OPAs y Consultas de Acceso a la Información Pública"),"No Aplica",'5. Valoración de Controles'!M12))</f>
        <v>Afecta probabilidad</v>
      </c>
      <c r="Z12" s="35" t="str">
        <f>IF($H$12="","",
IF(OR($H$12="Corrupción",$H$12="Corrupción - LA/FT/FPADM",$H$12="Corrupción - Conflictos de Interés",$H$12="Corrupción en Trámites, OPAs y Consultas de Acceso a la Información Pública"),"No Aplica",'5. Valoración de Controles'!N12))</f>
        <v>Manual</v>
      </c>
      <c r="AA12" s="35" t="str">
        <f>IF($H$12="","",
IF(OR($H$12="Corrupción",$H$12="Corrupción - LA/FT/FPADM",$H$12="Corrupción - Conflictos de Interés",$H$12="Corrupción en Trámites, OPAs y Consultas de Acceso a la Información Pública"),"No Aplica",'5. Valoración de Controles'!O12))</f>
        <v>Documentado</v>
      </c>
      <c r="AB12" s="35" t="str">
        <f>IF($H$12="","",
IF(OR($H$12="Corrupción",$H$12="Corrupción - LA/FT/FPADM",$H$12="Corrupción - Conflictos de Interés",$H$12="Corrupción en Trámites, OPAs y Consultas de Acceso a la Información Pública"),"No Aplica",'5. Valoración de Controles'!P12))</f>
        <v>Continua</v>
      </c>
      <c r="AC12" s="35" t="str">
        <f>IF($H$12="","",
IF(OR($H$12="Corrupción",$H$12="Corrupción - LA/FT/FPADM",$H$12="Corrupción - Conflictos de Interés",$H$12="Corrupción en Trámites, OPAs y Consultas de Acceso a la Información Pública"),"No Aplica",'5. Valoración de Controles'!Q12))</f>
        <v>Con Registro</v>
      </c>
      <c r="AD12" s="35" t="str">
        <f>IF($H$12="","",
IF(OR($H$12="Corrupción",$H$12="Corrupción - LA/FT/FPADM",$H$12="Corrupción - Conflictos de Interés",$H$12="Corrupción en Trámites, OPAs y Consultas de Acceso a la Información Pública"),"No Aplica",'5. Valoración de Controles'!R12))</f>
        <v>Correo institucional planeacionmipg@idiger.gov.co
Administrado por la OAP</v>
      </c>
      <c r="AE12" s="35" t="str">
        <f>IF($H$12="","",
IF(OR($H$12="Corrupción",$H$12="Corrupción - LA/FT/FPADM",$H$12="Corrupción - Conflictos de Interés",$H$12="Corrupción en Trámites, OPAs y Consultas de Acceso a la Información Pública"),"No Aplica",'5. Valoración de Controles'!S12))</f>
        <v>Dcoumentos para actualizar en el Mapa de procesos.</v>
      </c>
      <c r="AF12" s="35" t="str">
        <f>IF($H$12="","",
IF(OR($H$12="Corrupción",$H$12="Corrupción - LA/FT/FPADM",$H$12="Corrupción - Conflictos de Interés",$H$12="Corrupción en Trámites, OPAs y Consultas de Acceso a la Información Pública"),"No Aplica",'5. Valoración de Controles'!T12))</f>
        <v>Se revisa la trazabilidad de la publicación para identificar si se ha incumplido la validación por parte del los profesionales de la OAP.
Se verifica los lineamientos acorde a lo establecido en el esquema de publicación del IDIGER en cumplimiento de la Ley 1712 de 2014.</v>
      </c>
      <c r="AG12" s="69">
        <f>IF($H$12="","",
IF(OR($H$12="Corrupción",$H$12="Corrupción - LA/FT/FPADM",$H$12="Corrupción - LA/FT/FPADM",$H$12="Corrupción en Trámites, OPAs y Consultas de Acceso a la Información Pública"),"No Aplica",'5. Valoración de Controles'!U12))</f>
        <v>0.4</v>
      </c>
      <c r="AH12" s="123" t="str">
        <f>IF(H12="","",
IF(OR(H12="Corrupción",H12="Corrupción-LA/FT/FPADM",H12="Corrupción - Conflictos de Interes",H12="Corrupción en Trámites, OPAs y Consultas de Acceso a la Información Pública",H12="Financiación de la Proliferación de Armas de Destrucción Masiva"),'6.Valoración Control Corrupción'!AC12:AC14,
IF(OR(H12&lt;&gt;"Corrupción",H12&lt;&gt;"Lavado de Activos",H12&lt;&gt;"Financiación del Terrorismo",H12&lt;&gt;"Corrupción en Trámites, OPAs y Consultas de Acceso a la Información Pública",H12&lt;&gt;"Financiación de la Proliferación de Armas de Destrucción Masiva"),IF(AI12="","",
IF(AND(AI12&gt;0,AI12&lt;0.4),"Muy Baja",
IF(AND(AI12&gt;=0.4,AI12&lt;0.6),"Baja",
IF(AND(AI12&gt;=0.6,AI12&lt;0.8),"Media",
IF(AND(AI12&gt;=0.8,AI12&lt;1),"Alta",
IF(AI12&gt;=1,"Muy Alta","")))))))))</f>
        <v>Muy Baja</v>
      </c>
      <c r="AI12" s="206">
        <f>IF(H12="","",
IF(OR(H12="Corrupción",H12="Corrupción-LA/FT/FPADM",H12="Financiación del Terrorismo",H12="Corrupción en Trámites, OPAs y Consultas de Acceso a la Información Pública",H12="Financiación de la Proliferación de Armas de Destrucción Masiva"),"No aplica",
IF(OR(H12&lt;&gt;"Corrupción",H12&lt;&gt;"Lavado de Activos",H12&lt;&gt;"Financiación del Terrorismo",H12&lt;&gt;"Corrupción en Trámites, OPAs y Consultas de Acceso a la Información Pública",H12&lt;&gt;"Financiación de la Proliferación de Armas de Destrucción Masiva"),
IF('5. Valoración de Controles'!X14&gt;0,'5. Valoración de Controles'!X14,
IF('5. Valoración de Controles'!X13&gt;0,'5. Valoración de Controles'!X13,
IF('5. Valoración de Controles'!X12&gt;0,'5. Valoración de Controles'!X12,L12))))))</f>
        <v>0.24</v>
      </c>
      <c r="AJ12" s="123" t="str">
        <f>IF(H12="","",
IF(OR(H12="Corrupción",H12="Corrupción-LA/FT/FPADM",H12="Corrupción - Conflictos de Interes",H12="Corrupción en Trámites, OPAs y Consultas de Acceso a la Información Pública",H12="Financiación de la Proliferación de Armas de Destrucción Masiva"),'3. Impacto Riesgo de Corrupción'!Z12:Z14,
IF(OR(H12&lt;&gt;"Corrupción",H12&lt;&gt;"Lavado de Activos",H12&lt;&gt;"Financiación del Terrorismo",H12&lt;&gt;"Corrupción en Trámites, OPAs y Consultas de Acceso a la Información Pública",H12&lt;&gt;"Financiación de la Proliferación de Armas de Destrucción Masiva"),
IF(AK12="","",
IF(AND(AK12&gt;0,AK12&lt;0.4),"Leve",
IF(AND(AK12&gt;=0.4,AK12&lt;0.6),"Menor",
IF(AND(AK12&gt;=0.6,AK12&lt;0.8),"Moderado",
IF(AND(AK12&gt;=0.8,AK12&lt;1),"Mayor",
IF(AK12&gt;=1,"Catastrófico","")))))))))</f>
        <v>Moderado</v>
      </c>
      <c r="AK12" s="206">
        <f>IF(H12="","",
IF(OR(H12="Corrupción",H12="Corrupción-LA/FT/FPADM",H12="Financiación del Terrorismo",H12="Corrupción en Trámites, OPAs y Consultas de Acceso a la Información Pública",H12="Financiación de la Proliferación de Armas de Destrucción Masiva"),"No aplica",
IF(OR(H12&lt;&gt;"Corrupción",H12&lt;&gt;"Lavado de Activos",H12&lt;&gt;"Financiación del Terrorismo",H12&lt;&gt;"Corrupción en Trámites, OPAs y Consultas de Acceso a la Información Pública",H12&lt;&gt;"Financiación de la Proliferación de Armas de Destrucción Masiva"),
IF('5. Valoración de Controles'!Y14&gt;0,'5. Valoración de Controles'!Y14,
IF('5. Valoración de Controles'!Y13&gt;0,'5. Valoración de Controles'!Y13,
IF('5. Valoración de Controles'!Y12&gt;0,'5. Valoración de Controles'!Y12,O12))))))</f>
        <v>0.6</v>
      </c>
      <c r="AL12" s="121" t="str">
        <f>IF(AND(AH12="Muy Alta",OR(AJ12="Leve",AJ12="Menor",AJ12="Moderado",AJ12="Mayor")),"Alto",
IF(AND(AH12="Alta",OR(AJ12="Leve",AJ12="Menor")),"Moderado",
IF(AND(AH12="Alta",OR(AJ12="Moderado",AJ12="Mayor")),"Alto",
IF(AND(AH12="Media",OR(AJ12="Leve",AJ12="Menor",AJ12="Moderado")),"Moderado",
IF(AND(AH12="Media",OR(AJ12="Mayor")),"Alto",
IF(AND(AH12="Baja",OR(AJ12="Leve")),"Bajo",
IF(AND(OR(AH12="Baja",AH12="Improbable"),OR(AJ12="Menor",AJ12="Moderado")),"Moderado",
IF(AND(OR(AH12="Baja",AH12="Improbable"),AJ12="Mayor"),"Alto",
IF(AND(AH12="Muy Baja",OR(AJ12="Leve",AJ12="Menor")),"Bajo",
IF(AND(OR(AH12="Muy Baja",AH12="Rara vez"),OR(AJ12="Moderado")),"Moderado",
IF(AND(OR(AH12="Muy Baja",AH12="Rara vez"),AJ12="Mayor"),"Alto",
IF(AND(OR(AH12="Casi seguro",AH12="Probable",AH12="Posible"),AJ12="Mayor"),"Extremo",
IF(AND(AH12="Casi seguro",AJ12="Moderado"),"Extremo",
IF(AND(OR(AH12="Probable",AH12="Posible"),OR(AJ12="Moderado")),"Alto",
IF(AJ12="Catastrófico","Extremo","")))))))))))))))</f>
        <v>Moderado</v>
      </c>
      <c r="AM12" s="125" t="s">
        <v>55</v>
      </c>
      <c r="AN12" s="177" t="str">
        <f t="shared" ref="AN12" si="0">IF(AM12="Reducir (Mitigar)","Debe establecer el plan de acción a implementar para mitigar el nivel del riesgo",
IF(AM12="Reducir (Transferir)","No amerita plan de acción. Debe tercerizar la actividad que genera este riesgo o adquirir polizas para evitar responsabilidad economica, sin embargo mantiene la responsabilidad reputacional",
IF(AM12="Aceptar","No amerita plan de acción. Asuma las consecuencias de la materialización del riesgo",
IF(AM12="Evitar","No amerita plan de acción. No ejecute la actividad que genera el riesgo",
IF(AM12="Reducir","Debe establecer el plan de acción a implementar para mitigar el nivel del riesgo",
IF(AM12="Compartir","No amerita plan de acción. Comparta el riesgo con una parte interesada que pueda gestionarlo con mas eficacia",""))))))</f>
        <v>No amerita plan de acción. No ejecute la actividad que genera el riesgo</v>
      </c>
      <c r="AO12" s="207"/>
      <c r="AP12" s="208"/>
      <c r="AQ12" s="205" t="str">
        <f t="shared" ref="AQ12" si="1">IF(AO12="","","∑ Peso porcentual de cada acción definida")</f>
        <v/>
      </c>
      <c r="AR12" s="122" t="s">
        <v>436</v>
      </c>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row>
    <row r="13" spans="1:73" ht="31.5" customHeight="1" x14ac:dyDescent="0.45">
      <c r="A13" s="137"/>
      <c r="B13" s="127"/>
      <c r="C13" s="127"/>
      <c r="D13" s="127"/>
      <c r="E13" s="127"/>
      <c r="F13" s="127"/>
      <c r="G13" s="127"/>
      <c r="H13" s="127"/>
      <c r="I13" s="127"/>
      <c r="J13" s="127"/>
      <c r="K13" s="123"/>
      <c r="L13" s="124"/>
      <c r="M13" s="127"/>
      <c r="N13" s="123"/>
      <c r="O13" s="124"/>
      <c r="P13" s="121"/>
      <c r="Q13" s="68" t="str">
        <f>IF($H$12="","",
IF(OR($H$12="Corrupción",$H$12="Corrupción - LA/FT/FPADM",$H$12="Corrupción - Conflictos de Interés",$H$12="Corrupción en Trámites, OPAs y Consultas de Acceso a la Información Pública",$H$12="Financiación de la Proliferación de Armas de Destrucción Masiva"),'6.Valoración Control Corrupción'!K13,'5. Valoración de Controles'!K13))</f>
        <v xml:space="preserve">     </v>
      </c>
      <c r="R13" s="68">
        <f>IF($H$12="","",
IF(OR($H$12="Corrupción",$H$12="Corrupción - LA/FT/FPADM",$H$12="Corrupción - Conflictos de Interés",$H$12="Corrupción en Trámites, OPAs y Consultas de Acceso a la Información Pública"),'6.Valoración Control Corrupción'!E13,'5. Valoración de Controles'!E13))</f>
        <v>0</v>
      </c>
      <c r="S13" s="68">
        <f>IF($H$12="","",
IF(OR($H$12="Corrupción",$H$12="Corrupción - LA/FT/FPADM",$H$12="Corrupción - Conflictos de Interés",$H$12="Corrupción en Trámites, OPAs y Consultas de Acceso a la Información Pública"),'6.Valoración Control Corrupción'!F13,'5. Valoración de Controles'!F13))</f>
        <v>0</v>
      </c>
      <c r="T13" s="68">
        <f>IF($H$12="","",
IF(OR($H$12="Corrupción",$H$12="Corrupción - LA/FT/FPADM",$H$12="Corrupción - Conflictos de Interés",$H$12="Corrupción en Trámites, OPAs y Consultas de Acceso a la Información Pública"),'6.Valoración Control Corrupción'!G13,'5. Valoración de Controles'!G13))</f>
        <v>0</v>
      </c>
      <c r="U13" s="68">
        <f>IF($H$12="","",
IF(OR($H$12="Corrupción",$H$12="Corrupción - LA/FT/FPADM",$H$12="Corrupción - Conflictos de Interés",$H$12="Corrupción en Trámites, OPAs y Consultas de Acceso a la Información Pública"),'6.Valoración Control Corrupción'!H13,'5. Valoración de Controles'!H13))</f>
        <v>0</v>
      </c>
      <c r="V13" s="68">
        <f>IF($H$12="","",
IF(OR($H$12="Corrupción",$H$12="Corrupción - LA/FT/FPADM",$H$12="Corrupción - Conflictos de Interés",$H$12="Corrupción en Trámites, OPAs y Consultas de Acceso a la Información Pública"),'6.Valoración Control Corrupción'!I13,'5. Valoración de Controles'!I13))</f>
        <v>0</v>
      </c>
      <c r="W13" s="68">
        <f>IF($H$12="","",
IF(OR($H$12="Corrupción",$H$12="Corrupción - LA/FT/FPADM",$H$12="Corrupción - Conflictos de Interés",$H$12="Corrupción en Trámites, OPAs y Consultas de Acceso a la Información Pública"),'6.Valoración Control Corrupción'!J13,'5. Valoración de Controles'!J13))</f>
        <v>0</v>
      </c>
      <c r="X13" s="35">
        <f>IF($H$12="","",
IF(OR($H$12="Corrupción",$H$12="Corrupción - LA/FT/FPADM",$H$12="Corrupción - Conflictos de Interés",$H$12="Corrupción en Trámites, OPAs y Consultas de Acceso a la Información Pública"),"No Aplica",'5. Valoración de Controles'!L13))</f>
        <v>0</v>
      </c>
      <c r="Y13" s="35" t="str">
        <f>IF($H$12="","",
IF(OR($H$12="Corrupción",$H$12="Corrupción - LA/FT/FPADM",$H$12="Corrupción - Conflictos de Interés",$H$12="Corrupción en Trámites, OPAs y Consultas de Acceso a la Información Pública"),"No Aplica",'5. Valoración de Controles'!M13))</f>
        <v/>
      </c>
      <c r="Z13" s="35">
        <f>IF($H$12="","",
IF(OR($H$12="Corrupción",$H$12="Corrupción - LA/FT/FPADM",$H$12="Corrupción - Conflictos de Interés",$H$12="Corrupción en Trámites, OPAs y Consultas de Acceso a la Información Pública"),"No Aplica",'5. Valoración de Controles'!N13))</f>
        <v>0</v>
      </c>
      <c r="AA13" s="35">
        <f>IF($H$12="","",
IF(OR($H$12="Corrupción",$H$12="Corrupción - LA/FT/FPADM",$H$12="Corrupción - Conflictos de Interés",$H$12="Corrupción en Trámites, OPAs y Consultas de Acceso a la Información Pública"),"No Aplica",'5. Valoración de Controles'!O13))</f>
        <v>0</v>
      </c>
      <c r="AB13" s="35">
        <f>IF($H$12="","",
IF(OR($H$12="Corrupción",$H$12="Corrupción - LA/FT/FPADM",$H$12="Corrupción - Conflictos de Interés",$H$12="Corrupción en Trámites, OPAs y Consultas de Acceso a la Información Pública"),"No Aplica",'5. Valoración de Controles'!P13))</f>
        <v>0</v>
      </c>
      <c r="AC13" s="35">
        <f>IF($H$12="","",
IF(OR($H$12="Corrupción",$H$12="Corrupción - LA/FT/FPADM",$H$12="Corrupción - Conflictos de Interés",$H$12="Corrupción en Trámites, OPAs y Consultas de Acceso a la Información Pública"),"No Aplica",'5. Valoración de Controles'!Q13))</f>
        <v>0</v>
      </c>
      <c r="AD13" s="35">
        <f>IF($H$12="","",
IF(OR($H$12="Corrupción",$H$12="Corrupción - LA/FT/FPADM",$H$12="Corrupción - Conflictos de Interés",$H$12="Corrupción en Trámites, OPAs y Consultas de Acceso a la Información Pública"),"No Aplica",'5. Valoración de Controles'!R13))</f>
        <v>0</v>
      </c>
      <c r="AE13" s="35">
        <f>IF($H$12="","",
IF(OR($H$12="Corrupción",$H$12="Corrupción - LA/FT/FPADM",$H$12="Corrupción - Conflictos de Interés",$H$12="Corrupción en Trámites, OPAs y Consultas de Acceso a la Información Pública"),"No Aplica",'5. Valoración de Controles'!S13))</f>
        <v>0</v>
      </c>
      <c r="AF13" s="35">
        <f>IF($H$12="","",
IF(OR($H$12="Corrupción",$H$12="Corrupción - LA/FT/FPADM",$H$12="Corrupción - Conflictos de Interés",$H$12="Corrupción en Trámites, OPAs y Consultas de Acceso a la Información Pública"),"No Aplica",'5. Valoración de Controles'!T13))</f>
        <v>0</v>
      </c>
      <c r="AG13" s="69" t="str">
        <f>IF($H$12="","",
IF(OR($H$12="Corrupción",$H$12="Corrupción - LA/FT/FPADM",$H$12="Corrupción - LA/FT/FPADM",$H$12="Corrupción en Trámites, OPAs y Consultas de Acceso a la Información Pública"),"No Aplica",'5. Valoración de Controles'!U13))</f>
        <v/>
      </c>
      <c r="AH13" s="123"/>
      <c r="AI13" s="206"/>
      <c r="AJ13" s="123"/>
      <c r="AK13" s="206"/>
      <c r="AL13" s="121"/>
      <c r="AM13" s="125"/>
      <c r="AN13" s="177"/>
      <c r="AO13" s="207"/>
      <c r="AP13" s="122"/>
      <c r="AQ13" s="127"/>
      <c r="AR13" s="122"/>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row>
    <row r="14" spans="1:73" ht="31.5" customHeight="1" x14ac:dyDescent="0.45">
      <c r="A14" s="137"/>
      <c r="B14" s="127"/>
      <c r="C14" s="127"/>
      <c r="D14" s="127"/>
      <c r="E14" s="127"/>
      <c r="F14" s="127"/>
      <c r="G14" s="127"/>
      <c r="H14" s="127"/>
      <c r="I14" s="127"/>
      <c r="J14" s="127"/>
      <c r="K14" s="123"/>
      <c r="L14" s="124"/>
      <c r="M14" s="127"/>
      <c r="N14" s="123"/>
      <c r="O14" s="124"/>
      <c r="P14" s="121"/>
      <c r="Q14" s="68" t="str">
        <f>IF($H$12="","",
IF(OR($H$12="Corrupción",$H$12="Corrupción - LA/FT/FPADM",$H$12="Corrupción - Conflictos de Interés",$H$12="Corrupción en Trámites, OPAs y Consultas de Acceso a la Información Pública",$H$12="Financiación de la Proliferación de Armas de Destrucción Masiva"),'6.Valoración Control Corrupción'!K14,'5. Valoración de Controles'!K14))</f>
        <v xml:space="preserve">     </v>
      </c>
      <c r="R14" s="68">
        <f>IF($H$12="","",
IF(OR($H$12="Corrupción",$H$12="Corrupción - LA/FT/FPADM",$H$12="Corrupción - Conflictos de Interés",$H$12="Corrupción en Trámites, OPAs y Consultas de Acceso a la Información Pública"),'6.Valoración Control Corrupción'!E14,'5. Valoración de Controles'!E14))</f>
        <v>0</v>
      </c>
      <c r="S14" s="68">
        <f>IF($H$12="","",
IF(OR($H$12="Corrupción",$H$12="Corrupción - LA/FT/FPADM",$H$12="Corrupción - Conflictos de Interés",$H$12="Corrupción en Trámites, OPAs y Consultas de Acceso a la Información Pública"),'6.Valoración Control Corrupción'!F14,'5. Valoración de Controles'!F14))</f>
        <v>0</v>
      </c>
      <c r="T14" s="68">
        <f>IF($H$12="","",
IF(OR($H$12="Corrupción",$H$12="Corrupción - LA/FT/FPADM",$H$12="Corrupción - Conflictos de Interés",$H$12="Corrupción en Trámites, OPAs y Consultas de Acceso a la Información Pública"),'6.Valoración Control Corrupción'!G14,'5. Valoración de Controles'!G14))</f>
        <v>0</v>
      </c>
      <c r="U14" s="68">
        <f>IF($H$12="","",
IF(OR($H$12="Corrupción",$H$12="Corrupción - LA/FT/FPADM",$H$12="Corrupción - Conflictos de Interés",$H$12="Corrupción en Trámites, OPAs y Consultas de Acceso a la Información Pública"),'6.Valoración Control Corrupción'!H14,'5. Valoración de Controles'!H14))</f>
        <v>0</v>
      </c>
      <c r="V14" s="68">
        <f>IF($H$12="","",
IF(OR($H$12="Corrupción",$H$12="Corrupción - LA/FT/FPADM",$H$12="Corrupción - Conflictos de Interés",$H$12="Corrupción en Trámites, OPAs y Consultas de Acceso a la Información Pública"),'6.Valoración Control Corrupción'!I14,'5. Valoración de Controles'!I14))</f>
        <v>0</v>
      </c>
      <c r="W14" s="68">
        <f>IF($H$12="","",
IF(OR($H$12="Corrupción",$H$12="Corrupción - LA/FT/FPADM",$H$12="Corrupción - Conflictos de Interés",$H$12="Corrupción en Trámites, OPAs y Consultas de Acceso a la Información Pública"),'6.Valoración Control Corrupción'!J14,'5. Valoración de Controles'!J14))</f>
        <v>0</v>
      </c>
      <c r="X14" s="35">
        <f>IF($H$12="","",
IF(OR($H$12="Corrupción",$H$12="Corrupción - LA/FT/FPADM",$H$12="Corrupción - Conflictos de Interés",$H$12="Corrupción en Trámites, OPAs y Consultas de Acceso a la Información Pública"),"No Aplica",'5. Valoración de Controles'!L14))</f>
        <v>0</v>
      </c>
      <c r="Y14" s="35" t="str">
        <f>IF($H$12="","",
IF(OR($H$12="Corrupción",$H$12="Corrupción - LA/FT/FPADM",$H$12="Corrupción - Conflictos de Interés",$H$12="Corrupción en Trámites, OPAs y Consultas de Acceso a la Información Pública"),"No Aplica",'5. Valoración de Controles'!M14))</f>
        <v/>
      </c>
      <c r="Z14" s="35">
        <f>IF($H$12="","",
IF(OR($H$12="Corrupción",$H$12="Corrupción - LA/FT/FPADM",$H$12="Corrupción - Conflictos de Interés",$H$12="Corrupción en Trámites, OPAs y Consultas de Acceso a la Información Pública"),"No Aplica",'5. Valoración de Controles'!N14))</f>
        <v>0</v>
      </c>
      <c r="AA14" s="35">
        <f>IF($H$12="","",
IF(OR($H$12="Corrupción",$H$12="Corrupción - LA/FT/FPADM",$H$12="Corrupción - Conflictos de Interés",$H$12="Corrupción en Trámites, OPAs y Consultas de Acceso a la Información Pública"),"No Aplica",'5. Valoración de Controles'!O14))</f>
        <v>0</v>
      </c>
      <c r="AB14" s="35">
        <f>IF($H$12="","",
IF(OR($H$12="Corrupción",$H$12="Corrupción - LA/FT/FPADM",$H$12="Corrupción - Conflictos de Interés",$H$12="Corrupción en Trámites, OPAs y Consultas de Acceso a la Información Pública"),"No Aplica",'5. Valoración de Controles'!P14))</f>
        <v>0</v>
      </c>
      <c r="AC14" s="35">
        <f>IF($H$12="","",
IF(OR($H$12="Corrupción",$H$12="Corrupción - LA/FT/FPADM",$H$12="Corrupción - Conflictos de Interés",$H$12="Corrupción en Trámites, OPAs y Consultas de Acceso a la Información Pública"),"No Aplica",'5. Valoración de Controles'!Q14))</f>
        <v>0</v>
      </c>
      <c r="AD14" s="35">
        <f>IF($H$12="","",
IF(OR($H$12="Corrupción",$H$12="Corrupción - LA/FT/FPADM",$H$12="Corrupción - Conflictos de Interés",$H$12="Corrupción en Trámites, OPAs y Consultas de Acceso a la Información Pública"),"No Aplica",'5. Valoración de Controles'!R14))</f>
        <v>0</v>
      </c>
      <c r="AE14" s="35">
        <f>IF($H$12="","",
IF(OR($H$12="Corrupción",$H$12="Corrupción - LA/FT/FPADM",$H$12="Corrupción - Conflictos de Interés",$H$12="Corrupción en Trámites, OPAs y Consultas de Acceso a la Información Pública"),"No Aplica",'5. Valoración de Controles'!S14))</f>
        <v>0</v>
      </c>
      <c r="AF14" s="35">
        <f>IF($H$12="","",
IF(OR($H$12="Corrupción",$H$12="Corrupción - LA/FT/FPADM",$H$12="Corrupción - Conflictos de Interés",$H$12="Corrupción en Trámites, OPAs y Consultas de Acceso a la Información Pública"),"No Aplica",'5. Valoración de Controles'!T14))</f>
        <v>0</v>
      </c>
      <c r="AG14" s="69" t="str">
        <f>IF($H$12="","",
IF(OR($H$12="Corrupción",$H$12="Corrupción - LA/FT/FPADM",$H$12="Corrupción - LA/FT/FPADM",$H$12="Corrupción en Trámites, OPAs y Consultas de Acceso a la Información Pública"),"No Aplica",'5. Valoración de Controles'!U14))</f>
        <v/>
      </c>
      <c r="AH14" s="123"/>
      <c r="AI14" s="206"/>
      <c r="AJ14" s="123"/>
      <c r="AK14" s="206"/>
      <c r="AL14" s="121"/>
      <c r="AM14" s="125"/>
      <c r="AN14" s="177"/>
      <c r="AO14" s="207"/>
      <c r="AP14" s="122"/>
      <c r="AQ14" s="127"/>
      <c r="AR14" s="122"/>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row>
    <row r="15" spans="1:73" ht="31.5" customHeight="1" x14ac:dyDescent="0.45">
      <c r="A15" s="137">
        <v>3</v>
      </c>
      <c r="B15" s="127" t="str">
        <f>'2. Identificación del Riesgo'!B15:B17</f>
        <v/>
      </c>
      <c r="C15" s="127" t="str">
        <f>IF('2. Identificación del Riesgo'!C15:C17="","",'2. Identificación del Riesgo'!C15:C17)</f>
        <v/>
      </c>
      <c r="D15" s="127" t="str">
        <f>IF('2. Identificación del Riesgo'!D15:D17="","",'2. Identificación del Riesgo'!D15:D17)</f>
        <v/>
      </c>
      <c r="E15" s="127" t="str">
        <f>IF('2. Identificación del Riesgo'!E15:E17="","",'2. Identificación del Riesgo'!E15:E17)</f>
        <v/>
      </c>
      <c r="F15" s="127" t="str">
        <f>IF('2. Identificación del Riesgo'!F15:F17="","",'2. Identificación del Riesgo'!F15:F17)</f>
        <v/>
      </c>
      <c r="G15" s="127" t="str">
        <f>IF('2. Identificación del Riesgo'!G15:G17="","",'2. Identificación del Riesgo'!G15:G17)</f>
        <v/>
      </c>
      <c r="H15" s="127" t="str">
        <f>IF('2. Identificación del Riesgo'!H15:H17="","",'2. Identificación del Riesgo'!H15:H17)</f>
        <v/>
      </c>
      <c r="I15" s="127" t="str">
        <f>IF('2. Identificación del Riesgo'!I15:I17="","",'2. Identificación del Riesgo'!I15:I17)</f>
        <v/>
      </c>
      <c r="J15" s="127" t="str">
        <f>IF('2. Identificación del Riesgo'!J15:J17="","",'2. Identificación del Riesgo'!J15:J17)</f>
        <v/>
      </c>
      <c r="K15" s="123" t="str">
        <f>'2. Identificación del Riesgo'!K15:K17</f>
        <v/>
      </c>
      <c r="L15" s="124" t="str">
        <f>'2. Identificación del Riesgo'!L15:L17</f>
        <v/>
      </c>
      <c r="M15" s="127" t="str">
        <f>IF(OR('2. Identificación del Riesgo'!H15:H17="Corrupción",'2. Identificación del Riesgo'!H15:H17="Corrupción-LA/FT/FPADM",'2. Identificación del Riesgo'!H15:H17="Corrupción - Conflictos de Interes",'2. Identificación del Riesgo'!H15:H17="Corrupción en Trámites, OPAs y Consultas de Acceso a la Información Pública",'2. Identificación del Riesgo'!H15:H17="Financiación de la Proliferación de Armas de Destrucción Masiva"),"No Aplica",
IF('2. Identificación del Riesgo'!M15:M17="","",'2. Identificación del Riesgo'!M15:M17))</f>
        <v/>
      </c>
      <c r="N15" s="123" t="str">
        <f>'2. Identificación del Riesgo'!N15:N17</f>
        <v/>
      </c>
      <c r="O15" s="124" t="str">
        <f>'2. Identificación del Riesgo'!O15:O17</f>
        <v/>
      </c>
      <c r="P15" s="121" t="str">
        <f>'2. Identificación del Riesgo'!P15:P17</f>
        <v/>
      </c>
      <c r="Q15" s="68" t="str">
        <f>IF($H$15="","",
IF(OR($H$15="Corrupción",$H$15="Lavado de Activos",$H$15="Financiación del Terrorismo",$H$15="Corrupción en Trámites, OPAs y Consultas de Acceso a la Información Pública",$H$15="Financiación de la Proliferación de Armas de Destrucción Masiva"),"No Aplica",'5. Valoración de Controles'!K15))</f>
        <v/>
      </c>
      <c r="R15" s="68" t="str">
        <f>IF($H$15="","",
IF(OR($H$15="Corrupción",$H$15="Lavado de Activos",$H$15="Financiación del Terrorismo",$H$15="Corrupción en Trámites, OPAs y Consultas de Acceso a la Información Pública"),'6.Valoración Control Corrupción'!E15,"No Aplica"))</f>
        <v/>
      </c>
      <c r="S15" s="68" t="str">
        <f>IF($H$15="","",
IF(OR($H$15="Corrupción",$H$15="Lavado de Activos",$H$15="Financiación del Terrorismo",$H$15="Corrupción en Trámites, OPAs y Consultas de Acceso a la Información Pública"),'6.Valoración Control Corrupción'!F15,"No Aplica"))</f>
        <v/>
      </c>
      <c r="T15" s="68" t="str">
        <f>IF($H$15="","",
IF(OR($H$15="Corrupción",$H$15="Lavado de Activos",$H$15="Financiación del Terrorismo",$H$15="Corrupción en Trámites, OPAs y Consultas de Acceso a la Información Pública"),'6.Valoración Control Corrupción'!G15,"No Aplica"))</f>
        <v/>
      </c>
      <c r="U15" s="68" t="str">
        <f>IF($H$15="","",
IF(OR($H$15="Corrupción",$H$15="Lavado de Activos",$H$15="Financiación del Terrorismo",$H$15="Corrupción en Trámites, OPAs y Consultas de Acceso a la Información Pública"),'6.Valoración Control Corrupción'!H15,"No Aplica"))</f>
        <v/>
      </c>
      <c r="V15" s="68" t="str">
        <f>IF($H$15="","",
IF(OR($H$15="Corrupción",$H$15="Lavado de Activos",$H$15="Financiación del Terrorismo",$H$15="Corrupción en Trámites, OPAs y Consultas de Acceso a la Información Pública"),'6.Valoración Control Corrupción'!I15,"No Aplica"))</f>
        <v/>
      </c>
      <c r="W15" s="68" t="str">
        <f>IF($H$15="","",
IF(OR($H$15="Corrupción",$H$15="Lavado de Activos",$H$15="Financiación del Terrorismo",$H$15="Corrupción en Trámites, OPAs y Consultas de Acceso a la Información Pública"),'6.Valoración Control Corrupción'!J15,"No Aplica"))</f>
        <v/>
      </c>
      <c r="X15" s="35" t="str">
        <f>IF($H$15="","",
IF(OR($H$15="Corrupción",$H$15="Lavado de Activos",$H$15="Financiación del Terrorismo",$H$15="Trámites, OPAs y Consultas de Acceso a la Información Pública"),"No Aplica",'5. Valoración de Controles'!L15))</f>
        <v/>
      </c>
      <c r="Y15" s="35" t="str">
        <f>IF($H$15="","",
IF(OR($H$15="Corrupción",$H$15="Lavado de Activos",$H$15="Financiación del Terrorismo",$H$15="Trámites, OPAs y Consultas de Acceso a la Información Pública"),"No Aplica",'5. Valoración de Controles'!M15))</f>
        <v/>
      </c>
      <c r="Z15" s="35" t="str">
        <f>IF($H$15="","",
IF(OR($H$15="Corrupción",$H$15="Lavado de Activos",$H$15="Financiación del Terrorismo",$H$15="Trámites, OPAs y Consultas de Acceso a la Información Pública"),"No Aplica",'5. Valoración de Controles'!N15))</f>
        <v/>
      </c>
      <c r="AA15" s="35" t="str">
        <f>IF($H$15="","",
IF(OR($H$15="Corrupción",$H$15="Lavado de Activos",$H$15="Financiación del Terrorismo",$H$15="Trámites, OPAs y Consultas de Acceso a la Información Pública"),"No Aplica",'5. Valoración de Controles'!O15))</f>
        <v/>
      </c>
      <c r="AB15" s="35" t="str">
        <f>IF($H$15="","",
IF(OR($H$15="Corrupción",$H$15="Lavado de Activos",$H$15="Financiación del Terrorismo",$H$15="Trámites, OPAs y Consultas de Acceso a la Información Pública"),"No Aplica",'5. Valoración de Controles'!P15))</f>
        <v/>
      </c>
      <c r="AC15" s="35" t="str">
        <f>IF($H$15="","",
IF(OR($H$15="Corrupción",$H$15="Lavado de Activos",$H$15="Financiación del Terrorismo",$H$15="Trámites, OPAs y Consultas de Acceso a la Información Pública"),"No Aplica",'5. Valoración de Controles'!Q15))</f>
        <v/>
      </c>
      <c r="AD15" s="35" t="str">
        <f>IF($H$15="","",
IF(OR($H$15="Corrupción",$H$15="Lavado de Activos",$H$15="Financiación del Terrorismo",$H$15="Trámites, OPAs y Consultas de Acceso a la Información Pública"),"No Aplica",'5. Valoración de Controles'!R15))</f>
        <v/>
      </c>
      <c r="AE15" s="35" t="str">
        <f>IF($H$15="","",
IF(OR($H$15="Corrupción",$H$15="Lavado de Activos",$H$15="Financiación del Terrorismo",$H$15="Trámites, OPAs y Consultas de Acceso a la Información Pública"),"No Aplica",'5. Valoración de Controles'!S15))</f>
        <v/>
      </c>
      <c r="AF15" s="35" t="str">
        <f>IF($H$15="","",
IF(OR($H$15="Corrupción",$H$15="Lavado de Activos",$H$15="Financiación del Terrorismo",$H$15="Trámites, OPAs y Consultas de Acceso a la Información Pública"),"No Aplica",'5. Valoración de Controles'!T15))</f>
        <v/>
      </c>
      <c r="AG15" s="51" t="str">
        <f>IF($H$15="","",
IF(OR($H$15="Corrupción",$H$15="Lavado de Activos",$H$15="Financiación del Terrorismo",$H$15="Corrupción en Trámites, OPAs y Consultas de Acceso a la Información Pública"),"No Aplica",'5. Valoración de Controles'!U15))</f>
        <v/>
      </c>
      <c r="AH15" s="123" t="str">
        <f>IF(H15="","",
IF(OR(H15="Corrupción",H15="Corrupción-LA/FT/FPADM",H15="Corrupción - Conflictos de Interes",H15="Corrupción en Trámites, OPAs y Consultas de Acceso a la Información Pública",H15="Financiación de la Proliferación de Armas de Destrucción Masiva"),'6.Valoración Control Corrupción'!AC15:AC17,
IF(OR(H15&lt;&gt;"Corrupción",H15&lt;&gt;"Lavado de Activos",H15&lt;&gt;"Financiación del Terrorismo",H15&lt;&gt;"Corrupción en Trámites, OPAs y Consultas de Acceso a la Información Pública",H15&lt;&gt;"Financiación de la Proliferación de Armas de Destrucción Masiva"),IF(AI15="","",
IF(AND(AI15&gt;0,AI15&lt;0.4),"Muy Baja",
IF(AND(AI15&gt;=0.4,AI15&lt;0.6),"Baja",
IF(AND(AI15&gt;=0.6,AI15&lt;0.8),"Media",
IF(AND(AI15&gt;=0.8,AI15&lt;1),"Alta",
IF(AI15&gt;=1,"Muy Alta","")))))))))</f>
        <v/>
      </c>
      <c r="AI15" s="206" t="str">
        <f>IF(H15="","",
IF(OR(H15="Corrupción",H15="Corrupción-LA/FT/FPADM",H15="Financiación del Terrorismo",H15="Corrupción en Trámites, OPAs y Consultas de Acceso a la Información Pública",H15="Financiación de la Proliferación de Armas de Destrucción Masiva"),"No aplica",
IF(OR(H15&lt;&gt;"Corrupción",H15&lt;&gt;"Lavado de Activos",H15&lt;&gt;"Financiación del Terrorismo",H15&lt;&gt;"Corrupción en Trámites, OPAs y Consultas de Acceso a la Información Pública",H15&lt;&gt;"Financiación de la Proliferación de Armas de Destrucción Masiva"),
IF('5. Valoración de Controles'!X17&gt;0,'5. Valoración de Controles'!X17,
IF('5. Valoración de Controles'!X16&gt;0,'5. Valoración de Controles'!X16,
IF('5. Valoración de Controles'!X15&gt;0,'5. Valoración de Controles'!X15,L15))))))</f>
        <v/>
      </c>
      <c r="AJ15" s="123" t="str">
        <f>IF(H15="","",
IF(OR(H15="Corrupción",H15="Corrupción-LA/FT/FPADM",H15="Corrupción - Conflictos de Interes",H15="Corrupción en Trámites, OPAs y Consultas de Acceso a la Información Pública",H15="Financiación de la Proliferación de Armas de Destrucción Masiva"),'3. Impacto Riesgo de Corrupción'!Z15:Z17,
IF(OR(H15&lt;&gt;"Corrupción",H15&lt;&gt;"Lavado de Activos",H15&lt;&gt;"Financiación del Terrorismo",H15&lt;&gt;"Corrupción en Trámites, OPAs y Consultas de Acceso a la Información Pública",H15&lt;&gt;"Financiación de la Proliferación de Armas de Destrucción Masiva"),
IF(AK15="","",
IF(AND(AK15&gt;0,AK15&lt;0.4),"Leve",
IF(AND(AK15&gt;=0.4,AK15&lt;0.6),"Menor",
IF(AND(AK15&gt;=0.6,AK15&lt;0.8),"Moderado",
IF(AND(AK15&gt;=0.8,AK15&lt;1),"Mayor",
IF(AK15&gt;=1,"Catastrófico","")))))))))</f>
        <v/>
      </c>
      <c r="AK15" s="206" t="str">
        <f>IF(H15="","",
IF(OR(H15="Corrupción",H15="Corrupción-LA/FT/FPADM",H15="Financiación del Terrorismo",H15="Corrupción en Trámites, OPAs y Consultas de Acceso a la Información Pública",H15="Financiación de la Proliferación de Armas de Destrucción Masiva"),"No aplica",
IF(OR(H15&lt;&gt;"Corrupción",H15&lt;&gt;"Lavado de Activos",H15&lt;&gt;"Financiación del Terrorismo",H15&lt;&gt;"Corrupción en Trámites, OPAs y Consultas de Acceso a la Información Pública",H15&lt;&gt;"Financiación de la Proliferación de Armas de Destrucción Masiva"),
IF('5. Valoración de Controles'!Y17&gt;0,'5. Valoración de Controles'!Y17,
IF('5. Valoración de Controles'!Y16&gt;0,'5. Valoración de Controles'!Y16,
IF('5. Valoración de Controles'!Y15&gt;0,'5. Valoración de Controles'!Y15,O15))))))</f>
        <v/>
      </c>
      <c r="AL15" s="121" t="str">
        <f t="shared" ref="AL15" si="2">IF(AND(AH15="Muy Alta",OR(AJ15="Leve",AJ15="Menor",AJ15="Moderado",AJ15="Mayor")),"Alto",
IF(AND(AH15="Alta",OR(AJ15="Leve",AJ15="Menor")),"Moderado",
IF(AND(AH15="Alta",OR(AJ15="Moderado",AJ15="Mayor")),"Alto",
IF(AND(AH15="Media",OR(AJ15="Leve",AJ15="Menor",AJ15="Moderado")),"Moderado",
IF(AND(AH15="Media",OR(AJ15="Mayor")),"Alto",
IF(AND(AH15="Baja",OR(AJ15="Leve")),"Bajo",
IF(AND(OR(AH15="Baja",AH15="Improbable"),OR(AJ15="Menor",AJ15="Moderado")),"Moderado",
IF(AND(OR(AH15="Baja",AH15="Improbable"),AJ15="Mayor"),"Alto",
IF(AND(AH15="Muy Baja",OR(AJ15="Leve",AJ15="Menor")),"Bajo",
IF(AND(OR(AH15="Muy Baja",AH15="Rara vez"),OR(AJ15="Moderado")),"Moderado",
IF(AND(OR(AH15="Muy Baja",AH15="Rara vez"),AJ15="Mayor"),"Alto",
IF(AND(OR(AH15="Casi seguro",AH15="Probable",AH15="Posible"),AJ15="Mayor"),"Extremo",
IF(AND(AH15="Casi seguro",AJ15="Moderado"),"Extremo",
IF(AND(OR(AH15="Probable",AH15="Posible"),OR(AJ15="Moderado")),"Alto",
IF(AJ15="Catastrófico","Extremo","")))))))))))))))</f>
        <v/>
      </c>
      <c r="AM15" s="125"/>
      <c r="AN15" s="177" t="str">
        <f t="shared" ref="AN15" si="3">IF(AM15="Reducir (Mitigar)","Debe establecer el plan de acción a implementar para mitigar el nivel del riesgo",
IF(AM15="Reducir (Transferir)","No amerita plan de acción. Debe tercerizar la actividad que genera este riesgo o adquirir polizas para evitar responsabilidad economica, sin embargo mantiene la responsabilidad reputacional",
IF(AM15="Aceptar","No amerita plan de acción. Asuma las consecuencias de la materialización del riesgo",
IF(AM15="Evitar","No amerita plan de acción. No ejecute la actividad que genera el riesgo",
IF(AM15="Reducir","Debe establecer el plan de acción a implementar para mitigar el nivel del riesgo",
IF(AM15="Compartir","No amerita plan de acción. Comparta el riesgo con una parte interesada que pueda gestionarlo con mas eficacia",""))))))</f>
        <v/>
      </c>
      <c r="AO15" s="207"/>
      <c r="AP15" s="208"/>
      <c r="AQ15" s="205" t="str">
        <f t="shared" ref="AQ15" si="4">IF(AO15="","","∑ Peso porcentual de cada acción definida")</f>
        <v/>
      </c>
      <c r="AR15" s="122"/>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row>
    <row r="16" spans="1:73" ht="31.5" customHeight="1" x14ac:dyDescent="0.45">
      <c r="A16" s="137"/>
      <c r="B16" s="127"/>
      <c r="C16" s="127"/>
      <c r="D16" s="127"/>
      <c r="E16" s="127"/>
      <c r="F16" s="127"/>
      <c r="G16" s="127"/>
      <c r="H16" s="127"/>
      <c r="I16" s="127"/>
      <c r="J16" s="127"/>
      <c r="K16" s="123"/>
      <c r="L16" s="124"/>
      <c r="M16" s="127"/>
      <c r="N16" s="123"/>
      <c r="O16" s="124"/>
      <c r="P16" s="121"/>
      <c r="Q16" s="68" t="str">
        <f>IF($H$15="","",
IF(OR($H$15="Corrupción",$H$15="Lavado de Activos",$H$15="Financiación del Terrorismo",$H$15="Corrupción en Trámites, OPAs y Consultas de Acceso a la Información Pública",$H$15="Financiación de la Proliferación de Armas de Destrucción Masiva"),"No Aplica",'5. Valoración de Controles'!K16))</f>
        <v/>
      </c>
      <c r="R16" s="68" t="str">
        <f>IF($H$15="","",
IF(OR($H$15="Corrupción",$H$15="Lavado de Activos",$H$15="Financiación del Terrorismo",$H$15="Corrupción en Trámites, OPAs y Consultas de Acceso a la Información Pública"),'6.Valoración Control Corrupción'!E16,"No Aplica"))</f>
        <v/>
      </c>
      <c r="S16" s="68" t="str">
        <f>IF($H$15="","",
IF(OR($H$15="Corrupción",$H$15="Lavado de Activos",$H$15="Financiación del Terrorismo",$H$15="Corrupción en Trámites, OPAs y Consultas de Acceso a la Información Pública"),'6.Valoración Control Corrupción'!F16,"No Aplica"))</f>
        <v/>
      </c>
      <c r="T16" s="68" t="str">
        <f>IF($H$15="","",
IF(OR($H$15="Corrupción",$H$15="Lavado de Activos",$H$15="Financiación del Terrorismo",$H$15="Corrupción en Trámites, OPAs y Consultas de Acceso a la Información Pública"),'6.Valoración Control Corrupción'!G16,"No Aplica"))</f>
        <v/>
      </c>
      <c r="U16" s="68" t="str">
        <f>IF($H$15="","",
IF(OR($H$15="Corrupción",$H$15="Lavado de Activos",$H$15="Financiación del Terrorismo",$H$15="Corrupción en Trámites, OPAs y Consultas de Acceso a la Información Pública"),'6.Valoración Control Corrupción'!H16,"No Aplica"))</f>
        <v/>
      </c>
      <c r="V16" s="68" t="str">
        <f>IF($H$15="","",
IF(OR($H$15="Corrupción",$H$15="Lavado de Activos",$H$15="Financiación del Terrorismo",$H$15="Corrupción en Trámites, OPAs y Consultas de Acceso a la Información Pública"),'6.Valoración Control Corrupción'!I16,"No Aplica"))</f>
        <v/>
      </c>
      <c r="W16" s="68" t="str">
        <f>IF($H$15="","",
IF(OR($H$15="Corrupción",$H$15="Lavado de Activos",$H$15="Financiación del Terrorismo",$H$15="Corrupción en Trámites, OPAs y Consultas de Acceso a la Información Pública"),'6.Valoración Control Corrupción'!J16,"No Aplica"))</f>
        <v/>
      </c>
      <c r="X16" s="35" t="str">
        <f>IF($H$15="","",
IF(OR($H$15="Corrupción",$H$15="Lavado de Activos",$H$15="Financiación del Terrorismo",$H$15="Trámites, OPAs y Consultas de Acceso a la Información Pública"),"No Aplica",'5. Valoración de Controles'!L16))</f>
        <v/>
      </c>
      <c r="Y16" s="35" t="str">
        <f>IF($H$15="","",
IF(OR($H$15="Corrupción",$H$15="Lavado de Activos",$H$15="Financiación del Terrorismo",$H$15="Trámites, OPAs y Consultas de Acceso a la Información Pública"),"No Aplica",'5. Valoración de Controles'!M16))</f>
        <v/>
      </c>
      <c r="Z16" s="35" t="str">
        <f>IF($H$15="","",
IF(OR($H$15="Corrupción",$H$15="Lavado de Activos",$H$15="Financiación del Terrorismo",$H$15="Trámites, OPAs y Consultas de Acceso a la Información Pública"),"No Aplica",'5. Valoración de Controles'!N16))</f>
        <v/>
      </c>
      <c r="AA16" s="35" t="str">
        <f>IF($H$15="","",
IF(OR($H$15="Corrupción",$H$15="Lavado de Activos",$H$15="Financiación del Terrorismo",$H$15="Trámites, OPAs y Consultas de Acceso a la Información Pública"),"No Aplica",'5. Valoración de Controles'!O16))</f>
        <v/>
      </c>
      <c r="AB16" s="35" t="str">
        <f>IF($H$15="","",
IF(OR($H$15="Corrupción",$H$15="Lavado de Activos",$H$15="Financiación del Terrorismo",$H$15="Trámites, OPAs y Consultas de Acceso a la Información Pública"),"No Aplica",'5. Valoración de Controles'!P16))</f>
        <v/>
      </c>
      <c r="AC16" s="35" t="str">
        <f>IF($H$15="","",
IF(OR($H$15="Corrupción",$H$15="Lavado de Activos",$H$15="Financiación del Terrorismo",$H$15="Trámites, OPAs y Consultas de Acceso a la Información Pública"),"No Aplica",'5. Valoración de Controles'!Q16))</f>
        <v/>
      </c>
      <c r="AD16" s="35" t="str">
        <f>IF($H$15="","",
IF(OR($H$15="Corrupción",$H$15="Lavado de Activos",$H$15="Financiación del Terrorismo",$H$15="Trámites, OPAs y Consultas de Acceso a la Información Pública"),"No Aplica",'5. Valoración de Controles'!R16))</f>
        <v/>
      </c>
      <c r="AE16" s="35" t="str">
        <f>IF($H$15="","",
IF(OR($H$15="Corrupción",$H$15="Lavado de Activos",$H$15="Financiación del Terrorismo",$H$15="Trámites, OPAs y Consultas de Acceso a la Información Pública"),"No Aplica",'5. Valoración de Controles'!S16))</f>
        <v/>
      </c>
      <c r="AF16" s="35" t="str">
        <f>IF($H$15="","",
IF(OR($H$15="Corrupción",$H$15="Lavado de Activos",$H$15="Financiación del Terrorismo",$H$15="Trámites, OPAs y Consultas de Acceso a la Información Pública"),"No Aplica",'5. Valoración de Controles'!T16))</f>
        <v/>
      </c>
      <c r="AG16" s="51" t="str">
        <f>IF($H$15="","",
IF(OR($H$15="Corrupción",$H$15="Lavado de Activos",$H$15="Financiación del Terrorismo",$H$15="Corrupción en Trámites, OPAs y Consultas de Acceso a la Información Pública"),"No Aplica",'5. Valoración de Controles'!U16))</f>
        <v/>
      </c>
      <c r="AH16" s="123"/>
      <c r="AI16" s="206"/>
      <c r="AJ16" s="123"/>
      <c r="AK16" s="206"/>
      <c r="AL16" s="121"/>
      <c r="AM16" s="125"/>
      <c r="AN16" s="177"/>
      <c r="AO16" s="207"/>
      <c r="AP16" s="122"/>
      <c r="AQ16" s="127"/>
      <c r="AR16" s="122"/>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row>
    <row r="17" spans="1:73" ht="31.5" customHeight="1" x14ac:dyDescent="0.45">
      <c r="A17" s="137"/>
      <c r="B17" s="127"/>
      <c r="C17" s="127"/>
      <c r="D17" s="127"/>
      <c r="E17" s="127"/>
      <c r="F17" s="127"/>
      <c r="G17" s="127"/>
      <c r="H17" s="127"/>
      <c r="I17" s="127"/>
      <c r="J17" s="127"/>
      <c r="K17" s="123"/>
      <c r="L17" s="124"/>
      <c r="M17" s="127"/>
      <c r="N17" s="123"/>
      <c r="O17" s="124"/>
      <c r="P17" s="121"/>
      <c r="Q17" s="68" t="str">
        <f>IF($H$15="","",
IF(OR($H$15="Corrupción",$H$15="Lavado de Activos",$H$15="Financiación del Terrorismo",$H$15="Corrupción en Trámites, OPAs y Consultas de Acceso a la Información Pública",$H$15="Financiación de la Proliferación de Armas de Destrucción Masiva"),"No Aplica",'5. Valoración de Controles'!K17))</f>
        <v/>
      </c>
      <c r="R17" s="68" t="str">
        <f>IF($H$15="","",
IF(OR($H$15="Corrupción",$H$15="Lavado de Activos",$H$15="Financiación del Terrorismo",$H$15="Corrupción en Trámites, OPAs y Consultas de Acceso a la Información Pública"),'6.Valoración Control Corrupción'!E17,"No Aplica"))</f>
        <v/>
      </c>
      <c r="S17" s="68" t="str">
        <f>IF($H$15="","",
IF(OR($H$15="Corrupción",$H$15="Lavado de Activos",$H$15="Financiación del Terrorismo",$H$15="Corrupción en Trámites, OPAs y Consultas de Acceso a la Información Pública"),'6.Valoración Control Corrupción'!F17,"No Aplica"))</f>
        <v/>
      </c>
      <c r="T17" s="68" t="str">
        <f>IF($H$15="","",
IF(OR($H$15="Corrupción",$H$15="Lavado de Activos",$H$15="Financiación del Terrorismo",$H$15="Corrupción en Trámites, OPAs y Consultas de Acceso a la Información Pública"),'6.Valoración Control Corrupción'!G17,"No Aplica"))</f>
        <v/>
      </c>
      <c r="U17" s="68" t="str">
        <f>IF($H$15="","",
IF(OR($H$15="Corrupción",$H$15="Lavado de Activos",$H$15="Financiación del Terrorismo",$H$15="Corrupción en Trámites, OPAs y Consultas de Acceso a la Información Pública"),'6.Valoración Control Corrupción'!H17,"No Aplica"))</f>
        <v/>
      </c>
      <c r="V17" s="68" t="str">
        <f>IF($H$15="","",
IF(OR($H$15="Corrupción",$H$15="Lavado de Activos",$H$15="Financiación del Terrorismo",$H$15="Corrupción en Trámites, OPAs y Consultas de Acceso a la Información Pública"),'6.Valoración Control Corrupción'!I17,"No Aplica"))</f>
        <v/>
      </c>
      <c r="W17" s="68" t="str">
        <f>IF($H$15="","",
IF(OR($H$15="Corrupción",$H$15="Lavado de Activos",$H$15="Financiación del Terrorismo",$H$15="Corrupción en Trámites, OPAs y Consultas de Acceso a la Información Pública"),'6.Valoración Control Corrupción'!J17,"No Aplica"))</f>
        <v/>
      </c>
      <c r="X17" s="35" t="str">
        <f>IF($H$15="","",
IF(OR($H$15="Corrupción",$H$15="Lavado de Activos",$H$15="Financiación del Terrorismo",$H$15="Trámites, OPAs y Consultas de Acceso a la Información Pública"),"No Aplica",'5. Valoración de Controles'!L17))</f>
        <v/>
      </c>
      <c r="Y17" s="35" t="str">
        <f>IF($H$15="","",
IF(OR($H$15="Corrupción",$H$15="Lavado de Activos",$H$15="Financiación del Terrorismo",$H$15="Trámites, OPAs y Consultas de Acceso a la Información Pública"),"No Aplica",'5. Valoración de Controles'!M17))</f>
        <v/>
      </c>
      <c r="Z17" s="35" t="str">
        <f>IF($H$15="","",
IF(OR($H$15="Corrupción",$H$15="Lavado de Activos",$H$15="Financiación del Terrorismo",$H$15="Trámites, OPAs y Consultas de Acceso a la Información Pública"),"No Aplica",'5. Valoración de Controles'!N17))</f>
        <v/>
      </c>
      <c r="AA17" s="35" t="str">
        <f>IF($H$15="","",
IF(OR($H$15="Corrupción",$H$15="Lavado de Activos",$H$15="Financiación del Terrorismo",$H$15="Trámites, OPAs y Consultas de Acceso a la Información Pública"),"No Aplica",'5. Valoración de Controles'!O17))</f>
        <v/>
      </c>
      <c r="AB17" s="35" t="str">
        <f>IF($H$15="","",
IF(OR($H$15="Corrupción",$H$15="Lavado de Activos",$H$15="Financiación del Terrorismo",$H$15="Trámites, OPAs y Consultas de Acceso a la Información Pública"),"No Aplica",'5. Valoración de Controles'!P17))</f>
        <v/>
      </c>
      <c r="AC17" s="35" t="str">
        <f>IF($H$15="","",
IF(OR($H$15="Corrupción",$H$15="Lavado de Activos",$H$15="Financiación del Terrorismo",$H$15="Trámites, OPAs y Consultas de Acceso a la Información Pública"),"No Aplica",'5. Valoración de Controles'!Q17))</f>
        <v/>
      </c>
      <c r="AD17" s="35" t="str">
        <f>IF($H$15="","",
IF(OR($H$15="Corrupción",$H$15="Lavado de Activos",$H$15="Financiación del Terrorismo",$H$15="Trámites, OPAs y Consultas de Acceso a la Información Pública"),"No Aplica",'5. Valoración de Controles'!R17))</f>
        <v/>
      </c>
      <c r="AE17" s="35" t="str">
        <f>IF($H$15="","",
IF(OR($H$15="Corrupción",$H$15="Lavado de Activos",$H$15="Financiación del Terrorismo",$H$15="Trámites, OPAs y Consultas de Acceso a la Información Pública"),"No Aplica",'5. Valoración de Controles'!S17))</f>
        <v/>
      </c>
      <c r="AF17" s="35" t="str">
        <f>IF($H$15="","",
IF(OR($H$15="Corrupción",$H$15="Lavado de Activos",$H$15="Financiación del Terrorismo",$H$15="Trámites, OPAs y Consultas de Acceso a la Información Pública"),"No Aplica",'5. Valoración de Controles'!T17))</f>
        <v/>
      </c>
      <c r="AG17" s="51" t="str">
        <f>IF($H$15="","",
IF(OR($H$15="Corrupción",$H$15="Lavado de Activos",$H$15="Financiación del Terrorismo",$H$15="Corrupción en Trámites, OPAs y Consultas de Acceso a la Información Pública"),"No Aplica",'5. Valoración de Controles'!U17))</f>
        <v/>
      </c>
      <c r="AH17" s="123"/>
      <c r="AI17" s="206"/>
      <c r="AJ17" s="123"/>
      <c r="AK17" s="206"/>
      <c r="AL17" s="121"/>
      <c r="AM17" s="125"/>
      <c r="AN17" s="177"/>
      <c r="AO17" s="207"/>
      <c r="AP17" s="122"/>
      <c r="AQ17" s="127"/>
      <c r="AR17" s="122"/>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row>
    <row r="18" spans="1:73" ht="31.5" customHeight="1" x14ac:dyDescent="0.45">
      <c r="A18" s="137">
        <v>4</v>
      </c>
      <c r="B18" s="127" t="str">
        <f>'2. Identificación del Riesgo'!B18:B20</f>
        <v/>
      </c>
      <c r="C18" s="127" t="str">
        <f>IF('2. Identificación del Riesgo'!C18:C20="","",'2. Identificación del Riesgo'!C18:C20)</f>
        <v/>
      </c>
      <c r="D18" s="127" t="str">
        <f>IF('2. Identificación del Riesgo'!D18:D20="","",'2. Identificación del Riesgo'!D18:D20)</f>
        <v/>
      </c>
      <c r="E18" s="127" t="str">
        <f>IF('2. Identificación del Riesgo'!E18:E20="","",'2. Identificación del Riesgo'!E18:E20)</f>
        <v/>
      </c>
      <c r="F18" s="127" t="str">
        <f>IF('2. Identificación del Riesgo'!F18:F20="","",'2. Identificación del Riesgo'!F18:F20)</f>
        <v/>
      </c>
      <c r="G18" s="127" t="str">
        <f>IF('2. Identificación del Riesgo'!G18:G20="","",'2. Identificación del Riesgo'!G18:G20)</f>
        <v/>
      </c>
      <c r="H18" s="127" t="str">
        <f>IF('2. Identificación del Riesgo'!H18:H20="","",'2. Identificación del Riesgo'!H18:H20)</f>
        <v/>
      </c>
      <c r="I18" s="127" t="str">
        <f>IF('2. Identificación del Riesgo'!I18:I20="","",'2. Identificación del Riesgo'!I18:I20)</f>
        <v/>
      </c>
      <c r="J18" s="127" t="str">
        <f>IF('2. Identificación del Riesgo'!J18:J20="","",'2. Identificación del Riesgo'!J18:J20)</f>
        <v/>
      </c>
      <c r="K18" s="123" t="str">
        <f>'2. Identificación del Riesgo'!K18:K20</f>
        <v/>
      </c>
      <c r="L18" s="124" t="str">
        <f>'2. Identificación del Riesgo'!L18:L20</f>
        <v/>
      </c>
      <c r="M18" s="127" t="str">
        <f>IF(OR('2. Identificación del Riesgo'!H18:H20="Corrupción",'2. Identificación del Riesgo'!H18:H20="Corrupción-LA/FT/FPADM",'2. Identificación del Riesgo'!H18:H20="Corrupción - Conflictos de Interes",'2. Identificación del Riesgo'!H18:H20="Corrupción en Trámites, OPAs y Consultas de Acceso a la Información Pública",'2. Identificación del Riesgo'!H18:H20="Financiación de la Proliferación de Armas de Destrucción Masiva"),"No Aplica",
IF('2. Identificación del Riesgo'!M18:M20="","",'2. Identificación del Riesgo'!M18:M20))</f>
        <v/>
      </c>
      <c r="N18" s="123" t="str">
        <f>'2. Identificación del Riesgo'!N18:N20</f>
        <v/>
      </c>
      <c r="O18" s="124" t="str">
        <f>'2. Identificación del Riesgo'!O18:O20</f>
        <v/>
      </c>
      <c r="P18" s="121" t="str">
        <f>'2. Identificación del Riesgo'!P18:P20</f>
        <v/>
      </c>
      <c r="Q18" s="68" t="str">
        <f>IF($H$18="","",
IF(OR($H$18="Corrupción",$H$18="Lavado de Activos",$H$18="Financiación del Terrorismo",$H$18="Corrupción en Trámites, OPAs y Consultas de Acceso a la Información Pública",$H$18="Financiación de la Proliferación de Armas de Destrucción Masiva"),"No Aplica",'5. Valoración de Controles'!K18))</f>
        <v/>
      </c>
      <c r="R18" s="68" t="str">
        <f>IF($H$18="","",
IF(OR($H$18="Corrupción",$H$18="Lavado de Activos",$H$18="Financiación del Terrorismo",$H$18="Corrupción en Trámites, OPAs y Consultas de Acceso a la Información Pública"),'6.Valoración Control Corrupción'!E18,"No Aplica"))</f>
        <v/>
      </c>
      <c r="S18" s="68" t="str">
        <f>IF($H$18="","",
IF(OR($H$18="Corrupción",$H$18="Lavado de Activos",$H$18="Financiación del Terrorismo",$H$18="Corrupción en Trámites, OPAs y Consultas de Acceso a la Información Pública"),'6.Valoración Control Corrupción'!F18,"No Aplica"))</f>
        <v/>
      </c>
      <c r="T18" s="68" t="str">
        <f>IF($H$18="","",
IF(OR($H$18="Corrupción",$H$18="Lavado de Activos",$H$18="Financiación del Terrorismo",$H$18="Corrupción en Trámites, OPAs y Consultas de Acceso a la Información Pública"),'6.Valoración Control Corrupción'!G18,"No Aplica"))</f>
        <v/>
      </c>
      <c r="U18" s="68" t="str">
        <f>IF($H$18="","",
IF(OR($H$18="Corrupción",$H$18="Lavado de Activos",$H$18="Financiación del Terrorismo",$H$18="Corrupción en Trámites, OPAs y Consultas de Acceso a la Información Pública"),'6.Valoración Control Corrupción'!H18,"No Aplica"))</f>
        <v/>
      </c>
      <c r="V18" s="68" t="str">
        <f>IF($H$18="","",
IF(OR($H$18="Corrupción",$H$18="Lavado de Activos",$H$18="Financiación del Terrorismo",$H$18="Corrupción en Trámites, OPAs y Consultas de Acceso a la Información Pública"),'6.Valoración Control Corrupción'!I18,"No Aplica"))</f>
        <v/>
      </c>
      <c r="W18" s="68" t="str">
        <f>IF($H$18="","",
IF(OR($H$18="Corrupción",$H$18="Lavado de Activos",$H$18="Financiación del Terrorismo",$H$18="Corrupción en Trámites, OPAs y Consultas de Acceso a la Información Pública"),'6.Valoración Control Corrupción'!J18,"No Aplica"))</f>
        <v/>
      </c>
      <c r="X18" s="35" t="str">
        <f>IF($H$18="","",
IF(OR($H$18="Corrupción",$H$18="Lavado de Activos",$H$18="Financiación del Terrorismo",$H$18="Trámites, OPAs y Consultas de Acceso a la Información Pública"),"No Aplica",'5. Valoración de Controles'!L18))</f>
        <v/>
      </c>
      <c r="Y18" s="35" t="str">
        <f>IF($H$18="","",
IF(OR($H$18="Corrupción",$H$18="Lavado de Activos",$H$18="Financiación del Terrorismo",$H$18="Trámites, OPAs y Consultas de Acceso a la Información Pública"),"No Aplica",'5. Valoración de Controles'!M18))</f>
        <v/>
      </c>
      <c r="Z18" s="35" t="str">
        <f>IF($H$18="","",
IF(OR($H$18="Corrupción",$H$18="Lavado de Activos",$H$18="Financiación del Terrorismo",$H$18="Trámites, OPAs y Consultas de Acceso a la Información Pública"),"No Aplica",'5. Valoración de Controles'!N18))</f>
        <v/>
      </c>
      <c r="AA18" s="35" t="str">
        <f>IF($H$18="","",
IF(OR($H$18="Corrupción",$H$18="Lavado de Activos",$H$18="Financiación del Terrorismo",$H$18="Trámites, OPAs y Consultas de Acceso a la Información Pública"),"No Aplica",'5. Valoración de Controles'!O18))</f>
        <v/>
      </c>
      <c r="AB18" s="35" t="str">
        <f>IF($H$18="","",
IF(OR($H$18="Corrupción",$H$18="Lavado de Activos",$H$18="Financiación del Terrorismo",$H$18="Trámites, OPAs y Consultas de Acceso a la Información Pública"),"No Aplica",'5. Valoración de Controles'!P18))</f>
        <v/>
      </c>
      <c r="AC18" s="35" t="str">
        <f>IF($H$18="","",
IF(OR($H$18="Corrupción",$H$18="Lavado de Activos",$H$18="Financiación del Terrorismo",$H$18="Trámites, OPAs y Consultas de Acceso a la Información Pública"),"No Aplica",'5. Valoración de Controles'!Q18))</f>
        <v/>
      </c>
      <c r="AD18" s="35" t="str">
        <f>IF($H$18="","",
IF(OR($H$18="Corrupción",$H$18="Lavado de Activos",$H$18="Financiación del Terrorismo",$H$18="Trámites, OPAs y Consultas de Acceso a la Información Pública"),"No Aplica",'5. Valoración de Controles'!R18))</f>
        <v/>
      </c>
      <c r="AE18" s="35" t="str">
        <f>IF($H$18="","",
IF(OR($H$18="Corrupción",$H$18="Lavado de Activos",$H$18="Financiación del Terrorismo",$H$18="Trámites, OPAs y Consultas de Acceso a la Información Pública"),"No Aplica",'5. Valoración de Controles'!S18))</f>
        <v/>
      </c>
      <c r="AF18" s="35" t="str">
        <f>IF($H$18="","",
IF(OR($H$18="Corrupción",$H$18="Lavado de Activos",$H$18="Financiación del Terrorismo",$H$18="Trámites, OPAs y Consultas de Acceso a la Información Pública"),"No Aplica",'5. Valoración de Controles'!T18))</f>
        <v/>
      </c>
      <c r="AG18" s="51" t="str">
        <f>IF($H$18="","",
IF(OR($H$18="Corrupción",$H$18="Lavado de Activos",$H$18="Financiación del Terrorismo",$H$18="Corrupción en Trámites, OPAs y Consultas de Acceso a la Información Pública"),"No Aplica",'5. Valoración de Controles'!U18))</f>
        <v/>
      </c>
      <c r="AH18" s="123" t="str">
        <f>IF(H18="","",
IF(OR(H18="Corrupción",H18="Corrupción-LA/FT/FPADM",H18="Corrupción - Conflictos de Interes",H18="Corrupción en Trámites, OPAs y Consultas de Acceso a la Información Pública",H18="Financiación de la Proliferación de Armas de Destrucción Masiva"),'6.Valoración Control Corrupción'!AC18:AC20,
IF(OR(H18&lt;&gt;"Corrupción",H18&lt;&gt;"Lavado de Activos",H18&lt;&gt;"Financiación del Terrorismo",H18&lt;&gt;"Corrupción en Trámites, OPAs y Consultas de Acceso a la Información Pública",H18&lt;&gt;"Financiación de la Proliferación de Armas de Destrucción Masiva"),IF(AI18="","",
IF(AND(AI18&gt;0,AI18&lt;0.4),"Muy Baja",
IF(AND(AI18&gt;=0.4,AI18&lt;0.6),"Baja",
IF(AND(AI18&gt;=0.6,AI18&lt;0.8),"Media",
IF(AND(AI18&gt;=0.8,AI18&lt;1),"Alta",
IF(AI18&gt;=1,"Muy Alta","")))))))))</f>
        <v/>
      </c>
      <c r="AI18" s="206" t="str">
        <f>IF(H18="","",
IF(OR(H18="Corrupción",H18="Corrupción-LA/FT/FPADM",H18="Financiación del Terrorismo",H18="Corrupción en Trámites, OPAs y Consultas de Acceso a la Información Pública",H18="Financiación de la Proliferación de Armas de Destrucción Masiva"),"No aplica",
IF(OR(H18&lt;&gt;"Corrupción",H18&lt;&gt;"Lavado de Activos",H18&lt;&gt;"Financiación del Terrorismo",H18&lt;&gt;"Corrupción en Trámites, OPAs y Consultas de Acceso a la Información Pública",H18&lt;&gt;"Financiación de la Proliferación de Armas de Destrucción Masiva"),
IF('5. Valoración de Controles'!X20&gt;0,'5. Valoración de Controles'!X20,
IF('5. Valoración de Controles'!X19&gt;0,'5. Valoración de Controles'!X19,
IF('5. Valoración de Controles'!X18&gt;0,'5. Valoración de Controles'!X18,L18))))))</f>
        <v/>
      </c>
      <c r="AJ18" s="123" t="str">
        <f>IF(H18="","",
IF(OR(H18="Corrupción",H18="Corrupción-LA/FT/FPADM",H18="Corrupción - Conflictos de Interes",H18="Corrupción en Trámites, OPAs y Consultas de Acceso a la Información Pública",H18="Financiación de la Proliferación de Armas de Destrucción Masiva"),'3. Impacto Riesgo de Corrupción'!Z18:Z20,
IF(OR(H18&lt;&gt;"Corrupción",H18&lt;&gt;"Lavado de Activos",H18&lt;&gt;"Financiación del Terrorismo",H18&lt;&gt;"Corrupción en Trámites, OPAs y Consultas de Acceso a la Información Pública",H18&lt;&gt;"Financiación de la Proliferación de Armas de Destrucción Masiva"),
IF(AK18="","",
IF(AND(AK18&gt;0,AK18&lt;0.4),"Leve",
IF(AND(AK18&gt;=0.4,AK18&lt;0.6),"Menor",
IF(AND(AK18&gt;=0.6,AK18&lt;0.8),"Moderado",
IF(AND(AK18&gt;=0.8,AK18&lt;1),"Mayor",
IF(AK18&gt;=1,"Catastrófico","")))))))))</f>
        <v/>
      </c>
      <c r="AK18" s="206" t="str">
        <f>IF(H18="","",
IF(OR(H18="Corrupción",H18="Corrupción-LA/FT/FPADM",H18="Financiación del Terrorismo",H18="Corrupción en Trámites, OPAs y Consultas de Acceso a la Información Pública",H18="Financiación de la Proliferación de Armas de Destrucción Masiva"),"No aplica",
IF(OR(H18&lt;&gt;"Corrupción",H18&lt;&gt;"Lavado de Activos",H18&lt;&gt;"Financiación del Terrorismo",H18&lt;&gt;"Corrupción en Trámites, OPAs y Consultas de Acceso a la Información Pública",H18&lt;&gt;"Financiación de la Proliferación de Armas de Destrucción Masiva"),
IF('5. Valoración de Controles'!Y20&gt;0,'5. Valoración de Controles'!Y20,
IF('5. Valoración de Controles'!Y19&gt;0,'5. Valoración de Controles'!Y19,
IF('5. Valoración de Controles'!Y18&gt;0,'5. Valoración de Controles'!Y18,O18))))))</f>
        <v/>
      </c>
      <c r="AL18" s="121" t="str">
        <f t="shared" ref="AL18" si="5">IF(AND(AH18="Muy Alta",OR(AJ18="Leve",AJ18="Menor",AJ18="Moderado",AJ18="Mayor")),"Alto",
IF(AND(AH18="Alta",OR(AJ18="Leve",AJ18="Menor")),"Moderado",
IF(AND(AH18="Alta",OR(AJ18="Moderado",AJ18="Mayor")),"Alto",
IF(AND(AH18="Media",OR(AJ18="Leve",AJ18="Menor",AJ18="Moderado")),"Moderado",
IF(AND(AH18="Media",OR(AJ18="Mayor")),"Alto",
IF(AND(AH18="Baja",OR(AJ18="Leve")),"Bajo",
IF(AND(OR(AH18="Baja",AH18="Improbable"),OR(AJ18="Menor",AJ18="Moderado")),"Moderado",
IF(AND(OR(AH18="Baja",AH18="Improbable"),AJ18="Mayor"),"Alto",
IF(AND(AH18="Muy Baja",OR(AJ18="Leve",AJ18="Menor")),"Bajo",
IF(AND(OR(AH18="Muy Baja",AH18="Rara vez"),OR(AJ18="Moderado")),"Moderado",
IF(AND(OR(AH18="Muy Baja",AH18="Rara vez"),AJ18="Mayor"),"Alto",
IF(AND(OR(AH18="Casi seguro",AH18="Probable",AH18="Posible"),AJ18="Mayor"),"Extremo",
IF(AND(AH18="Casi seguro",AJ18="Moderado"),"Extremo",
IF(AND(OR(AH18="Probable",AH18="Posible"),OR(AJ18="Moderado")),"Alto",
IF(AJ18="Catastrófico","Extremo","")))))))))))))))</f>
        <v/>
      </c>
      <c r="AM18" s="125"/>
      <c r="AN18" s="177" t="str">
        <f t="shared" ref="AN18" si="6">IF(AM18="Reducir (Mitigar)","Debe establecer el plan de acción a implementar para mitigar el nivel del riesgo",
IF(AM18="Reducir (Transferir)","No amerita plan de acción. Debe tercerizar la actividad que genera este riesgo o adquirir polizas para evitar responsabilidad economica, sin embargo mantiene la responsabilidad reputacional",
IF(AM18="Aceptar","No amerita plan de acción. Asuma las consecuencias de la materialización del riesgo",
IF(AM18="Evitar","No amerita plan de acción. No ejecute la actividad que genera el riesgo",
IF(AM18="Reducir","Debe establecer el plan de acción a implementar para mitigar el nivel del riesgo",
IF(AM18="Compartir","No amerita plan de acción. Comparta el riesgo con una parte interesada que pueda gestionarlo con mas eficacia",""))))))</f>
        <v/>
      </c>
      <c r="AO18" s="207"/>
      <c r="AP18" s="208"/>
      <c r="AQ18" s="205" t="str">
        <f t="shared" ref="AQ18" si="7">IF(AO18="","","∑ Peso porcentual de cada acción definida")</f>
        <v/>
      </c>
      <c r="AR18" s="122"/>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row>
    <row r="19" spans="1:73" ht="31.5" customHeight="1" x14ac:dyDescent="0.45">
      <c r="A19" s="137"/>
      <c r="B19" s="127"/>
      <c r="C19" s="127"/>
      <c r="D19" s="127"/>
      <c r="E19" s="127"/>
      <c r="F19" s="127"/>
      <c r="G19" s="127"/>
      <c r="H19" s="127"/>
      <c r="I19" s="127"/>
      <c r="J19" s="127"/>
      <c r="K19" s="123"/>
      <c r="L19" s="124"/>
      <c r="M19" s="127"/>
      <c r="N19" s="123"/>
      <c r="O19" s="124"/>
      <c r="P19" s="121"/>
      <c r="Q19" s="68" t="str">
        <f>IF($H$18="","",
IF(OR($H$18="Corrupción",$H$18="Lavado de Activos",$H$18="Financiación del Terrorismo",$H$18="Corrupción en Trámites, OPAs y Consultas de Acceso a la Información Pública",$H$18="Financiación de la Proliferación de Armas de Destrucción Masiva"),"No Aplica",'5. Valoración de Controles'!K19))</f>
        <v/>
      </c>
      <c r="R19" s="68" t="str">
        <f>IF($H$18="","",
IF(OR($H$18="Corrupción",$H$18="Lavado de Activos",$H$18="Financiación del Terrorismo",$H$18="Corrupción en Trámites, OPAs y Consultas de Acceso a la Información Pública"),'6.Valoración Control Corrupción'!E19,"No Aplica"))</f>
        <v/>
      </c>
      <c r="S19" s="68" t="str">
        <f>IF($H$18="","",
IF(OR($H$18="Corrupción",$H$18="Lavado de Activos",$H$18="Financiación del Terrorismo",$H$18="Corrupción en Trámites, OPAs y Consultas de Acceso a la Información Pública"),'6.Valoración Control Corrupción'!F19,"No Aplica"))</f>
        <v/>
      </c>
      <c r="T19" s="68" t="str">
        <f>IF($H$18="","",
IF(OR($H$18="Corrupción",$H$18="Lavado de Activos",$H$18="Financiación del Terrorismo",$H$18="Corrupción en Trámites, OPAs y Consultas de Acceso a la Información Pública"),'6.Valoración Control Corrupción'!G19,"No Aplica"))</f>
        <v/>
      </c>
      <c r="U19" s="68" t="str">
        <f>IF($H$18="","",
IF(OR($H$18="Corrupción",$H$18="Lavado de Activos",$H$18="Financiación del Terrorismo",$H$18="Corrupción en Trámites, OPAs y Consultas de Acceso a la Información Pública"),'6.Valoración Control Corrupción'!H19,"No Aplica"))</f>
        <v/>
      </c>
      <c r="V19" s="68" t="str">
        <f>IF($H$18="","",
IF(OR($H$18="Corrupción",$H$18="Lavado de Activos",$H$18="Financiación del Terrorismo",$H$18="Corrupción en Trámites, OPAs y Consultas de Acceso a la Información Pública"),'6.Valoración Control Corrupción'!I19,"No Aplica"))</f>
        <v/>
      </c>
      <c r="W19" s="68" t="str">
        <f>IF($H$18="","",
IF(OR($H$18="Corrupción",$H$18="Lavado de Activos",$H$18="Financiación del Terrorismo",$H$18="Corrupción en Trámites, OPAs y Consultas de Acceso a la Información Pública"),'6.Valoración Control Corrupción'!J19,"No Aplica"))</f>
        <v/>
      </c>
      <c r="X19" s="35" t="str">
        <f>IF($H$18="","",
IF(OR($H$18="Corrupción",$H$18="Lavado de Activos",$H$18="Financiación del Terrorismo",$H$18="Trámites, OPAs y Consultas de Acceso a la Información Pública"),"No Aplica",'5. Valoración de Controles'!L19))</f>
        <v/>
      </c>
      <c r="Y19" s="35" t="str">
        <f>IF($H$18="","",
IF(OR($H$18="Corrupción",$H$18="Lavado de Activos",$H$18="Financiación del Terrorismo",$H$18="Trámites, OPAs y Consultas de Acceso a la Información Pública"),"No Aplica",'5. Valoración de Controles'!M19))</f>
        <v/>
      </c>
      <c r="Z19" s="35" t="str">
        <f>IF($H$18="","",
IF(OR($H$18="Corrupción",$H$18="Lavado de Activos",$H$18="Financiación del Terrorismo",$H$18="Trámites, OPAs y Consultas de Acceso a la Información Pública"),"No Aplica",'5. Valoración de Controles'!N19))</f>
        <v/>
      </c>
      <c r="AA19" s="35" t="str">
        <f>IF($H$18="","",
IF(OR($H$18="Corrupción",$H$18="Lavado de Activos",$H$18="Financiación del Terrorismo",$H$18="Trámites, OPAs y Consultas de Acceso a la Información Pública"),"No Aplica",'5. Valoración de Controles'!O19))</f>
        <v/>
      </c>
      <c r="AB19" s="35" t="str">
        <f>IF($H$18="","",
IF(OR($H$18="Corrupción",$H$18="Lavado de Activos",$H$18="Financiación del Terrorismo",$H$18="Trámites, OPAs y Consultas de Acceso a la Información Pública"),"No Aplica",'5. Valoración de Controles'!P19))</f>
        <v/>
      </c>
      <c r="AC19" s="35" t="str">
        <f>IF($H$18="","",
IF(OR($H$18="Corrupción",$H$18="Lavado de Activos",$H$18="Financiación del Terrorismo",$H$18="Trámites, OPAs y Consultas de Acceso a la Información Pública"),"No Aplica",'5. Valoración de Controles'!Q19))</f>
        <v/>
      </c>
      <c r="AD19" s="35" t="str">
        <f>IF($H$18="","",
IF(OR($H$18="Corrupción",$H$18="Lavado de Activos",$H$18="Financiación del Terrorismo",$H$18="Trámites, OPAs y Consultas de Acceso a la Información Pública"),"No Aplica",'5. Valoración de Controles'!R19))</f>
        <v/>
      </c>
      <c r="AE19" s="35" t="str">
        <f>IF($H$18="","",
IF(OR($H$18="Corrupción",$H$18="Lavado de Activos",$H$18="Financiación del Terrorismo",$H$18="Trámites, OPAs y Consultas de Acceso a la Información Pública"),"No Aplica",'5. Valoración de Controles'!S19))</f>
        <v/>
      </c>
      <c r="AF19" s="35" t="str">
        <f>IF($H$18="","",
IF(OR($H$18="Corrupción",$H$18="Lavado de Activos",$H$18="Financiación del Terrorismo",$H$18="Trámites, OPAs y Consultas de Acceso a la Información Pública"),"No Aplica",'5. Valoración de Controles'!T19))</f>
        <v/>
      </c>
      <c r="AG19" s="51" t="str">
        <f>IF($H$18="","",
IF(OR($H$18="Corrupción",$H$18="Lavado de Activos",$H$18="Financiación del Terrorismo",$H$18="Corrupción en Trámites, OPAs y Consultas de Acceso a la Información Pública"),"No Aplica",'5. Valoración de Controles'!U19))</f>
        <v/>
      </c>
      <c r="AH19" s="123"/>
      <c r="AI19" s="206"/>
      <c r="AJ19" s="123"/>
      <c r="AK19" s="206"/>
      <c r="AL19" s="121"/>
      <c r="AM19" s="125"/>
      <c r="AN19" s="177"/>
      <c r="AO19" s="207"/>
      <c r="AP19" s="122"/>
      <c r="AQ19" s="127"/>
      <c r="AR19" s="122"/>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row>
    <row r="20" spans="1:73" ht="31.5" customHeight="1" x14ac:dyDescent="0.45">
      <c r="A20" s="137"/>
      <c r="B20" s="127"/>
      <c r="C20" s="127"/>
      <c r="D20" s="127"/>
      <c r="E20" s="127"/>
      <c r="F20" s="127"/>
      <c r="G20" s="127"/>
      <c r="H20" s="127"/>
      <c r="I20" s="127"/>
      <c r="J20" s="127"/>
      <c r="K20" s="123"/>
      <c r="L20" s="124"/>
      <c r="M20" s="127"/>
      <c r="N20" s="123"/>
      <c r="O20" s="124"/>
      <c r="P20" s="121"/>
      <c r="Q20" s="68" t="str">
        <f>IF($H$18="","",
IF(OR($H$18="Corrupción",$H$18="Lavado de Activos",$H$18="Financiación del Terrorismo",$H$18="Corrupción en Trámites, OPAs y Consultas de Acceso a la Información Pública",$H$18="Financiación de la Proliferación de Armas de Destrucción Masiva"),"No Aplica",'5. Valoración de Controles'!K20))</f>
        <v/>
      </c>
      <c r="R20" s="68" t="str">
        <f>IF($H$18="","",
IF(OR($H$18="Corrupción",$H$18="Lavado de Activos",$H$18="Financiación del Terrorismo",$H$18="Corrupción en Trámites, OPAs y Consultas de Acceso a la Información Pública"),'6.Valoración Control Corrupción'!E20,"No Aplica"))</f>
        <v/>
      </c>
      <c r="S20" s="68" t="str">
        <f>IF($H$18="","",
IF(OR($H$18="Corrupción",$H$18="Lavado de Activos",$H$18="Financiación del Terrorismo",$H$18="Corrupción en Trámites, OPAs y Consultas de Acceso a la Información Pública"),'6.Valoración Control Corrupción'!F20,"No Aplica"))</f>
        <v/>
      </c>
      <c r="T20" s="68" t="str">
        <f>IF($H$18="","",
IF(OR($H$18="Corrupción",$H$18="Lavado de Activos",$H$18="Financiación del Terrorismo",$H$18="Corrupción en Trámites, OPAs y Consultas de Acceso a la Información Pública"),'6.Valoración Control Corrupción'!G20,"No Aplica"))</f>
        <v/>
      </c>
      <c r="U20" s="68" t="str">
        <f>IF($H$18="","",
IF(OR($H$18="Corrupción",$H$18="Lavado de Activos",$H$18="Financiación del Terrorismo",$H$18="Corrupción en Trámites, OPAs y Consultas de Acceso a la Información Pública"),'6.Valoración Control Corrupción'!H20,"No Aplica"))</f>
        <v/>
      </c>
      <c r="V20" s="68" t="str">
        <f>IF($H$18="","",
IF(OR($H$18="Corrupción",$H$18="Lavado de Activos",$H$18="Financiación del Terrorismo",$H$18="Corrupción en Trámites, OPAs y Consultas de Acceso a la Información Pública"),'6.Valoración Control Corrupción'!I20,"No Aplica"))</f>
        <v/>
      </c>
      <c r="W20" s="68" t="str">
        <f>IF($H$18="","",
IF(OR($H$18="Corrupción",$H$18="Lavado de Activos",$H$18="Financiación del Terrorismo",$H$18="Corrupción en Trámites, OPAs y Consultas de Acceso a la Información Pública"),'6.Valoración Control Corrupción'!J20,"No Aplica"))</f>
        <v/>
      </c>
      <c r="X20" s="35" t="str">
        <f>IF($H$18="","",
IF(OR($H$18="Corrupción",$H$18="Lavado de Activos",$H$18="Financiación del Terrorismo",$H$18="Trámites, OPAs y Consultas de Acceso a la Información Pública"),"No Aplica",'5. Valoración de Controles'!L20))</f>
        <v/>
      </c>
      <c r="Y20" s="35" t="str">
        <f>IF($H$18="","",
IF(OR($H$18="Corrupción",$H$18="Lavado de Activos",$H$18="Financiación del Terrorismo",$H$18="Trámites, OPAs y Consultas de Acceso a la Información Pública"),"No Aplica",'5. Valoración de Controles'!M20))</f>
        <v/>
      </c>
      <c r="Z20" s="35" t="str">
        <f>IF($H$18="","",
IF(OR($H$18="Corrupción",$H$18="Lavado de Activos",$H$18="Financiación del Terrorismo",$H$18="Trámites, OPAs y Consultas de Acceso a la Información Pública"),"No Aplica",'5. Valoración de Controles'!N20))</f>
        <v/>
      </c>
      <c r="AA20" s="35" t="str">
        <f>IF($H$18="","",
IF(OR($H$18="Corrupción",$H$18="Lavado de Activos",$H$18="Financiación del Terrorismo",$H$18="Trámites, OPAs y Consultas de Acceso a la Información Pública"),"No Aplica",'5. Valoración de Controles'!O20))</f>
        <v/>
      </c>
      <c r="AB20" s="35" t="str">
        <f>IF($H$18="","",
IF(OR($H$18="Corrupción",$H$18="Lavado de Activos",$H$18="Financiación del Terrorismo",$H$18="Trámites, OPAs y Consultas de Acceso a la Información Pública"),"No Aplica",'5. Valoración de Controles'!P20))</f>
        <v/>
      </c>
      <c r="AC20" s="35" t="str">
        <f>IF($H$18="","",
IF(OR($H$18="Corrupción",$H$18="Lavado de Activos",$H$18="Financiación del Terrorismo",$H$18="Trámites, OPAs y Consultas de Acceso a la Información Pública"),"No Aplica",'5. Valoración de Controles'!Q20))</f>
        <v/>
      </c>
      <c r="AD20" s="35" t="str">
        <f>IF($H$18="","",
IF(OR($H$18="Corrupción",$H$18="Lavado de Activos",$H$18="Financiación del Terrorismo",$H$18="Trámites, OPAs y Consultas de Acceso a la Información Pública"),"No Aplica",'5. Valoración de Controles'!R20))</f>
        <v/>
      </c>
      <c r="AE20" s="35" t="str">
        <f>IF($H$18="","",
IF(OR($H$18="Corrupción",$H$18="Lavado de Activos",$H$18="Financiación del Terrorismo",$H$18="Trámites, OPAs y Consultas de Acceso a la Información Pública"),"No Aplica",'5. Valoración de Controles'!S20))</f>
        <v/>
      </c>
      <c r="AF20" s="35" t="str">
        <f>IF($H$18="","",
IF(OR($H$18="Corrupción",$H$18="Lavado de Activos",$H$18="Financiación del Terrorismo",$H$18="Trámites, OPAs y Consultas de Acceso a la Información Pública"),"No Aplica",'5. Valoración de Controles'!T20))</f>
        <v/>
      </c>
      <c r="AG20" s="51" t="str">
        <f>IF($H$18="","",
IF(OR($H$18="Corrupción",$H$18="Lavado de Activos",$H$18="Financiación del Terrorismo",$H$18="Corrupción en Trámites, OPAs y Consultas de Acceso a la Información Pública"),"No Aplica",'5. Valoración de Controles'!U20))</f>
        <v/>
      </c>
      <c r="AH20" s="123"/>
      <c r="AI20" s="206"/>
      <c r="AJ20" s="123"/>
      <c r="AK20" s="206"/>
      <c r="AL20" s="121"/>
      <c r="AM20" s="125"/>
      <c r="AN20" s="177"/>
      <c r="AO20" s="207"/>
      <c r="AP20" s="122"/>
      <c r="AQ20" s="127"/>
      <c r="AR20" s="122"/>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row>
    <row r="21" spans="1:73" ht="31.5" customHeight="1" x14ac:dyDescent="0.45">
      <c r="A21" s="137">
        <v>5</v>
      </c>
      <c r="B21" s="127" t="str">
        <f>'2. Identificación del Riesgo'!B21:B23</f>
        <v/>
      </c>
      <c r="C21" s="127" t="str">
        <f>IF('2. Identificación del Riesgo'!C21:C23="","",'2. Identificación del Riesgo'!C21:C23)</f>
        <v/>
      </c>
      <c r="D21" s="127" t="str">
        <f>IF('2. Identificación del Riesgo'!D21:D23="","",'2. Identificación del Riesgo'!D21:D23)</f>
        <v/>
      </c>
      <c r="E21" s="127" t="str">
        <f>IF('2. Identificación del Riesgo'!E21:E23="","",'2. Identificación del Riesgo'!E21:E23)</f>
        <v/>
      </c>
      <c r="F21" s="127" t="str">
        <f>IF('2. Identificación del Riesgo'!F21:F23="","",'2. Identificación del Riesgo'!F21:F23)</f>
        <v/>
      </c>
      <c r="G21" s="127" t="str">
        <f>IF('2. Identificación del Riesgo'!G21:G23="","",'2. Identificación del Riesgo'!G21:G23)</f>
        <v/>
      </c>
      <c r="H21" s="127" t="str">
        <f>IF('2. Identificación del Riesgo'!H21:H23="","",'2. Identificación del Riesgo'!H21:H23)</f>
        <v/>
      </c>
      <c r="I21" s="127" t="str">
        <f>IF('2. Identificación del Riesgo'!I21:I23="","",'2. Identificación del Riesgo'!I21:I23)</f>
        <v/>
      </c>
      <c r="J21" s="127" t="str">
        <f>IF('2. Identificación del Riesgo'!J21:J23="","",'2. Identificación del Riesgo'!J21:J23)</f>
        <v/>
      </c>
      <c r="K21" s="123" t="str">
        <f>'2. Identificación del Riesgo'!K21:K23</f>
        <v/>
      </c>
      <c r="L21" s="124" t="str">
        <f>'2. Identificación del Riesgo'!L21:L23</f>
        <v/>
      </c>
      <c r="M21" s="127" t="str">
        <f>IF(OR('2. Identificación del Riesgo'!H21:H23="Corrupción",'2. Identificación del Riesgo'!H21:H23="Corrupción-LA/FT/FPADM",'2. Identificación del Riesgo'!H21:H23="Corrupción - Conflictos de Interes",'2. Identificación del Riesgo'!H21:H23="Corrupción en Trámites, OPAs y Consultas de Acceso a la Información Pública",'2. Identificación del Riesgo'!H21:H23="Financiación de la Proliferación de Armas de Destrucción Masiva"),"No Aplica",
IF('2. Identificación del Riesgo'!M21:M23="","",'2. Identificación del Riesgo'!M21:M23))</f>
        <v/>
      </c>
      <c r="N21" s="123" t="str">
        <f>'2. Identificación del Riesgo'!N21:N23</f>
        <v/>
      </c>
      <c r="O21" s="124" t="str">
        <f>'2. Identificación del Riesgo'!O21:O23</f>
        <v/>
      </c>
      <c r="P21" s="121" t="str">
        <f>'2. Identificación del Riesgo'!P21:P23</f>
        <v/>
      </c>
      <c r="Q21" s="68" t="str">
        <f>IF($H$21="","",
IF(OR($H$21="Corrupción",$H$21="Lavado de Activos",$H$21="Financiación del Terrorismo",$H$21="Corrupción en Trámites, OPAs y Consultas de Acceso a la Información Pública",$H$21="Financiación de la Proliferación de Armas de Destrucción Masiva"),"No Aplica",'5. Valoración de Controles'!K21))</f>
        <v/>
      </c>
      <c r="R21" s="68" t="str">
        <f>IF($H$21="","",
IF(OR($H$21="Corrupción",$H$21="Lavado de Activos",$H$21="Financiación del Terrorismo",$H$21="Corrupción en Trámites, OPAs y Consultas de Acceso a la Información Pública"),'6.Valoración Control Corrupción'!E21,"No Aplica"))</f>
        <v/>
      </c>
      <c r="S21" s="68" t="str">
        <f>IF($H$21="","",
IF(OR($H$21="Corrupción",$H$21="Lavado de Activos",$H$21="Financiación del Terrorismo",$H$21="Corrupción en Trámites, OPAs y Consultas de Acceso a la Información Pública"),'6.Valoración Control Corrupción'!F21,"No Aplica"))</f>
        <v/>
      </c>
      <c r="T21" s="68" t="str">
        <f>IF($H$21="","",
IF(OR($H$21="Corrupción",$H$21="Lavado de Activos",$H$21="Financiación del Terrorismo",$H$21="Corrupción en Trámites, OPAs y Consultas de Acceso a la Información Pública"),'6.Valoración Control Corrupción'!G21,"No Aplica"))</f>
        <v/>
      </c>
      <c r="U21" s="68" t="str">
        <f>IF($H$21="","",
IF(OR($H$21="Corrupción",$H$21="Lavado de Activos",$H$21="Financiación del Terrorismo",$H$21="Corrupción en Trámites, OPAs y Consultas de Acceso a la Información Pública"),'6.Valoración Control Corrupción'!H21,"No Aplica"))</f>
        <v/>
      </c>
      <c r="V21" s="68" t="str">
        <f>IF($H$21="","",
IF(OR($H$21="Corrupción",$H$21="Lavado de Activos",$H$21="Financiación del Terrorismo",$H$21="Corrupción en Trámites, OPAs y Consultas de Acceso a la Información Pública"),'6.Valoración Control Corrupción'!I21,"No Aplica"))</f>
        <v/>
      </c>
      <c r="W21" s="68" t="str">
        <f>IF($H$21="","",
IF(OR($H$21="Corrupción",$H$21="Lavado de Activos",$H$21="Financiación del Terrorismo",$H$21="Corrupción en Trámites, OPAs y Consultas de Acceso a la Información Pública"),'6.Valoración Control Corrupción'!J21,"No Aplica"))</f>
        <v/>
      </c>
      <c r="X21" s="35" t="str">
        <f>IF($H$21="","",
IF(OR($H$21="Corrupción",$H$21="Lavado de Activos",$H$21="Financiación del Terrorismo",$H$21="Trámites, OPAs y Consultas de Acceso a la Información Pública"),"No Aplica",'5. Valoración de Controles'!L21))</f>
        <v/>
      </c>
      <c r="Y21" s="35" t="str">
        <f>IF($H$21="","",
IF(OR($H$21="Corrupción",$H$21="Lavado de Activos",$H$21="Financiación del Terrorismo",$H$21="Trámites, OPAs y Consultas de Acceso a la Información Pública"),"No Aplica",'5. Valoración de Controles'!M21))</f>
        <v/>
      </c>
      <c r="Z21" s="35" t="str">
        <f>IF($H$21="","",
IF(OR($H$21="Corrupción",$H$21="Lavado de Activos",$H$21="Financiación del Terrorismo",$H$21="Trámites, OPAs y Consultas de Acceso a la Información Pública"),"No Aplica",'5. Valoración de Controles'!N21))</f>
        <v/>
      </c>
      <c r="AA21" s="35" t="str">
        <f>IF($H$21="","",
IF(OR($H$21="Corrupción",$H$21="Lavado de Activos",$H$21="Financiación del Terrorismo",$H$21="Trámites, OPAs y Consultas de Acceso a la Información Pública"),"No Aplica",'5. Valoración de Controles'!O21))</f>
        <v/>
      </c>
      <c r="AB21" s="35" t="str">
        <f>IF($H$21="","",
IF(OR($H$21="Corrupción",$H$21="Lavado de Activos",$H$21="Financiación del Terrorismo",$H$21="Trámites, OPAs y Consultas de Acceso a la Información Pública"),"No Aplica",'5. Valoración de Controles'!P21))</f>
        <v/>
      </c>
      <c r="AC21" s="35" t="str">
        <f>IF($H$21="","",
IF(OR($H$21="Corrupción",$H$21="Lavado de Activos",$H$21="Financiación del Terrorismo",$H$21="Trámites, OPAs y Consultas de Acceso a la Información Pública"),"No Aplica",'5. Valoración de Controles'!Q21))</f>
        <v/>
      </c>
      <c r="AD21" s="35" t="str">
        <f>IF($H$21="","",
IF(OR($H$21="Corrupción",$H$21="Lavado de Activos",$H$21="Financiación del Terrorismo",$H$21="Trámites, OPAs y Consultas de Acceso a la Información Pública"),"No Aplica",'5. Valoración de Controles'!R21))</f>
        <v/>
      </c>
      <c r="AE21" s="35" t="str">
        <f>IF($H$21="","",
IF(OR($H$21="Corrupción",$H$21="Lavado de Activos",$H$21="Financiación del Terrorismo",$H$21="Trámites, OPAs y Consultas de Acceso a la Información Pública"),"No Aplica",'5. Valoración de Controles'!S21))</f>
        <v/>
      </c>
      <c r="AF21" s="35" t="str">
        <f>IF($H$21="","",
IF(OR($H$21="Corrupción",$H$21="Lavado de Activos",$H$21="Financiación del Terrorismo",$H$21="Trámites, OPAs y Consultas de Acceso a la Información Pública"),"No Aplica",'5. Valoración de Controles'!T21))</f>
        <v/>
      </c>
      <c r="AG21" s="51" t="str">
        <f>IF($H$21="","",
IF(OR($H$21="Corrupción",$H$21="Lavado de Activos",$H$21="Financiación del Terrorismo",$H$21="Corrupción en Trámites, OPAs y Consultas de Acceso a la Información Pública"),"No Aplica",'5. Valoración de Controles'!U21))</f>
        <v/>
      </c>
      <c r="AH21" s="123" t="str">
        <f>IF(H21="","",
IF(OR(H21="Corrupción",H21="Corrupción-LA/FT/FPADM",H21="Corrupción - Conflictos de Interes",H21="Corrupción en Trámites, OPAs y Consultas de Acceso a la Información Pública",H21="Financiación de la Proliferación de Armas de Destrucción Masiva"),'6.Valoración Control Corrupción'!AC21:AC23,
IF(OR(H21&lt;&gt;"Corrupción",H21&lt;&gt;"Lavado de Activos",H21&lt;&gt;"Financiación del Terrorismo",H21&lt;&gt;"Corrupción en Trámites, OPAs y Consultas de Acceso a la Información Pública",H21&lt;&gt;"Financiación de la Proliferación de Armas de Destrucción Masiva"),IF(AI21="","",
IF(AND(AI21&gt;0,AI21&lt;0.4),"Muy Baja",
IF(AND(AI21&gt;=0.4,AI21&lt;0.6),"Baja",
IF(AND(AI21&gt;=0.6,AI21&lt;0.8),"Media",
IF(AND(AI21&gt;=0.8,AI21&lt;1),"Alta",
IF(AI21&gt;=1,"Muy Alta","")))))))))</f>
        <v/>
      </c>
      <c r="AI21" s="206" t="str">
        <f>IF(H21="","",
IF(OR(H21="Corrupción",H21="Corrupción-LA/FT/FPADM",H21="Financiación del Terrorismo",H21="Corrupción en Trámites, OPAs y Consultas de Acceso a la Información Pública",H21="Financiación de la Proliferación de Armas de Destrucción Masiva"),"No aplica",
IF(OR(H21&lt;&gt;"Corrupción",H21&lt;&gt;"Lavado de Activos",H21&lt;&gt;"Financiación del Terrorismo",H21&lt;&gt;"Corrupción en Trámites, OPAs y Consultas de Acceso a la Información Pública",H21&lt;&gt;"Financiación de la Proliferación de Armas de Destrucción Masiva"),
IF('5. Valoración de Controles'!X23&gt;0,'5. Valoración de Controles'!X23,
IF('5. Valoración de Controles'!X22&gt;0,'5. Valoración de Controles'!X22,
IF('5. Valoración de Controles'!X21&gt;0,'5. Valoración de Controles'!X21,L21))))))</f>
        <v/>
      </c>
      <c r="AJ21" s="123" t="str">
        <f>IF(H21="","",
IF(OR(H21="Corrupción",H21="Corrupción-LA/FT/FPADM",H21="Corrupción - Conflictos de Interes",H21="Corrupción en Trámites, OPAs y Consultas de Acceso a la Información Pública",H21="Financiación de la Proliferación de Armas de Destrucción Masiva"),'3. Impacto Riesgo de Corrupción'!Z21:Z23,
IF(OR(H21&lt;&gt;"Corrupción",H21&lt;&gt;"Lavado de Activos",H21&lt;&gt;"Financiación del Terrorismo",H21&lt;&gt;"Corrupción en Trámites, OPAs y Consultas de Acceso a la Información Pública",H21&lt;&gt;"Financiación de la Proliferación de Armas de Destrucción Masiva"),
IF(AK21="","",
IF(AND(AK21&gt;0,AK21&lt;0.4),"Leve",
IF(AND(AK21&gt;=0.4,AK21&lt;0.6),"Menor",
IF(AND(AK21&gt;=0.6,AK21&lt;0.8),"Moderado",
IF(AND(AK21&gt;=0.8,AK21&lt;1),"Mayor",
IF(AK21&gt;=1,"Catastrófico","")))))))))</f>
        <v/>
      </c>
      <c r="AK21" s="206" t="str">
        <f>IF(H21="","",
IF(OR(H21="Corrupción",H21="Corrupción-LA/FT/FPADM",H21="Financiación del Terrorismo",H21="Corrupción en Trámites, OPAs y Consultas de Acceso a la Información Pública",H21="Financiación de la Proliferación de Armas de Destrucción Masiva"),"No aplica",
IF(OR(H21&lt;&gt;"Corrupción",H21&lt;&gt;"Lavado de Activos",H21&lt;&gt;"Financiación del Terrorismo",H21&lt;&gt;"Corrupción en Trámites, OPAs y Consultas de Acceso a la Información Pública",H21&lt;&gt;"Financiación de la Proliferación de Armas de Destrucción Masiva"),
IF('5. Valoración de Controles'!Y23&gt;0,'5. Valoración de Controles'!Y23,
IF('5. Valoración de Controles'!Y22&gt;0,'5. Valoración de Controles'!Y22,
IF('5. Valoración de Controles'!Y21&gt;0,'5. Valoración de Controles'!Y21,O21))))))</f>
        <v/>
      </c>
      <c r="AL21" s="121" t="str">
        <f t="shared" ref="AL21" si="8">IF(AND(AH21="Muy Alta",OR(AJ21="Leve",AJ21="Menor",AJ21="Moderado",AJ21="Mayor")),"Alto",
IF(AND(AH21="Alta",OR(AJ21="Leve",AJ21="Menor")),"Moderado",
IF(AND(AH21="Alta",OR(AJ21="Moderado",AJ21="Mayor")),"Alto",
IF(AND(AH21="Media",OR(AJ21="Leve",AJ21="Menor",AJ21="Moderado")),"Moderado",
IF(AND(AH21="Media",OR(AJ21="Mayor")),"Alto",
IF(AND(AH21="Baja",OR(AJ21="Leve")),"Bajo",
IF(AND(OR(AH21="Baja",AH21="Improbable"),OR(AJ21="Menor",AJ21="Moderado")),"Moderado",
IF(AND(OR(AH21="Baja",AH21="Improbable"),AJ21="Mayor"),"Alto",
IF(AND(AH21="Muy Baja",OR(AJ21="Leve",AJ21="Menor")),"Bajo",
IF(AND(OR(AH21="Muy Baja",AH21="Rara vez"),OR(AJ21="Moderado")),"Moderado",
IF(AND(OR(AH21="Muy Baja",AH21="Rara vez"),AJ21="Mayor"),"Alto",
IF(AND(OR(AH21="Casi seguro",AH21="Probable",AH21="Posible"),AJ21="Mayor"),"Extremo",
IF(AND(AH21="Casi seguro",AJ21="Moderado"),"Extremo",
IF(AND(OR(AH21="Probable",AH21="Posible"),OR(AJ21="Moderado")),"Alto",
IF(AJ21="Catastrófico","Extremo","")))))))))))))))</f>
        <v/>
      </c>
      <c r="AM21" s="125"/>
      <c r="AN21" s="177" t="str">
        <f t="shared" ref="AN21" si="9">IF(AM21="Reducir (Mitigar)","Debe establecer el plan de acción a implementar para mitigar el nivel del riesgo",
IF(AM21="Reducir (Transferir)","No amerita plan de acción. Debe tercerizar la actividad que genera este riesgo o adquirir polizas para evitar responsabilidad economica, sin embargo mantiene la responsabilidad reputacional",
IF(AM21="Aceptar","No amerita plan de acción. Asuma las consecuencias de la materialización del riesgo",
IF(AM21="Evitar","No amerita plan de acción. No ejecute la actividad que genera el riesgo",
IF(AM21="Reducir","Debe establecer el plan de acción a implementar para mitigar el nivel del riesgo",
IF(AM21="Compartir","No amerita plan de acción. Comparta el riesgo con una parte interesada que pueda gestionarlo con mas eficacia",""))))))</f>
        <v/>
      </c>
      <c r="AO21" s="207"/>
      <c r="AP21" s="208"/>
      <c r="AQ21" s="205" t="str">
        <f t="shared" ref="AQ21" si="10">IF(AO21="","","∑ Peso porcentual de cada acción definida")</f>
        <v/>
      </c>
      <c r="AR21" s="122"/>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row>
    <row r="22" spans="1:73" ht="31.5" customHeight="1" x14ac:dyDescent="0.45">
      <c r="A22" s="137"/>
      <c r="B22" s="127"/>
      <c r="C22" s="127"/>
      <c r="D22" s="127"/>
      <c r="E22" s="127"/>
      <c r="F22" s="127"/>
      <c r="G22" s="127"/>
      <c r="H22" s="127"/>
      <c r="I22" s="127"/>
      <c r="J22" s="127"/>
      <c r="K22" s="123"/>
      <c r="L22" s="124"/>
      <c r="M22" s="127"/>
      <c r="N22" s="123"/>
      <c r="O22" s="124"/>
      <c r="P22" s="121"/>
      <c r="Q22" s="68" t="str">
        <f>IF($H$21="","",
IF(OR($H$21="Corrupción",$H$21="Lavado de Activos",$H$21="Financiación del Terrorismo",$H$21="Corrupción en Trámites, OPAs y Consultas de Acceso a la Información Pública",$H$21="Financiación de la Proliferación de Armas de Destrucción Masiva"),"No Aplica",'5. Valoración de Controles'!K22))</f>
        <v/>
      </c>
      <c r="R22" s="68" t="str">
        <f>IF($H$21="","",
IF(OR($H$21="Corrupción",$H$21="Lavado de Activos",$H$21="Financiación del Terrorismo",$H$21="Corrupción en Trámites, OPAs y Consultas de Acceso a la Información Pública"),'6.Valoración Control Corrupción'!E22,"No Aplica"))</f>
        <v/>
      </c>
      <c r="S22" s="68" t="str">
        <f>IF($H$21="","",
IF(OR($H$21="Corrupción",$H$21="Lavado de Activos",$H$21="Financiación del Terrorismo",$H$21="Corrupción en Trámites, OPAs y Consultas de Acceso a la Información Pública"),'6.Valoración Control Corrupción'!F22,"No Aplica"))</f>
        <v/>
      </c>
      <c r="T22" s="68" t="str">
        <f>IF($H$21="","",
IF(OR($H$21="Corrupción",$H$21="Lavado de Activos",$H$21="Financiación del Terrorismo",$H$21="Corrupción en Trámites, OPAs y Consultas de Acceso a la Información Pública"),'6.Valoración Control Corrupción'!G22,"No Aplica"))</f>
        <v/>
      </c>
      <c r="U22" s="68" t="str">
        <f>IF($H$21="","",
IF(OR($H$21="Corrupción",$H$21="Lavado de Activos",$H$21="Financiación del Terrorismo",$H$21="Corrupción en Trámites, OPAs y Consultas de Acceso a la Información Pública"),'6.Valoración Control Corrupción'!H22,"No Aplica"))</f>
        <v/>
      </c>
      <c r="V22" s="68" t="str">
        <f>IF($H$21="","",
IF(OR($H$21="Corrupción",$H$21="Lavado de Activos",$H$21="Financiación del Terrorismo",$H$21="Corrupción en Trámites, OPAs y Consultas de Acceso a la Información Pública"),'6.Valoración Control Corrupción'!I22,"No Aplica"))</f>
        <v/>
      </c>
      <c r="W22" s="68" t="str">
        <f>IF($H$21="","",
IF(OR($H$21="Corrupción",$H$21="Lavado de Activos",$H$21="Financiación del Terrorismo",$H$21="Corrupción en Trámites, OPAs y Consultas de Acceso a la Información Pública"),'6.Valoración Control Corrupción'!J22,"No Aplica"))</f>
        <v/>
      </c>
      <c r="X22" s="35" t="str">
        <f>IF($H$21="","",
IF(OR($H$21="Corrupción",$H$21="Lavado de Activos",$H$21="Financiación del Terrorismo",$H$21="Trámites, OPAs y Consultas de Acceso a la Información Pública"),"No Aplica",'5. Valoración de Controles'!L22))</f>
        <v/>
      </c>
      <c r="Y22" s="35" t="str">
        <f>IF($H$21="","",
IF(OR($H$21="Corrupción",$H$21="Lavado de Activos",$H$21="Financiación del Terrorismo",$H$21="Trámites, OPAs y Consultas de Acceso a la Información Pública"),"No Aplica",'5. Valoración de Controles'!M22))</f>
        <v/>
      </c>
      <c r="Z22" s="35" t="str">
        <f>IF($H$21="","",
IF(OR($H$21="Corrupción",$H$21="Lavado de Activos",$H$21="Financiación del Terrorismo",$H$21="Trámites, OPAs y Consultas de Acceso a la Información Pública"),"No Aplica",'5. Valoración de Controles'!N22))</f>
        <v/>
      </c>
      <c r="AA22" s="35" t="str">
        <f>IF($H$21="","",
IF(OR($H$21="Corrupción",$H$21="Lavado de Activos",$H$21="Financiación del Terrorismo",$H$21="Trámites, OPAs y Consultas de Acceso a la Información Pública"),"No Aplica",'5. Valoración de Controles'!O22))</f>
        <v/>
      </c>
      <c r="AB22" s="35" t="str">
        <f>IF($H$21="","",
IF(OR($H$21="Corrupción",$H$21="Lavado de Activos",$H$21="Financiación del Terrorismo",$H$21="Trámites, OPAs y Consultas de Acceso a la Información Pública"),"No Aplica",'5. Valoración de Controles'!P22))</f>
        <v/>
      </c>
      <c r="AC22" s="35" t="str">
        <f>IF($H$21="","",
IF(OR($H$21="Corrupción",$H$21="Lavado de Activos",$H$21="Financiación del Terrorismo",$H$21="Trámites, OPAs y Consultas de Acceso a la Información Pública"),"No Aplica",'5. Valoración de Controles'!Q22))</f>
        <v/>
      </c>
      <c r="AD22" s="35" t="str">
        <f>IF($H$21="","",
IF(OR($H$21="Corrupción",$H$21="Lavado de Activos",$H$21="Financiación del Terrorismo",$H$21="Trámites, OPAs y Consultas de Acceso a la Información Pública"),"No Aplica",'5. Valoración de Controles'!R22))</f>
        <v/>
      </c>
      <c r="AE22" s="35" t="str">
        <f>IF($H$21="","",
IF(OR($H$21="Corrupción",$H$21="Lavado de Activos",$H$21="Financiación del Terrorismo",$H$21="Trámites, OPAs y Consultas de Acceso a la Información Pública"),"No Aplica",'5. Valoración de Controles'!S22))</f>
        <v/>
      </c>
      <c r="AF22" s="35" t="str">
        <f>IF($H$21="","",
IF(OR($H$21="Corrupción",$H$21="Lavado de Activos",$H$21="Financiación del Terrorismo",$H$21="Trámites, OPAs y Consultas de Acceso a la Información Pública"),"No Aplica",'5. Valoración de Controles'!T22))</f>
        <v/>
      </c>
      <c r="AG22" s="51" t="str">
        <f>IF($H$21="","",
IF(OR($H$21="Corrupción",$H$21="Lavado de Activos",$H$21="Financiación del Terrorismo",$H$21="Corrupción en Trámites, OPAs y Consultas de Acceso a la Información Pública"),"No Aplica",'5. Valoración de Controles'!U22))</f>
        <v/>
      </c>
      <c r="AH22" s="123"/>
      <c r="AI22" s="206"/>
      <c r="AJ22" s="123"/>
      <c r="AK22" s="206"/>
      <c r="AL22" s="121"/>
      <c r="AM22" s="125"/>
      <c r="AN22" s="177"/>
      <c r="AO22" s="207"/>
      <c r="AP22" s="122"/>
      <c r="AQ22" s="127"/>
      <c r="AR22" s="122"/>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row>
    <row r="23" spans="1:73" ht="31.5" customHeight="1" x14ac:dyDescent="0.45">
      <c r="A23" s="137"/>
      <c r="B23" s="127"/>
      <c r="C23" s="127"/>
      <c r="D23" s="127"/>
      <c r="E23" s="127"/>
      <c r="F23" s="127"/>
      <c r="G23" s="127"/>
      <c r="H23" s="127"/>
      <c r="I23" s="127"/>
      <c r="J23" s="127"/>
      <c r="K23" s="123"/>
      <c r="L23" s="124"/>
      <c r="M23" s="127"/>
      <c r="N23" s="123"/>
      <c r="O23" s="124"/>
      <c r="P23" s="121"/>
      <c r="Q23" s="68" t="str">
        <f>IF($H$21="","",
IF(OR($H$21="Corrupción",$H$21="Lavado de Activos",$H$21="Financiación del Terrorismo",$H$21="Corrupción en Trámites, OPAs y Consultas de Acceso a la Información Pública",$H$21="Financiación de la Proliferación de Armas de Destrucción Masiva"),"No Aplica",'5. Valoración de Controles'!K23))</f>
        <v/>
      </c>
      <c r="R23" s="68" t="str">
        <f>IF($H$21="","",
IF(OR($H$21="Corrupción",$H$21="Lavado de Activos",$H$21="Financiación del Terrorismo",$H$21="Corrupción en Trámites, OPAs y Consultas de Acceso a la Información Pública"),'6.Valoración Control Corrupción'!E23,"No Aplica"))</f>
        <v/>
      </c>
      <c r="S23" s="68" t="str">
        <f>IF($H$21="","",
IF(OR($H$21="Corrupción",$H$21="Lavado de Activos",$H$21="Financiación del Terrorismo",$H$21="Corrupción en Trámites, OPAs y Consultas de Acceso a la Información Pública"),'6.Valoración Control Corrupción'!F23,"No Aplica"))</f>
        <v/>
      </c>
      <c r="T23" s="68" t="str">
        <f>IF($H$21="","",
IF(OR($H$21="Corrupción",$H$21="Lavado de Activos",$H$21="Financiación del Terrorismo",$H$21="Corrupción en Trámites, OPAs y Consultas de Acceso a la Información Pública"),'6.Valoración Control Corrupción'!G23,"No Aplica"))</f>
        <v/>
      </c>
      <c r="U23" s="68" t="str">
        <f>IF($H$21="","",
IF(OR($H$21="Corrupción",$H$21="Lavado de Activos",$H$21="Financiación del Terrorismo",$H$21="Corrupción en Trámites, OPAs y Consultas de Acceso a la Información Pública"),'6.Valoración Control Corrupción'!H23,"No Aplica"))</f>
        <v/>
      </c>
      <c r="V23" s="68" t="str">
        <f>IF($H$21="","",
IF(OR($H$21="Corrupción",$H$21="Lavado de Activos",$H$21="Financiación del Terrorismo",$H$21="Corrupción en Trámites, OPAs y Consultas de Acceso a la Información Pública"),'6.Valoración Control Corrupción'!I23,"No Aplica"))</f>
        <v/>
      </c>
      <c r="W23" s="68" t="str">
        <f>IF($H$21="","",
IF(OR($H$21="Corrupción",$H$21="Lavado de Activos",$H$21="Financiación del Terrorismo",$H$21="Corrupción en Trámites, OPAs y Consultas de Acceso a la Información Pública"),'6.Valoración Control Corrupción'!J23,"No Aplica"))</f>
        <v/>
      </c>
      <c r="X23" s="35" t="str">
        <f>IF($H$21="","",
IF(OR($H$21="Corrupción",$H$21="Lavado de Activos",$H$21="Financiación del Terrorismo",$H$21="Trámites, OPAs y Consultas de Acceso a la Información Pública"),"No Aplica",'5. Valoración de Controles'!L23))</f>
        <v/>
      </c>
      <c r="Y23" s="35" t="str">
        <f>IF($H$21="","",
IF(OR($H$21="Corrupción",$H$21="Lavado de Activos",$H$21="Financiación del Terrorismo",$H$21="Trámites, OPAs y Consultas de Acceso a la Información Pública"),"No Aplica",'5. Valoración de Controles'!M23))</f>
        <v/>
      </c>
      <c r="Z23" s="35" t="str">
        <f>IF($H$21="","",
IF(OR($H$21="Corrupción",$H$21="Lavado de Activos",$H$21="Financiación del Terrorismo",$H$21="Trámites, OPAs y Consultas de Acceso a la Información Pública"),"No Aplica",'5. Valoración de Controles'!N23))</f>
        <v/>
      </c>
      <c r="AA23" s="35" t="str">
        <f>IF($H$21="","",
IF(OR($H$21="Corrupción",$H$21="Lavado de Activos",$H$21="Financiación del Terrorismo",$H$21="Trámites, OPAs y Consultas de Acceso a la Información Pública"),"No Aplica",'5. Valoración de Controles'!O23))</f>
        <v/>
      </c>
      <c r="AB23" s="35" t="str">
        <f>IF($H$21="","",
IF(OR($H$21="Corrupción",$H$21="Lavado de Activos",$H$21="Financiación del Terrorismo",$H$21="Trámites, OPAs y Consultas de Acceso a la Información Pública"),"No Aplica",'5. Valoración de Controles'!P23))</f>
        <v/>
      </c>
      <c r="AC23" s="35" t="str">
        <f>IF($H$21="","",
IF(OR($H$21="Corrupción",$H$21="Lavado de Activos",$H$21="Financiación del Terrorismo",$H$21="Trámites, OPAs y Consultas de Acceso a la Información Pública"),"No Aplica",'5. Valoración de Controles'!Q23))</f>
        <v/>
      </c>
      <c r="AD23" s="35" t="str">
        <f>IF($H$21="","",
IF(OR($H$21="Corrupción",$H$21="Lavado de Activos",$H$21="Financiación del Terrorismo",$H$21="Trámites, OPAs y Consultas de Acceso a la Información Pública"),"No Aplica",'5. Valoración de Controles'!R23))</f>
        <v/>
      </c>
      <c r="AE23" s="35" t="str">
        <f>IF($H$21="","",
IF(OR($H$21="Corrupción",$H$21="Lavado de Activos",$H$21="Financiación del Terrorismo",$H$21="Trámites, OPAs y Consultas de Acceso a la Información Pública"),"No Aplica",'5. Valoración de Controles'!S23))</f>
        <v/>
      </c>
      <c r="AF23" s="35" t="str">
        <f>IF($H$21="","",
IF(OR($H$21="Corrupción",$H$21="Lavado de Activos",$H$21="Financiación del Terrorismo",$H$21="Trámites, OPAs y Consultas de Acceso a la Información Pública"),"No Aplica",'5. Valoración de Controles'!T23))</f>
        <v/>
      </c>
      <c r="AG23" s="51" t="str">
        <f>IF($H$21="","",
IF(OR($H$21="Corrupción",$H$21="Lavado de Activos",$H$21="Financiación del Terrorismo",$H$21="Corrupción en Trámites, OPAs y Consultas de Acceso a la Información Pública"),"No Aplica",'5. Valoración de Controles'!U23))</f>
        <v/>
      </c>
      <c r="AH23" s="123"/>
      <c r="AI23" s="206"/>
      <c r="AJ23" s="123"/>
      <c r="AK23" s="206"/>
      <c r="AL23" s="121"/>
      <c r="AM23" s="125"/>
      <c r="AN23" s="177"/>
      <c r="AO23" s="207"/>
      <c r="AP23" s="122"/>
      <c r="AQ23" s="127"/>
      <c r="AR23" s="122"/>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row>
    <row r="24" spans="1:73" ht="31.5" customHeight="1" x14ac:dyDescent="0.45">
      <c r="A24" s="137">
        <v>6</v>
      </c>
      <c r="B24" s="127" t="str">
        <f>'2. Identificación del Riesgo'!B24:B26</f>
        <v/>
      </c>
      <c r="C24" s="127" t="str">
        <f>IF('2. Identificación del Riesgo'!C24:C26="","",'2. Identificación del Riesgo'!C24:C26)</f>
        <v/>
      </c>
      <c r="D24" s="127" t="str">
        <f>IF('2. Identificación del Riesgo'!D24:D26="","",'2. Identificación del Riesgo'!D24:D26)</f>
        <v/>
      </c>
      <c r="E24" s="127" t="str">
        <f>IF('2. Identificación del Riesgo'!E24:E26="","",'2. Identificación del Riesgo'!E24:E26)</f>
        <v/>
      </c>
      <c r="F24" s="127" t="str">
        <f>IF('2. Identificación del Riesgo'!F24:F26="","",'2. Identificación del Riesgo'!F24:F26)</f>
        <v/>
      </c>
      <c r="G24" s="127" t="str">
        <f>IF('2. Identificación del Riesgo'!G24:G26="","",'2. Identificación del Riesgo'!G24:G26)</f>
        <v/>
      </c>
      <c r="H24" s="127" t="str">
        <f>IF('2. Identificación del Riesgo'!H24:H26="","",'2. Identificación del Riesgo'!H24:H26)</f>
        <v/>
      </c>
      <c r="I24" s="127" t="str">
        <f>IF('2. Identificación del Riesgo'!I24:I26="","",'2. Identificación del Riesgo'!I24:I26)</f>
        <v/>
      </c>
      <c r="J24" s="127" t="str">
        <f>IF('2. Identificación del Riesgo'!J24:J26="","",'2. Identificación del Riesgo'!J24:J26)</f>
        <v/>
      </c>
      <c r="K24" s="123" t="str">
        <f>'2. Identificación del Riesgo'!K24:K26</f>
        <v/>
      </c>
      <c r="L24" s="124" t="str">
        <f>'2. Identificación del Riesgo'!L24:L26</f>
        <v/>
      </c>
      <c r="M24" s="127" t="str">
        <f>IF(OR('2. Identificación del Riesgo'!H24:H26="Corrupción",'2. Identificación del Riesgo'!H24:H26="Corrupción-LA/FT/FPADM",'2. Identificación del Riesgo'!H24:H26="Corrupción - Conflictos de Interes",'2. Identificación del Riesgo'!H24:H26="Corrupción en Trámites, OPAs y Consultas de Acceso a la Información Pública",'2. Identificación del Riesgo'!H24:H26="Financiación de la Proliferación de Armas de Destrucción Masiva"),"No Aplica",
IF('2. Identificación del Riesgo'!M24:M26="","",'2. Identificación del Riesgo'!M24:M26))</f>
        <v/>
      </c>
      <c r="N24" s="123" t="str">
        <f>'2. Identificación del Riesgo'!N24:N26</f>
        <v/>
      </c>
      <c r="O24" s="124" t="str">
        <f>'2. Identificación del Riesgo'!O24:O26</f>
        <v/>
      </c>
      <c r="P24" s="121" t="str">
        <f>'2. Identificación del Riesgo'!P24:P26</f>
        <v/>
      </c>
      <c r="Q24" s="68" t="str">
        <f>IF($H$24="","",
IF(OR($H$24="Corrupción",$H$24="Lavado de Activos",$H$24="Financiación del Terrorismo",$H$24="Corrupción en Trámites, OPAs y Consultas de Acceso a la Información Pública",$H$24="Financiación de la Proliferación de Armas de Destrucción Masiva"),"No Aplica",'5. Valoración de Controles'!K24))</f>
        <v/>
      </c>
      <c r="R24" s="68" t="str">
        <f>IF($H$24="","",
IF(OR($H$24="Corrupción",$H$24="Lavado de Activos",$H$24="Financiación del Terrorismo",$H$24="Corrupción en Trámites, OPAs y Consultas de Acceso a la Información Pública"),'6.Valoración Control Corrupción'!E24,"No Aplica"))</f>
        <v/>
      </c>
      <c r="S24" s="68" t="str">
        <f>IF($H$24="","",
IF(OR($H$24="Corrupción",$H$24="Lavado de Activos",$H$24="Financiación del Terrorismo",$H$24="Corrupción en Trámites, OPAs y Consultas de Acceso a la Información Pública"),'6.Valoración Control Corrupción'!F24,"No Aplica"))</f>
        <v/>
      </c>
      <c r="T24" s="68" t="str">
        <f>IF($H$24="","",
IF(OR($H$24="Corrupción",$H$24="Lavado de Activos",$H$24="Financiación del Terrorismo",$H$24="Corrupción en Trámites, OPAs y Consultas de Acceso a la Información Pública"),'6.Valoración Control Corrupción'!G24,"No Aplica"))</f>
        <v/>
      </c>
      <c r="U24" s="68" t="str">
        <f>IF($H$24="","",
IF(OR($H$24="Corrupción",$H$24="Lavado de Activos",$H$24="Financiación del Terrorismo",$H$24="Corrupción en Trámites, OPAs y Consultas de Acceso a la Información Pública"),'6.Valoración Control Corrupción'!H24,"No Aplica"))</f>
        <v/>
      </c>
      <c r="V24" s="68" t="str">
        <f>IF($H$24="","",
IF(OR($H$24="Corrupción",$H$24="Lavado de Activos",$H$24="Financiación del Terrorismo",$H$24="Corrupción en Trámites, OPAs y Consultas de Acceso a la Información Pública"),'6.Valoración Control Corrupción'!I24,"No Aplica"))</f>
        <v/>
      </c>
      <c r="W24" s="68" t="str">
        <f>IF($H$24="","",
IF(OR($H$24="Corrupción",$H$24="Lavado de Activos",$H$24="Financiación del Terrorismo",$H$24="Corrupción en Trámites, OPAs y Consultas de Acceso a la Información Pública"),'6.Valoración Control Corrupción'!J24,"No Aplica"))</f>
        <v/>
      </c>
      <c r="X24" s="35" t="str">
        <f>IF($H$24="","",
IF(OR($H$24="Corrupción",$H$24="Lavado de Activos",$H$24="Financiación del Terrorismo",$H$24="Trámites, OPAs y Consultas de Acceso a la Información Pública"),"No Aplica",'5. Valoración de Controles'!L24))</f>
        <v/>
      </c>
      <c r="Y24" s="35" t="str">
        <f>IF($H$24="","",
IF(OR($H$24="Corrupción",$H$24="Lavado de Activos",$H$24="Financiación del Terrorismo",$H$24="Trámites, OPAs y Consultas de Acceso a la Información Pública"),"No Aplica",'5. Valoración de Controles'!M24))</f>
        <v/>
      </c>
      <c r="Z24" s="35" t="str">
        <f>IF($H$24="","",
IF(OR($H$24="Corrupción",$H$24="Lavado de Activos",$H$24="Financiación del Terrorismo",$H$24="Trámites, OPAs y Consultas de Acceso a la Información Pública"),"No Aplica",'5. Valoración de Controles'!N24))</f>
        <v/>
      </c>
      <c r="AA24" s="35" t="str">
        <f>IF($H$24="","",
IF(OR($H$24="Corrupción",$H$24="Lavado de Activos",$H$24="Financiación del Terrorismo",$H$24="Trámites, OPAs y Consultas de Acceso a la Información Pública"),"No Aplica",'5. Valoración de Controles'!O24))</f>
        <v/>
      </c>
      <c r="AB24" s="35" t="str">
        <f>IF($H$24="","",
IF(OR($H$24="Corrupción",$H$24="Lavado de Activos",$H$24="Financiación del Terrorismo",$H$24="Trámites, OPAs y Consultas de Acceso a la Información Pública"),"No Aplica",'5. Valoración de Controles'!P24))</f>
        <v/>
      </c>
      <c r="AC24" s="35" t="str">
        <f>IF($H$24="","",
IF(OR($H$24="Corrupción",$H$24="Lavado de Activos",$H$24="Financiación del Terrorismo",$H$24="Trámites, OPAs y Consultas de Acceso a la Información Pública"),"No Aplica",'5. Valoración de Controles'!Q24))</f>
        <v/>
      </c>
      <c r="AD24" s="35" t="str">
        <f>IF($H$24="","",
IF(OR($H$24="Corrupción",$H$24="Lavado de Activos",$H$24="Financiación del Terrorismo",$H$24="Trámites, OPAs y Consultas de Acceso a la Información Pública"),"No Aplica",'5. Valoración de Controles'!R24))</f>
        <v/>
      </c>
      <c r="AE24" s="35" t="str">
        <f>IF($H$24="","",
IF(OR($H$24="Corrupción",$H$24="Lavado de Activos",$H$24="Financiación del Terrorismo",$H$24="Trámites, OPAs y Consultas de Acceso a la Información Pública"),"No Aplica",'5. Valoración de Controles'!S24))</f>
        <v/>
      </c>
      <c r="AF24" s="35" t="str">
        <f>IF($H$24="","",
IF(OR($H$24="Corrupción",$H$24="Lavado de Activos",$H$24="Financiación del Terrorismo",$H$24="Trámites, OPAs y Consultas de Acceso a la Información Pública"),"No Aplica",'5. Valoración de Controles'!T24))</f>
        <v/>
      </c>
      <c r="AG24" s="51" t="str">
        <f>IF($H$24="","",
IF(OR($H$24="Corrupción",$H$24="Lavado de Activos",$H$24="Financiación del Terrorismo",$H$24="Corrupción en Trámites, OPAs y Consultas de Acceso a la Información Pública"),"No Aplica",'5. Valoración de Controles'!U24))</f>
        <v/>
      </c>
      <c r="AH24" s="123" t="str">
        <f>IF(H24="","",
IF(OR(H24="Corrupción",H24="Corrupción-LA/FT/FPADM",H24="Corrupción - Conflictos de Interes",H24="Corrupción en Trámites, OPAs y Consultas de Acceso a la Información Pública",H24="Financiación de la Proliferación de Armas de Destrucción Masiva"),'6.Valoración Control Corrupción'!AC24:AC26,
IF(OR(H24&lt;&gt;"Corrupción",H24&lt;&gt;"Lavado de Activos",H24&lt;&gt;"Financiación del Terrorismo",H24&lt;&gt;"Corrupción en Trámites, OPAs y Consultas de Acceso a la Información Pública",H24&lt;&gt;"Financiación de la Proliferación de Armas de Destrucción Masiva"),IF(AI24="","",
IF(AND(AI24&gt;0,AI24&lt;0.4),"Muy Baja",
IF(AND(AI24&gt;=0.4,AI24&lt;0.6),"Baja",
IF(AND(AI24&gt;=0.6,AI24&lt;0.8),"Media",
IF(AND(AI24&gt;=0.8,AI24&lt;1),"Alta",
IF(AI24&gt;=1,"Muy Alta","")))))))))</f>
        <v/>
      </c>
      <c r="AI24" s="206" t="str">
        <f>IF(H24="","",
IF(OR(H24="Corrupción",H24="Corrupción-LA/FT/FPADM",H24="Financiación del Terrorismo",H24="Corrupción en Trámites, OPAs y Consultas de Acceso a la Información Pública",H24="Financiación de la Proliferación de Armas de Destrucción Masiva"),"No aplica",
IF(OR(H24&lt;&gt;"Corrupción",H24&lt;&gt;"Lavado de Activos",H24&lt;&gt;"Financiación del Terrorismo",H24&lt;&gt;"Corrupción en Trámites, OPAs y Consultas de Acceso a la Información Pública",H24&lt;&gt;"Financiación de la Proliferación de Armas de Destrucción Masiva"),
IF('5. Valoración de Controles'!X26&gt;0,'5. Valoración de Controles'!X26,
IF('5. Valoración de Controles'!X25&gt;0,'5. Valoración de Controles'!X25,
IF('5. Valoración de Controles'!X24&gt;0,'5. Valoración de Controles'!X24,L24))))))</f>
        <v/>
      </c>
      <c r="AJ24" s="123" t="str">
        <f>IF(H24="","",
IF(OR(H24="Corrupción",H24="Corrupción-LA/FT/FPADM",H24="Corrupción - Conflictos de Interes",H24="Corrupción en Trámites, OPAs y Consultas de Acceso a la Información Pública",H24="Financiación de la Proliferación de Armas de Destrucción Masiva"),'3. Impacto Riesgo de Corrupción'!Z24:Z26,
IF(OR(H24&lt;&gt;"Corrupción",H24&lt;&gt;"Lavado de Activos",H24&lt;&gt;"Financiación del Terrorismo",H24&lt;&gt;"Corrupción en Trámites, OPAs y Consultas de Acceso a la Información Pública",H24&lt;&gt;"Financiación de la Proliferación de Armas de Destrucción Masiva"),
IF(AK24="","",
IF(AND(AK24&gt;0,AK24&lt;0.4),"Leve",
IF(AND(AK24&gt;=0.4,AK24&lt;0.6),"Menor",
IF(AND(AK24&gt;=0.6,AK24&lt;0.8),"Moderado",
IF(AND(AK24&gt;=0.8,AK24&lt;1),"Mayor",
IF(AK24&gt;=1,"Catastrófico","")))))))))</f>
        <v/>
      </c>
      <c r="AK24" s="206" t="str">
        <f>IF(H24="","",
IF(OR(H24="Corrupción",H24="Corrupción-LA/FT/FPADM",H24="Financiación del Terrorismo",H24="Corrupción en Trámites, OPAs y Consultas de Acceso a la Información Pública",H24="Financiación de la Proliferación de Armas de Destrucción Masiva"),"No aplica",
IF(OR(H24&lt;&gt;"Corrupción",H24&lt;&gt;"Lavado de Activos",H24&lt;&gt;"Financiación del Terrorismo",H24&lt;&gt;"Corrupción en Trámites, OPAs y Consultas de Acceso a la Información Pública",H24&lt;&gt;"Financiación de la Proliferación de Armas de Destrucción Masiva"),
IF('5. Valoración de Controles'!Y26&gt;0,'5. Valoración de Controles'!Y26,
IF('5. Valoración de Controles'!Y25&gt;0,'5. Valoración de Controles'!Y25,
IF('5. Valoración de Controles'!Y24&gt;0,'5. Valoración de Controles'!Y24,O24))))))</f>
        <v/>
      </c>
      <c r="AL24" s="121" t="str">
        <f t="shared" ref="AL24" si="11">IF(AND(AH24="Muy Alta",OR(AJ24="Leve",AJ24="Menor",AJ24="Moderado",AJ24="Mayor")),"Alto",
IF(AND(AH24="Alta",OR(AJ24="Leve",AJ24="Menor")),"Moderado",
IF(AND(AH24="Alta",OR(AJ24="Moderado",AJ24="Mayor")),"Alto",
IF(AND(AH24="Media",OR(AJ24="Leve",AJ24="Menor",AJ24="Moderado")),"Moderado",
IF(AND(AH24="Media",OR(AJ24="Mayor")),"Alto",
IF(AND(AH24="Baja",OR(AJ24="Leve")),"Bajo",
IF(AND(OR(AH24="Baja",AH24="Improbable"),OR(AJ24="Menor",AJ24="Moderado")),"Moderado",
IF(AND(OR(AH24="Baja",AH24="Improbable"),AJ24="Mayor"),"Alto",
IF(AND(AH24="Muy Baja",OR(AJ24="Leve",AJ24="Menor")),"Bajo",
IF(AND(OR(AH24="Muy Baja",AH24="Rara vez"),OR(AJ24="Moderado")),"Moderado",
IF(AND(OR(AH24="Muy Baja",AH24="Rara vez"),AJ24="Mayor"),"Alto",
IF(AND(OR(AH24="Casi seguro",AH24="Probable",AH24="Posible"),AJ24="Mayor"),"Extremo",
IF(AND(AH24="Casi seguro",AJ24="Moderado"),"Extremo",
IF(AND(OR(AH24="Probable",AH24="Posible"),OR(AJ24="Moderado")),"Alto",
IF(AJ24="Catastrófico","Extremo","")))))))))))))))</f>
        <v/>
      </c>
      <c r="AM24" s="125"/>
      <c r="AN24" s="177" t="str">
        <f t="shared" ref="AN24" si="12">IF(AM24="Reducir (Mitigar)","Debe establecer el plan de acción a implementar para mitigar el nivel del riesgo",
IF(AM24="Reducir (Transferir)","No amerita plan de acción. Debe tercerizar la actividad que genera este riesgo o adquirir polizas para evitar responsabilidad economica, sin embargo mantiene la responsabilidad reputacional",
IF(AM24="Aceptar","No amerita plan de acción. Asuma las consecuencias de la materialización del riesgo",
IF(AM24="Evitar","No amerita plan de acción. No ejecute la actividad que genera el riesgo",
IF(AM24="Reducir","Debe establecer el plan de acción a implementar para mitigar el nivel del riesgo",
IF(AM24="Compartir","No amerita plan de acción. Comparta el riesgo con una parte interesada que pueda gestionarlo con mas eficacia",""))))))</f>
        <v/>
      </c>
      <c r="AO24" s="207"/>
      <c r="AP24" s="208"/>
      <c r="AQ24" s="205" t="str">
        <f t="shared" ref="AQ24" si="13">IF(AO24="","","∑ Peso porcentual de cada acción definida")</f>
        <v/>
      </c>
      <c r="AR24" s="122"/>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row>
    <row r="25" spans="1:73" ht="31.5" customHeight="1" x14ac:dyDescent="0.45">
      <c r="A25" s="137"/>
      <c r="B25" s="127"/>
      <c r="C25" s="127"/>
      <c r="D25" s="127"/>
      <c r="E25" s="127"/>
      <c r="F25" s="127"/>
      <c r="G25" s="127"/>
      <c r="H25" s="127"/>
      <c r="I25" s="127"/>
      <c r="J25" s="127"/>
      <c r="K25" s="123"/>
      <c r="L25" s="124"/>
      <c r="M25" s="127"/>
      <c r="N25" s="123"/>
      <c r="O25" s="124"/>
      <c r="P25" s="121"/>
      <c r="Q25" s="68" t="str">
        <f>IF($H$24="","",
IF(OR($H$24="Corrupción",$H$24="Lavado de Activos",$H$24="Financiación del Terrorismo",$H$24="Corrupción en Trámites, OPAs y Consultas de Acceso a la Información Pública",$H$24="Financiación de la Proliferación de Armas de Destrucción Masiva"),"No Aplica",'5. Valoración de Controles'!K25))</f>
        <v/>
      </c>
      <c r="R25" s="68" t="str">
        <f>IF($H$24="","",
IF(OR($H$24="Corrupción",$H$24="Lavado de Activos",$H$24="Financiación del Terrorismo",$H$24="Corrupción en Trámites, OPAs y Consultas de Acceso a la Información Pública"),'6.Valoración Control Corrupción'!E25,"No Aplica"))</f>
        <v/>
      </c>
      <c r="S25" s="68" t="str">
        <f>IF($H$24="","",
IF(OR($H$24="Corrupción",$H$24="Lavado de Activos",$H$24="Financiación del Terrorismo",$H$24="Corrupción en Trámites, OPAs y Consultas de Acceso a la Información Pública"),'6.Valoración Control Corrupción'!F25,"No Aplica"))</f>
        <v/>
      </c>
      <c r="T25" s="68" t="str">
        <f>IF($H$24="","",
IF(OR($H$24="Corrupción",$H$24="Lavado de Activos",$H$24="Financiación del Terrorismo",$H$24="Corrupción en Trámites, OPAs y Consultas de Acceso a la Información Pública"),'6.Valoración Control Corrupción'!G25,"No Aplica"))</f>
        <v/>
      </c>
      <c r="U25" s="68" t="str">
        <f>IF($H$24="","",
IF(OR($H$24="Corrupción",$H$24="Lavado de Activos",$H$24="Financiación del Terrorismo",$H$24="Corrupción en Trámites, OPAs y Consultas de Acceso a la Información Pública"),'6.Valoración Control Corrupción'!H25,"No Aplica"))</f>
        <v/>
      </c>
      <c r="V25" s="68" t="str">
        <f>IF($H$24="","",
IF(OR($H$24="Corrupción",$H$24="Lavado de Activos",$H$24="Financiación del Terrorismo",$H$24="Corrupción en Trámites, OPAs y Consultas de Acceso a la Información Pública"),'6.Valoración Control Corrupción'!I25,"No Aplica"))</f>
        <v/>
      </c>
      <c r="W25" s="68" t="str">
        <f>IF($H$24="","",
IF(OR($H$24="Corrupción",$H$24="Lavado de Activos",$H$24="Financiación del Terrorismo",$H$24="Corrupción en Trámites, OPAs y Consultas de Acceso a la Información Pública"),'6.Valoración Control Corrupción'!J25,"No Aplica"))</f>
        <v/>
      </c>
      <c r="X25" s="35" t="str">
        <f>IF($H$24="","",
IF(OR($H$24="Corrupción",$H$24="Lavado de Activos",$H$24="Financiación del Terrorismo",$H$24="Trámites, OPAs y Consultas de Acceso a la Información Pública"),"No Aplica",'5. Valoración de Controles'!L25))</f>
        <v/>
      </c>
      <c r="Y25" s="35" t="str">
        <f>IF($H$24="","",
IF(OR($H$24="Corrupción",$H$24="Lavado de Activos",$H$24="Financiación del Terrorismo",$H$24="Trámites, OPAs y Consultas de Acceso a la Información Pública"),"No Aplica",'5. Valoración de Controles'!M25))</f>
        <v/>
      </c>
      <c r="Z25" s="35" t="str">
        <f>IF($H$24="","",
IF(OR($H$24="Corrupción",$H$24="Lavado de Activos",$H$24="Financiación del Terrorismo",$H$24="Trámites, OPAs y Consultas de Acceso a la Información Pública"),"No Aplica",'5. Valoración de Controles'!N25))</f>
        <v/>
      </c>
      <c r="AA25" s="35" t="str">
        <f>IF($H$24="","",
IF(OR($H$24="Corrupción",$H$24="Lavado de Activos",$H$24="Financiación del Terrorismo",$H$24="Trámites, OPAs y Consultas de Acceso a la Información Pública"),"No Aplica",'5. Valoración de Controles'!O25))</f>
        <v/>
      </c>
      <c r="AB25" s="35" t="str">
        <f>IF($H$24="","",
IF(OR($H$24="Corrupción",$H$24="Lavado de Activos",$H$24="Financiación del Terrorismo",$H$24="Trámites, OPAs y Consultas de Acceso a la Información Pública"),"No Aplica",'5. Valoración de Controles'!P25))</f>
        <v/>
      </c>
      <c r="AC25" s="35" t="str">
        <f>IF($H$24="","",
IF(OR($H$24="Corrupción",$H$24="Lavado de Activos",$H$24="Financiación del Terrorismo",$H$24="Trámites, OPAs y Consultas de Acceso a la Información Pública"),"No Aplica",'5. Valoración de Controles'!Q25))</f>
        <v/>
      </c>
      <c r="AD25" s="35" t="str">
        <f>IF($H$24="","",
IF(OR($H$24="Corrupción",$H$24="Lavado de Activos",$H$24="Financiación del Terrorismo",$H$24="Trámites, OPAs y Consultas de Acceso a la Información Pública"),"No Aplica",'5. Valoración de Controles'!R25))</f>
        <v/>
      </c>
      <c r="AE25" s="35" t="str">
        <f>IF($H$24="","",
IF(OR($H$24="Corrupción",$H$24="Lavado de Activos",$H$24="Financiación del Terrorismo",$H$24="Trámites, OPAs y Consultas de Acceso a la Información Pública"),"No Aplica",'5. Valoración de Controles'!S25))</f>
        <v/>
      </c>
      <c r="AF25" s="35" t="str">
        <f>IF($H$24="","",
IF(OR($H$24="Corrupción",$H$24="Lavado de Activos",$H$24="Financiación del Terrorismo",$H$24="Trámites, OPAs y Consultas de Acceso a la Información Pública"),"No Aplica",'5. Valoración de Controles'!T25))</f>
        <v/>
      </c>
      <c r="AG25" s="51" t="str">
        <f>IF($H$24="","",
IF(OR($H$24="Corrupción",$H$24="Lavado de Activos",$H$24="Financiación del Terrorismo",$H$24="Corrupción en Trámites, OPAs y Consultas de Acceso a la Información Pública"),"No Aplica",'5. Valoración de Controles'!U25))</f>
        <v/>
      </c>
      <c r="AH25" s="123"/>
      <c r="AI25" s="206"/>
      <c r="AJ25" s="123"/>
      <c r="AK25" s="206"/>
      <c r="AL25" s="121"/>
      <c r="AM25" s="125"/>
      <c r="AN25" s="177"/>
      <c r="AO25" s="207"/>
      <c r="AP25" s="122"/>
      <c r="AQ25" s="127"/>
      <c r="AR25" s="122"/>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row>
    <row r="26" spans="1:73" ht="31.5" customHeight="1" x14ac:dyDescent="0.45">
      <c r="A26" s="137"/>
      <c r="B26" s="127"/>
      <c r="C26" s="127"/>
      <c r="D26" s="127"/>
      <c r="E26" s="127"/>
      <c r="F26" s="127"/>
      <c r="G26" s="127"/>
      <c r="H26" s="127"/>
      <c r="I26" s="127"/>
      <c r="J26" s="127"/>
      <c r="K26" s="123"/>
      <c r="L26" s="124"/>
      <c r="M26" s="127"/>
      <c r="N26" s="123"/>
      <c r="O26" s="124"/>
      <c r="P26" s="121"/>
      <c r="Q26" s="68" t="str">
        <f>IF($H$24="","",
IF(OR($H$24="Corrupción",$H$24="Lavado de Activos",$H$24="Financiación del Terrorismo",$H$24="Corrupción en Trámites, OPAs y Consultas de Acceso a la Información Pública",$H$24="Financiación de la Proliferación de Armas de Destrucción Masiva"),"No Aplica",'5. Valoración de Controles'!K26))</f>
        <v/>
      </c>
      <c r="R26" s="68" t="str">
        <f>IF($H$24="","",
IF(OR($H$24="Corrupción",$H$24="Lavado de Activos",$H$24="Financiación del Terrorismo",$H$24="Corrupción en Trámites, OPAs y Consultas de Acceso a la Información Pública"),'6.Valoración Control Corrupción'!E26,"No Aplica"))</f>
        <v/>
      </c>
      <c r="S26" s="68" t="str">
        <f>IF($H$24="","",
IF(OR($H$24="Corrupción",$H$24="Lavado de Activos",$H$24="Financiación del Terrorismo",$H$24="Corrupción en Trámites, OPAs y Consultas de Acceso a la Información Pública"),'6.Valoración Control Corrupción'!F26,"No Aplica"))</f>
        <v/>
      </c>
      <c r="T26" s="68" t="str">
        <f>IF($H$24="","",
IF(OR($H$24="Corrupción",$H$24="Lavado de Activos",$H$24="Financiación del Terrorismo",$H$24="Corrupción en Trámites, OPAs y Consultas de Acceso a la Información Pública"),'6.Valoración Control Corrupción'!G26,"No Aplica"))</f>
        <v/>
      </c>
      <c r="U26" s="68" t="str">
        <f>IF($H$24="","",
IF(OR($H$24="Corrupción",$H$24="Lavado de Activos",$H$24="Financiación del Terrorismo",$H$24="Corrupción en Trámites, OPAs y Consultas de Acceso a la Información Pública"),'6.Valoración Control Corrupción'!H26,"No Aplica"))</f>
        <v/>
      </c>
      <c r="V26" s="68" t="str">
        <f>IF($H$24="","",
IF(OR($H$24="Corrupción",$H$24="Lavado de Activos",$H$24="Financiación del Terrorismo",$H$24="Corrupción en Trámites, OPAs y Consultas de Acceso a la Información Pública"),'6.Valoración Control Corrupción'!I26,"No Aplica"))</f>
        <v/>
      </c>
      <c r="W26" s="68" t="str">
        <f>IF($H$24="","",
IF(OR($H$24="Corrupción",$H$24="Lavado de Activos",$H$24="Financiación del Terrorismo",$H$24="Corrupción en Trámites, OPAs y Consultas de Acceso a la Información Pública"),'6.Valoración Control Corrupción'!J26,"No Aplica"))</f>
        <v/>
      </c>
      <c r="X26" s="35" t="str">
        <f>IF($H$24="","",
IF(OR($H$24="Corrupción",$H$24="Lavado de Activos",$H$24="Financiación del Terrorismo",$H$24="Trámites, OPAs y Consultas de Acceso a la Información Pública"),"No Aplica",'5. Valoración de Controles'!L26))</f>
        <v/>
      </c>
      <c r="Y26" s="35" t="str">
        <f>IF($H$24="","",
IF(OR($H$24="Corrupción",$H$24="Lavado de Activos",$H$24="Financiación del Terrorismo",$H$24="Trámites, OPAs y Consultas de Acceso a la Información Pública"),"No Aplica",'5. Valoración de Controles'!M26))</f>
        <v/>
      </c>
      <c r="Z26" s="35" t="str">
        <f>IF($H$24="","",
IF(OR($H$24="Corrupción",$H$24="Lavado de Activos",$H$24="Financiación del Terrorismo",$H$24="Trámites, OPAs y Consultas de Acceso a la Información Pública"),"No Aplica",'5. Valoración de Controles'!N26))</f>
        <v/>
      </c>
      <c r="AA26" s="35" t="str">
        <f>IF($H$24="","",
IF(OR($H$24="Corrupción",$H$24="Lavado de Activos",$H$24="Financiación del Terrorismo",$H$24="Trámites, OPAs y Consultas de Acceso a la Información Pública"),"No Aplica",'5. Valoración de Controles'!O26))</f>
        <v/>
      </c>
      <c r="AB26" s="35" t="str">
        <f>IF($H$24="","",
IF(OR($H$24="Corrupción",$H$24="Lavado de Activos",$H$24="Financiación del Terrorismo",$H$24="Trámites, OPAs y Consultas de Acceso a la Información Pública"),"No Aplica",'5. Valoración de Controles'!P26))</f>
        <v/>
      </c>
      <c r="AC26" s="35" t="str">
        <f>IF($H$24="","",
IF(OR($H$24="Corrupción",$H$24="Lavado de Activos",$H$24="Financiación del Terrorismo",$H$24="Trámites, OPAs y Consultas de Acceso a la Información Pública"),"No Aplica",'5. Valoración de Controles'!Q26))</f>
        <v/>
      </c>
      <c r="AD26" s="35" t="str">
        <f>IF($H$24="","",
IF(OR($H$24="Corrupción",$H$24="Lavado de Activos",$H$24="Financiación del Terrorismo",$H$24="Trámites, OPAs y Consultas de Acceso a la Información Pública"),"No Aplica",'5. Valoración de Controles'!R26))</f>
        <v/>
      </c>
      <c r="AE26" s="35" t="str">
        <f>IF($H$24="","",
IF(OR($H$24="Corrupción",$H$24="Lavado de Activos",$H$24="Financiación del Terrorismo",$H$24="Trámites, OPAs y Consultas de Acceso a la Información Pública"),"No Aplica",'5. Valoración de Controles'!S26))</f>
        <v/>
      </c>
      <c r="AF26" s="35" t="str">
        <f>IF($H$24="","",
IF(OR($H$24="Corrupción",$H$24="Lavado de Activos",$H$24="Financiación del Terrorismo",$H$24="Trámites, OPAs y Consultas de Acceso a la Información Pública"),"No Aplica",'5. Valoración de Controles'!T26))</f>
        <v/>
      </c>
      <c r="AG26" s="51" t="str">
        <f>IF($H$24="","",
IF(OR($H$24="Corrupción",$H$24="Lavado de Activos",$H$24="Financiación del Terrorismo",$H$24="Corrupción en Trámites, OPAs y Consultas de Acceso a la Información Pública"),"No Aplica",'5. Valoración de Controles'!U26))</f>
        <v/>
      </c>
      <c r="AH26" s="123"/>
      <c r="AI26" s="206"/>
      <c r="AJ26" s="123"/>
      <c r="AK26" s="206"/>
      <c r="AL26" s="121"/>
      <c r="AM26" s="125"/>
      <c r="AN26" s="177"/>
      <c r="AO26" s="207"/>
      <c r="AP26" s="122"/>
      <c r="AQ26" s="127"/>
      <c r="AR26" s="122"/>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row>
    <row r="27" spans="1:73" ht="31.5" customHeight="1" x14ac:dyDescent="0.45">
      <c r="A27" s="137">
        <v>7</v>
      </c>
      <c r="B27" s="127" t="str">
        <f>'2. Identificación del Riesgo'!B27:B29</f>
        <v/>
      </c>
      <c r="C27" s="127" t="str">
        <f>IF('2. Identificación del Riesgo'!C27:C29="","",'2. Identificación del Riesgo'!C27:C29)</f>
        <v/>
      </c>
      <c r="D27" s="127" t="str">
        <f>IF('2. Identificación del Riesgo'!D27:D29="","",'2. Identificación del Riesgo'!D27:D29)</f>
        <v/>
      </c>
      <c r="E27" s="127" t="str">
        <f>IF('2. Identificación del Riesgo'!E27:E29="","",'2. Identificación del Riesgo'!E27:E29)</f>
        <v/>
      </c>
      <c r="F27" s="127" t="str">
        <f>IF('2. Identificación del Riesgo'!F27:F29="","",'2. Identificación del Riesgo'!F27:F29)</f>
        <v/>
      </c>
      <c r="G27" s="127" t="str">
        <f>IF('2. Identificación del Riesgo'!G27:G29="","",'2. Identificación del Riesgo'!G27:G29)</f>
        <v/>
      </c>
      <c r="H27" s="127" t="str">
        <f>IF('2. Identificación del Riesgo'!H27:H29="","",'2. Identificación del Riesgo'!H27:H29)</f>
        <v/>
      </c>
      <c r="I27" s="127" t="str">
        <f>IF('2. Identificación del Riesgo'!I27:I29="","",'2. Identificación del Riesgo'!I27:I29)</f>
        <v/>
      </c>
      <c r="J27" s="127" t="str">
        <f>IF('2. Identificación del Riesgo'!J27:J29="","",'2. Identificación del Riesgo'!J27:J29)</f>
        <v/>
      </c>
      <c r="K27" s="123" t="str">
        <f>'2. Identificación del Riesgo'!K27:K29</f>
        <v/>
      </c>
      <c r="L27" s="124" t="str">
        <f>'2. Identificación del Riesgo'!L27:L29</f>
        <v/>
      </c>
      <c r="M27" s="127" t="str">
        <f>IF(OR('2. Identificación del Riesgo'!H27:H29="Corrupción",'2. Identificación del Riesgo'!H27:H29="Corrupción-LA/FT/FPADM",'2. Identificación del Riesgo'!H27:H29="Corrupción - Conflictos de Interes",'2. Identificación del Riesgo'!H27:H29="Corrupción en Trámites, OPAs y Consultas de Acceso a la Información Pública",'2. Identificación del Riesgo'!H27:H29="Financiación de la Proliferación de Armas de Destrucción Masiva"),"No Aplica",
IF('2. Identificación del Riesgo'!M27:M29="","",'2. Identificación del Riesgo'!M27:M29))</f>
        <v/>
      </c>
      <c r="N27" s="123" t="str">
        <f>'2. Identificación del Riesgo'!N27:N29</f>
        <v/>
      </c>
      <c r="O27" s="124" t="str">
        <f>'2. Identificación del Riesgo'!O27:O29</f>
        <v/>
      </c>
      <c r="P27" s="121" t="str">
        <f>'2. Identificación del Riesgo'!P27:P29</f>
        <v/>
      </c>
      <c r="Q27" s="68" t="str">
        <f>IF($H$27="","",
IF(OR($H$27="Corrupción",$H$27="Lavado de Activos",$H$27="Financiación del Terrorismo",$H$27="Corrupción en Trámites, OPAs y Consultas de Acceso a la Información Pública",$H$27="Financiación de la Proliferación de Armas de Destrucción Masiva"),"No Aplica",'5. Valoración de Controles'!K27))</f>
        <v/>
      </c>
      <c r="R27" s="68" t="str">
        <f>IF($H$27="","",
IF(OR($H$27="Corrupción",$H$27="Lavado de Activos",$H$27="Financiación del Terrorismo",$H$27="Corrupción en Trámites, OPAs y Consultas de Acceso a la Información Pública"),'6.Valoración Control Corrupción'!E27,"No Aplica"))</f>
        <v/>
      </c>
      <c r="S27" s="68" t="str">
        <f>IF($H$27="","",
IF(OR($H$27="Corrupción",$H$27="Lavado de Activos",$H$27="Financiación del Terrorismo",$H$27="Corrupción en Trámites, OPAs y Consultas de Acceso a la Información Pública"),'6.Valoración Control Corrupción'!F27,"No Aplica"))</f>
        <v/>
      </c>
      <c r="T27" s="68" t="str">
        <f>IF($H$27="","",
IF(OR($H$27="Corrupción",$H$27="Lavado de Activos",$H$27="Financiación del Terrorismo",$H$27="Corrupción en Trámites, OPAs y Consultas de Acceso a la Información Pública"),'6.Valoración Control Corrupción'!G27,"No Aplica"))</f>
        <v/>
      </c>
      <c r="U27" s="68" t="str">
        <f>IF($H$27="","",
IF(OR($H$27="Corrupción",$H$27="Lavado de Activos",$H$27="Financiación del Terrorismo",$H$27="Corrupción en Trámites, OPAs y Consultas de Acceso a la Información Pública"),'6.Valoración Control Corrupción'!H27,"No Aplica"))</f>
        <v/>
      </c>
      <c r="V27" s="68" t="str">
        <f>IF($H$27="","",
IF(OR($H$27="Corrupción",$H$27="Lavado de Activos",$H$27="Financiación del Terrorismo",$H$27="Corrupción en Trámites, OPAs y Consultas de Acceso a la Información Pública"),'6.Valoración Control Corrupción'!I27,"No Aplica"))</f>
        <v/>
      </c>
      <c r="W27" s="68" t="str">
        <f>IF($H$27="","",
IF(OR($H$27="Corrupción",$H$27="Lavado de Activos",$H$27="Financiación del Terrorismo",$H$27="Corrupción en Trámites, OPAs y Consultas de Acceso a la Información Pública"),'6.Valoración Control Corrupción'!J27,"No Aplica"))</f>
        <v/>
      </c>
      <c r="X27" s="35" t="str">
        <f>IF($H$27="","",
IF(OR($H$27="Corrupción",$H$27="Lavado de Activos",$H$27="Financiación del Terrorismo",$H$27="Trámites, OPAs y Consultas de Acceso a la Información Pública"),"No Aplica",'5. Valoración de Controles'!L27))</f>
        <v/>
      </c>
      <c r="Y27" s="35" t="str">
        <f>IF($H$27="","",
IF(OR($H$27="Corrupción",$H$27="Lavado de Activos",$H$27="Financiación del Terrorismo",$H$27="Trámites, OPAs y Consultas de Acceso a la Información Pública"),"No Aplica",'5. Valoración de Controles'!M27))</f>
        <v/>
      </c>
      <c r="Z27" s="35" t="str">
        <f>IF($H$27="","",
IF(OR($H$27="Corrupción",$H$27="Lavado de Activos",$H$27="Financiación del Terrorismo",$H$27="Trámites, OPAs y Consultas de Acceso a la Información Pública"),"No Aplica",'5. Valoración de Controles'!N27))</f>
        <v/>
      </c>
      <c r="AA27" s="35" t="str">
        <f>IF($H$27="","",
IF(OR($H$27="Corrupción",$H$27="Lavado de Activos",$H$27="Financiación del Terrorismo",$H$27="Trámites, OPAs y Consultas de Acceso a la Información Pública"),"No Aplica",'5. Valoración de Controles'!O27))</f>
        <v/>
      </c>
      <c r="AB27" s="35" t="str">
        <f>IF($H$27="","",
IF(OR($H$27="Corrupción",$H$27="Lavado de Activos",$H$27="Financiación del Terrorismo",$H$27="Trámites, OPAs y Consultas de Acceso a la Información Pública"),"No Aplica",'5. Valoración de Controles'!P27))</f>
        <v/>
      </c>
      <c r="AC27" s="35" t="str">
        <f>IF($H$27="","",
IF(OR($H$27="Corrupción",$H$27="Lavado de Activos",$H$27="Financiación del Terrorismo",$H$27="Trámites, OPAs y Consultas de Acceso a la Información Pública"),"No Aplica",'5. Valoración de Controles'!Q27))</f>
        <v/>
      </c>
      <c r="AD27" s="35" t="str">
        <f>IF($H$27="","",
IF(OR($H$27="Corrupción",$H$27="Lavado de Activos",$H$27="Financiación del Terrorismo",$H$27="Trámites, OPAs y Consultas de Acceso a la Información Pública"),"No Aplica",'5. Valoración de Controles'!R27))</f>
        <v/>
      </c>
      <c r="AE27" s="35" t="str">
        <f>IF($H$27="","",
IF(OR($H$27="Corrupción",$H$27="Lavado de Activos",$H$27="Financiación del Terrorismo",$H$27="Trámites, OPAs y Consultas de Acceso a la Información Pública"),"No Aplica",'5. Valoración de Controles'!S27))</f>
        <v/>
      </c>
      <c r="AF27" s="35" t="str">
        <f>IF($H$27="","",
IF(OR($H$27="Corrupción",$H$27="Lavado de Activos",$H$27="Financiación del Terrorismo",$H$27="Trámites, OPAs y Consultas de Acceso a la Información Pública"),"No Aplica",'5. Valoración de Controles'!T27))</f>
        <v/>
      </c>
      <c r="AG27" s="51" t="str">
        <f>IF($H$27="","",
IF(OR($H$27="Corrupción",$H$27="Lavado de Activos",$H$27="Financiación del Terrorismo",$H$27="Corrupción en Trámites, OPAs y Consultas de Acceso a la Información Pública"),"No Aplica",'5. Valoración de Controles'!U27))</f>
        <v/>
      </c>
      <c r="AH27" s="123" t="str">
        <f>IF(H27="","",
IF(OR(H27="Corrupción",H27="Corrupción-LA/FT/FPADM",H27="Corrupción - Conflictos de Interes",H27="Corrupción en Trámites, OPAs y Consultas de Acceso a la Información Pública",H27="Financiación de la Proliferación de Armas de Destrucción Masiva"),'6.Valoración Control Corrupción'!AC27:AC29,
IF(OR(H27&lt;&gt;"Corrupción",H27&lt;&gt;"Lavado de Activos",H27&lt;&gt;"Financiación del Terrorismo",H27&lt;&gt;"Corrupción en Trámites, OPAs y Consultas de Acceso a la Información Pública",H27&lt;&gt;"Financiación de la Proliferación de Armas de Destrucción Masiva"),IF(AI27="","",
IF(AND(AI27&gt;0,AI27&lt;0.4),"Muy Baja",
IF(AND(AI27&gt;=0.4,AI27&lt;0.6),"Baja",
IF(AND(AI27&gt;=0.6,AI27&lt;0.8),"Media",
IF(AND(AI27&gt;=0.8,AI27&lt;1),"Alta",
IF(AI27&gt;=1,"Muy Alta","")))))))))</f>
        <v/>
      </c>
      <c r="AI27" s="206" t="str">
        <f>IF(H27="","",
IF(OR(H27="Corrupción",H27="Corrupción-LA/FT/FPADM",H27="Financiación del Terrorismo",H27="Corrupción en Trámites, OPAs y Consultas de Acceso a la Información Pública",H27="Financiación de la Proliferación de Armas de Destrucción Masiva"),"No aplica",
IF(OR(H27&lt;&gt;"Corrupción",H27&lt;&gt;"Lavado de Activos",H27&lt;&gt;"Financiación del Terrorismo",H27&lt;&gt;"Corrupción en Trámites, OPAs y Consultas de Acceso a la Información Pública",H27&lt;&gt;"Financiación de la Proliferación de Armas de Destrucción Masiva"),
IF('5. Valoración de Controles'!X29&gt;0,'5. Valoración de Controles'!X29,
IF('5. Valoración de Controles'!X28&gt;0,'5. Valoración de Controles'!X28,
IF('5. Valoración de Controles'!X27&gt;0,'5. Valoración de Controles'!X27,L27))))))</f>
        <v/>
      </c>
      <c r="AJ27" s="123" t="str">
        <f>IF(H27="","",
IF(OR(H27="Corrupción",H27="Corrupción-LA/FT/FPADM",H27="Corrupción - Conflictos de Interes",H27="Corrupción en Trámites, OPAs y Consultas de Acceso a la Información Pública",H27="Financiación de la Proliferación de Armas de Destrucción Masiva"),'3. Impacto Riesgo de Corrupción'!Z27:Z29,
IF(OR(H27&lt;&gt;"Corrupción",H27&lt;&gt;"Lavado de Activos",H27&lt;&gt;"Financiación del Terrorismo",H27&lt;&gt;"Corrupción en Trámites, OPAs y Consultas de Acceso a la Información Pública",H27&lt;&gt;"Financiación de la Proliferación de Armas de Destrucción Masiva"),
IF(AK27="","",
IF(AND(AK27&gt;0,AK27&lt;0.4),"Leve",
IF(AND(AK27&gt;=0.4,AK27&lt;0.6),"Menor",
IF(AND(AK27&gt;=0.6,AK27&lt;0.8),"Moderado",
IF(AND(AK27&gt;=0.8,AK27&lt;1),"Mayor",
IF(AK27&gt;=1,"Catastrófico","")))))))))</f>
        <v/>
      </c>
      <c r="AK27" s="206" t="str">
        <f>IF(H27="","",
IF(OR(H27="Corrupción",H27="Corrupción-LA/FT/FPADM",H27="Financiación del Terrorismo",H27="Corrupción en Trámites, OPAs y Consultas de Acceso a la Información Pública",H27="Financiación de la Proliferación de Armas de Destrucción Masiva"),"No aplica",
IF(OR(H27&lt;&gt;"Corrupción",H27&lt;&gt;"Lavado de Activos",H27&lt;&gt;"Financiación del Terrorismo",H27&lt;&gt;"Corrupción en Trámites, OPAs y Consultas de Acceso a la Información Pública",H27&lt;&gt;"Financiación de la Proliferación de Armas de Destrucción Masiva"),
IF('5. Valoración de Controles'!Y29&gt;0,'5. Valoración de Controles'!Y29,
IF('5. Valoración de Controles'!Y28&gt;0,'5. Valoración de Controles'!Y28,
IF('5. Valoración de Controles'!Y27&gt;0,'5. Valoración de Controles'!Y27,O27))))))</f>
        <v/>
      </c>
      <c r="AL27" s="121" t="str">
        <f t="shared" ref="AL27" si="14">IF(AND(AH27="Muy Alta",OR(AJ27="Leve",AJ27="Menor",AJ27="Moderado",AJ27="Mayor")),"Alto",
IF(AND(AH27="Alta",OR(AJ27="Leve",AJ27="Menor")),"Moderado",
IF(AND(AH27="Alta",OR(AJ27="Moderado",AJ27="Mayor")),"Alto",
IF(AND(AH27="Media",OR(AJ27="Leve",AJ27="Menor",AJ27="Moderado")),"Moderado",
IF(AND(AH27="Media",OR(AJ27="Mayor")),"Alto",
IF(AND(AH27="Baja",OR(AJ27="Leve")),"Bajo",
IF(AND(OR(AH27="Baja",AH27="Improbable"),OR(AJ27="Menor",AJ27="Moderado")),"Moderado",
IF(AND(OR(AH27="Baja",AH27="Improbable"),AJ27="Mayor"),"Alto",
IF(AND(AH27="Muy Baja",OR(AJ27="Leve",AJ27="Menor")),"Bajo",
IF(AND(OR(AH27="Muy Baja",AH27="Rara vez"),OR(AJ27="Moderado")),"Moderado",
IF(AND(OR(AH27="Muy Baja",AH27="Rara vez"),AJ27="Mayor"),"Alto",
IF(AND(OR(AH27="Casi seguro",AH27="Probable",AH27="Posible"),AJ27="Mayor"),"Extremo",
IF(AND(AH27="Casi seguro",AJ27="Moderado"),"Extremo",
IF(AND(OR(AH27="Probable",AH27="Posible"),OR(AJ27="Moderado")),"Alto",
IF(AJ27="Catastrófico","Extremo","")))))))))))))))</f>
        <v/>
      </c>
      <c r="AM27" s="125"/>
      <c r="AN27" s="177" t="str">
        <f t="shared" ref="AN27" si="15">IF(AM27="Reducir (Mitigar)","Debe establecer el plan de acción a implementar para mitigar el nivel del riesgo",
IF(AM27="Reducir (Transferir)","No amerita plan de acción. Debe tercerizar la actividad que genera este riesgo o adquirir polizas para evitar responsabilidad economica, sin embargo mantiene la responsabilidad reputacional",
IF(AM27="Aceptar","No amerita plan de acción. Asuma las consecuencias de la materialización del riesgo",
IF(AM27="Evitar","No amerita plan de acción. No ejecute la actividad que genera el riesgo",
IF(AM27="Reducir","Debe establecer el plan de acción a implementar para mitigar el nivel del riesgo",
IF(AM27="Compartir","No amerita plan de acción. Comparta el riesgo con una parte interesada que pueda gestionarlo con mas eficacia",""))))))</f>
        <v/>
      </c>
      <c r="AO27" s="207"/>
      <c r="AP27" s="208"/>
      <c r="AQ27" s="205" t="str">
        <f t="shared" ref="AQ27" si="16">IF(AO27="","","∑ Peso porcentual de cada acción definida")</f>
        <v/>
      </c>
      <c r="AR27" s="122"/>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row>
    <row r="28" spans="1:73" ht="31.5" customHeight="1" x14ac:dyDescent="0.45">
      <c r="A28" s="137"/>
      <c r="B28" s="127"/>
      <c r="C28" s="127"/>
      <c r="D28" s="127"/>
      <c r="E28" s="127"/>
      <c r="F28" s="127"/>
      <c r="G28" s="127"/>
      <c r="H28" s="127"/>
      <c r="I28" s="127"/>
      <c r="J28" s="127"/>
      <c r="K28" s="123"/>
      <c r="L28" s="124"/>
      <c r="M28" s="127"/>
      <c r="N28" s="123"/>
      <c r="O28" s="124"/>
      <c r="P28" s="121"/>
      <c r="Q28" s="68" t="str">
        <f>IF($H$27="","",
IF(OR($H$27="Corrupción",$H$27="Lavado de Activos",$H$27="Financiación del Terrorismo",$H$27="Corrupción en Trámites, OPAs y Consultas de Acceso a la Información Pública",$H$27="Financiación de la Proliferación de Armas de Destrucción Masiva"),"No Aplica",'5. Valoración de Controles'!K28))</f>
        <v/>
      </c>
      <c r="R28" s="68" t="str">
        <f>IF($H$27="","",
IF(OR($H$27="Corrupción",$H$27="Lavado de Activos",$H$27="Financiación del Terrorismo",$H$27="Corrupción en Trámites, OPAs y Consultas de Acceso a la Información Pública"),'6.Valoración Control Corrupción'!E28,"No Aplica"))</f>
        <v/>
      </c>
      <c r="S28" s="68" t="str">
        <f>IF($H$27="","",
IF(OR($H$27="Corrupción",$H$27="Lavado de Activos",$H$27="Financiación del Terrorismo",$H$27="Corrupción en Trámites, OPAs y Consultas de Acceso a la Información Pública"),'6.Valoración Control Corrupción'!F28,"No Aplica"))</f>
        <v/>
      </c>
      <c r="T28" s="68" t="str">
        <f>IF($H$27="","",
IF(OR($H$27="Corrupción",$H$27="Lavado de Activos",$H$27="Financiación del Terrorismo",$H$27="Corrupción en Trámites, OPAs y Consultas de Acceso a la Información Pública"),'6.Valoración Control Corrupción'!G28,"No Aplica"))</f>
        <v/>
      </c>
      <c r="U28" s="68" t="str">
        <f>IF($H$27="","",
IF(OR($H$27="Corrupción",$H$27="Lavado de Activos",$H$27="Financiación del Terrorismo",$H$27="Corrupción en Trámites, OPAs y Consultas de Acceso a la Información Pública"),'6.Valoración Control Corrupción'!H28,"No Aplica"))</f>
        <v/>
      </c>
      <c r="V28" s="68" t="str">
        <f>IF($H$27="","",
IF(OR($H$27="Corrupción",$H$27="Lavado de Activos",$H$27="Financiación del Terrorismo",$H$27="Corrupción en Trámites, OPAs y Consultas de Acceso a la Información Pública"),'6.Valoración Control Corrupción'!I28,"No Aplica"))</f>
        <v/>
      </c>
      <c r="W28" s="68" t="str">
        <f>IF($H$27="","",
IF(OR($H$27="Corrupción",$H$27="Lavado de Activos",$H$27="Financiación del Terrorismo",$H$27="Corrupción en Trámites, OPAs y Consultas de Acceso a la Información Pública"),'6.Valoración Control Corrupción'!J28,"No Aplica"))</f>
        <v/>
      </c>
      <c r="X28" s="35" t="str">
        <f>IF($H$27="","",
IF(OR($H$27="Corrupción",$H$27="Lavado de Activos",$H$27="Financiación del Terrorismo",$H$27="Trámites, OPAs y Consultas de Acceso a la Información Pública"),"No Aplica",'5. Valoración de Controles'!L28))</f>
        <v/>
      </c>
      <c r="Y28" s="35" t="str">
        <f>IF($H$27="","",
IF(OR($H$27="Corrupción",$H$27="Lavado de Activos",$H$27="Financiación del Terrorismo",$H$27="Trámites, OPAs y Consultas de Acceso a la Información Pública"),"No Aplica",'5. Valoración de Controles'!M28))</f>
        <v/>
      </c>
      <c r="Z28" s="35" t="str">
        <f>IF($H$27="","",
IF(OR($H$27="Corrupción",$H$27="Lavado de Activos",$H$27="Financiación del Terrorismo",$H$27="Trámites, OPAs y Consultas de Acceso a la Información Pública"),"No Aplica",'5. Valoración de Controles'!N28))</f>
        <v/>
      </c>
      <c r="AA28" s="35" t="str">
        <f>IF($H$27="","",
IF(OR($H$27="Corrupción",$H$27="Lavado de Activos",$H$27="Financiación del Terrorismo",$H$27="Trámites, OPAs y Consultas de Acceso a la Información Pública"),"No Aplica",'5. Valoración de Controles'!O28))</f>
        <v/>
      </c>
      <c r="AB28" s="35" t="str">
        <f>IF($H$27="","",
IF(OR($H$27="Corrupción",$H$27="Lavado de Activos",$H$27="Financiación del Terrorismo",$H$27="Trámites, OPAs y Consultas de Acceso a la Información Pública"),"No Aplica",'5. Valoración de Controles'!P28))</f>
        <v/>
      </c>
      <c r="AC28" s="35" t="str">
        <f>IF($H$27="","",
IF(OR($H$27="Corrupción",$H$27="Lavado de Activos",$H$27="Financiación del Terrorismo",$H$27="Trámites, OPAs y Consultas de Acceso a la Información Pública"),"No Aplica",'5. Valoración de Controles'!Q28))</f>
        <v/>
      </c>
      <c r="AD28" s="35" t="str">
        <f>IF($H$27="","",
IF(OR($H$27="Corrupción",$H$27="Lavado de Activos",$H$27="Financiación del Terrorismo",$H$27="Trámites, OPAs y Consultas de Acceso a la Información Pública"),"No Aplica",'5. Valoración de Controles'!R28))</f>
        <v/>
      </c>
      <c r="AE28" s="35" t="str">
        <f>IF($H$27="","",
IF(OR($H$27="Corrupción",$H$27="Lavado de Activos",$H$27="Financiación del Terrorismo",$H$27="Trámites, OPAs y Consultas de Acceso a la Información Pública"),"No Aplica",'5. Valoración de Controles'!S28))</f>
        <v/>
      </c>
      <c r="AF28" s="35" t="str">
        <f>IF($H$27="","",
IF(OR($H$27="Corrupción",$H$27="Lavado de Activos",$H$27="Financiación del Terrorismo",$H$27="Trámites, OPAs y Consultas de Acceso a la Información Pública"),"No Aplica",'5. Valoración de Controles'!T28))</f>
        <v/>
      </c>
      <c r="AG28" s="51" t="str">
        <f>IF($H$27="","",
IF(OR($H$27="Corrupción",$H$27="Lavado de Activos",$H$27="Financiación del Terrorismo",$H$27="Corrupción en Trámites, OPAs y Consultas de Acceso a la Información Pública"),"No Aplica",'5. Valoración de Controles'!U28))</f>
        <v/>
      </c>
      <c r="AH28" s="123"/>
      <c r="AI28" s="206"/>
      <c r="AJ28" s="123"/>
      <c r="AK28" s="206"/>
      <c r="AL28" s="121"/>
      <c r="AM28" s="125"/>
      <c r="AN28" s="177"/>
      <c r="AO28" s="207"/>
      <c r="AP28" s="122"/>
      <c r="AQ28" s="127"/>
      <c r="AR28" s="122"/>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row>
    <row r="29" spans="1:73" ht="31.5" customHeight="1" x14ac:dyDescent="0.45">
      <c r="A29" s="137"/>
      <c r="B29" s="127"/>
      <c r="C29" s="127"/>
      <c r="D29" s="127"/>
      <c r="E29" s="127"/>
      <c r="F29" s="127"/>
      <c r="G29" s="127"/>
      <c r="H29" s="127"/>
      <c r="I29" s="127"/>
      <c r="J29" s="127"/>
      <c r="K29" s="123"/>
      <c r="L29" s="124"/>
      <c r="M29" s="127"/>
      <c r="N29" s="123"/>
      <c r="O29" s="124"/>
      <c r="P29" s="121"/>
      <c r="Q29" s="68" t="str">
        <f>IF($H$27="","",
IF(OR($H$27="Corrupción",$H$27="Lavado de Activos",$H$27="Financiación del Terrorismo",$H$27="Corrupción en Trámites, OPAs y Consultas de Acceso a la Información Pública",$H$27="Financiación de la Proliferación de Armas de Destrucción Masiva"),"No Aplica",'5. Valoración de Controles'!K29))</f>
        <v/>
      </c>
      <c r="R29" s="68" t="str">
        <f>IF($H$27="","",
IF(OR($H$27="Corrupción",$H$27="Lavado de Activos",$H$27="Financiación del Terrorismo",$H$27="Corrupción en Trámites, OPAs y Consultas de Acceso a la Información Pública"),'6.Valoración Control Corrupción'!E29,"No Aplica"))</f>
        <v/>
      </c>
      <c r="S29" s="68" t="str">
        <f>IF($H$27="","",
IF(OR($H$27="Corrupción",$H$27="Lavado de Activos",$H$27="Financiación del Terrorismo",$H$27="Corrupción en Trámites, OPAs y Consultas de Acceso a la Información Pública"),'6.Valoración Control Corrupción'!F29,"No Aplica"))</f>
        <v/>
      </c>
      <c r="T29" s="68" t="str">
        <f>IF($H$27="","",
IF(OR($H$27="Corrupción",$H$27="Lavado de Activos",$H$27="Financiación del Terrorismo",$H$27="Corrupción en Trámites, OPAs y Consultas de Acceso a la Información Pública"),'6.Valoración Control Corrupción'!G29,"No Aplica"))</f>
        <v/>
      </c>
      <c r="U29" s="68" t="str">
        <f>IF($H$27="","",
IF(OR($H$27="Corrupción",$H$27="Lavado de Activos",$H$27="Financiación del Terrorismo",$H$27="Corrupción en Trámites, OPAs y Consultas de Acceso a la Información Pública"),'6.Valoración Control Corrupción'!H29,"No Aplica"))</f>
        <v/>
      </c>
      <c r="V29" s="68" t="str">
        <f>IF($H$27="","",
IF(OR($H$27="Corrupción",$H$27="Lavado de Activos",$H$27="Financiación del Terrorismo",$H$27="Corrupción en Trámites, OPAs y Consultas de Acceso a la Información Pública"),'6.Valoración Control Corrupción'!I29,"No Aplica"))</f>
        <v/>
      </c>
      <c r="W29" s="68" t="str">
        <f>IF($H$27="","",
IF(OR($H$27="Corrupción",$H$27="Lavado de Activos",$H$27="Financiación del Terrorismo",$H$27="Corrupción en Trámites, OPAs y Consultas de Acceso a la Información Pública"),'6.Valoración Control Corrupción'!J29,"No Aplica"))</f>
        <v/>
      </c>
      <c r="X29" s="35" t="str">
        <f>IF($H$27="","",
IF(OR($H$27="Corrupción",$H$27="Lavado de Activos",$H$27="Financiación del Terrorismo",$H$27="Trámites, OPAs y Consultas de Acceso a la Información Pública"),"No Aplica",'5. Valoración de Controles'!L29))</f>
        <v/>
      </c>
      <c r="Y29" s="35" t="str">
        <f>IF($H$27="","",
IF(OR($H$27="Corrupción",$H$27="Lavado de Activos",$H$27="Financiación del Terrorismo",$H$27="Trámites, OPAs y Consultas de Acceso a la Información Pública"),"No Aplica",'5. Valoración de Controles'!M29))</f>
        <v/>
      </c>
      <c r="Z29" s="35" t="str">
        <f>IF($H$27="","",
IF(OR($H$27="Corrupción",$H$27="Lavado de Activos",$H$27="Financiación del Terrorismo",$H$27="Trámites, OPAs y Consultas de Acceso a la Información Pública"),"No Aplica",'5. Valoración de Controles'!N29))</f>
        <v/>
      </c>
      <c r="AA29" s="35" t="str">
        <f>IF($H$27="","",
IF(OR($H$27="Corrupción",$H$27="Lavado de Activos",$H$27="Financiación del Terrorismo",$H$27="Trámites, OPAs y Consultas de Acceso a la Información Pública"),"No Aplica",'5. Valoración de Controles'!O29))</f>
        <v/>
      </c>
      <c r="AB29" s="35" t="str">
        <f>IF($H$27="","",
IF(OR($H$27="Corrupción",$H$27="Lavado de Activos",$H$27="Financiación del Terrorismo",$H$27="Trámites, OPAs y Consultas de Acceso a la Información Pública"),"No Aplica",'5. Valoración de Controles'!P29))</f>
        <v/>
      </c>
      <c r="AC29" s="35" t="str">
        <f>IF($H$27="","",
IF(OR($H$27="Corrupción",$H$27="Lavado de Activos",$H$27="Financiación del Terrorismo",$H$27="Trámites, OPAs y Consultas de Acceso a la Información Pública"),"No Aplica",'5. Valoración de Controles'!Q29))</f>
        <v/>
      </c>
      <c r="AD29" s="35" t="str">
        <f>IF($H$27="","",
IF(OR($H$27="Corrupción",$H$27="Lavado de Activos",$H$27="Financiación del Terrorismo",$H$27="Trámites, OPAs y Consultas de Acceso a la Información Pública"),"No Aplica",'5. Valoración de Controles'!R29))</f>
        <v/>
      </c>
      <c r="AE29" s="35" t="str">
        <f>IF($H$27="","",
IF(OR($H$27="Corrupción",$H$27="Lavado de Activos",$H$27="Financiación del Terrorismo",$H$27="Trámites, OPAs y Consultas de Acceso a la Información Pública"),"No Aplica",'5. Valoración de Controles'!S29))</f>
        <v/>
      </c>
      <c r="AF29" s="35" t="str">
        <f>IF($H$27="","",
IF(OR($H$27="Corrupción",$H$27="Lavado de Activos",$H$27="Financiación del Terrorismo",$H$27="Trámites, OPAs y Consultas de Acceso a la Información Pública"),"No Aplica",'5. Valoración de Controles'!T29))</f>
        <v/>
      </c>
      <c r="AG29" s="51" t="str">
        <f>IF($H$27="","",
IF(OR($H$27="Corrupción",$H$27="Lavado de Activos",$H$27="Financiación del Terrorismo",$H$27="Corrupción en Trámites, OPAs y Consultas de Acceso a la Información Pública"),"No Aplica",'5. Valoración de Controles'!U29))</f>
        <v/>
      </c>
      <c r="AH29" s="123"/>
      <c r="AI29" s="206"/>
      <c r="AJ29" s="123"/>
      <c r="AK29" s="206"/>
      <c r="AL29" s="121"/>
      <c r="AM29" s="125"/>
      <c r="AN29" s="177"/>
      <c r="AO29" s="207"/>
      <c r="AP29" s="122"/>
      <c r="AQ29" s="127"/>
      <c r="AR29" s="122"/>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row>
    <row r="30" spans="1:73" ht="31.5" customHeight="1" x14ac:dyDescent="0.45">
      <c r="A30" s="137">
        <v>8</v>
      </c>
      <c r="B30" s="127" t="str">
        <f>'2. Identificación del Riesgo'!B30:B32</f>
        <v/>
      </c>
      <c r="C30" s="127" t="str">
        <f>IF('2. Identificación del Riesgo'!C30:C32="","",'2. Identificación del Riesgo'!C30:C32)</f>
        <v/>
      </c>
      <c r="D30" s="127" t="str">
        <f>IF('2. Identificación del Riesgo'!D30:D32="","",'2. Identificación del Riesgo'!D30:D32)</f>
        <v/>
      </c>
      <c r="E30" s="127" t="str">
        <f>IF('2. Identificación del Riesgo'!E30:E32="","",'2. Identificación del Riesgo'!E30:E32)</f>
        <v/>
      </c>
      <c r="F30" s="127" t="str">
        <f>IF('2. Identificación del Riesgo'!F30:F32="","",'2. Identificación del Riesgo'!F30:F32)</f>
        <v/>
      </c>
      <c r="G30" s="127" t="str">
        <f>IF('2. Identificación del Riesgo'!G30:G32="","",'2. Identificación del Riesgo'!G30:G32)</f>
        <v/>
      </c>
      <c r="H30" s="127" t="str">
        <f>IF('2. Identificación del Riesgo'!H30:H32="","",'2. Identificación del Riesgo'!H30:H32)</f>
        <v/>
      </c>
      <c r="I30" s="127" t="str">
        <f>IF('2. Identificación del Riesgo'!I30:I32="","",'2. Identificación del Riesgo'!I30:I32)</f>
        <v/>
      </c>
      <c r="J30" s="127" t="str">
        <f>IF('2. Identificación del Riesgo'!J30:J32="","",'2. Identificación del Riesgo'!J30:J32)</f>
        <v/>
      </c>
      <c r="K30" s="123" t="str">
        <f>'2. Identificación del Riesgo'!K30:K32</f>
        <v/>
      </c>
      <c r="L30" s="124" t="str">
        <f>'2. Identificación del Riesgo'!L30:L32</f>
        <v/>
      </c>
      <c r="M30" s="127" t="str">
        <f>IF(OR('2. Identificación del Riesgo'!H30:H32="Corrupción",'2. Identificación del Riesgo'!H30:H32="Corrupción-LA/FT/FPADM",'2. Identificación del Riesgo'!H30:H32="Corrupción - Conflictos de Interes",'2. Identificación del Riesgo'!H30:H32="Corrupción en Trámites, OPAs y Consultas de Acceso a la Información Pública",'2. Identificación del Riesgo'!H30:H32="Financiación de la Proliferación de Armas de Destrucción Masiva"),"No Aplica",
IF('2. Identificación del Riesgo'!M30:M32="","",'2. Identificación del Riesgo'!M30:M32))</f>
        <v/>
      </c>
      <c r="N30" s="123" t="str">
        <f>'2. Identificación del Riesgo'!N30:N32</f>
        <v/>
      </c>
      <c r="O30" s="124" t="str">
        <f>'2. Identificación del Riesgo'!O30:O32</f>
        <v/>
      </c>
      <c r="P30" s="121" t="str">
        <f>'2. Identificación del Riesgo'!P30:P32</f>
        <v/>
      </c>
      <c r="Q30" s="68" t="str">
        <f>IF($H$30="","",
IF(OR($H$30="Corrupción",$H$30="Lavado de Activos",$H$30="Financiación del Terrorismo",$H$30="Corrupción en Trámites, OPAs y Consultas de Acceso a la Información Pública",$H$30="Financiación de la Proliferación de Armas de Destrucción Masiva"),"No Aplica",'5. Valoración de Controles'!K30))</f>
        <v/>
      </c>
      <c r="R30" s="68" t="str">
        <f>IF($H$30="","",
IF(OR($H$30="Corrupción",$H$30="Lavado de Activos",$H$30="Financiación del Terrorismo",$H$30="Corrupción en Trámites, OPAs y Consultas de Acceso a la Información Pública"),'6.Valoración Control Corrupción'!E30,"No Aplica"))</f>
        <v/>
      </c>
      <c r="S30" s="68" t="str">
        <f>IF($H$30="","",
IF(OR($H$30="Corrupción",$H$30="Lavado de Activos",$H$30="Financiación del Terrorismo",$H$30="Corrupción en Trámites, OPAs y Consultas de Acceso a la Información Pública"),'6.Valoración Control Corrupción'!F30,"No Aplica"))</f>
        <v/>
      </c>
      <c r="T30" s="68" t="str">
        <f>IF($H$30="","",
IF(OR($H$30="Corrupción",$H$30="Lavado de Activos",$H$30="Financiación del Terrorismo",$H$30="Corrupción en Trámites, OPAs y Consultas de Acceso a la Información Pública"),'6.Valoración Control Corrupción'!G30,"No Aplica"))</f>
        <v/>
      </c>
      <c r="U30" s="68" t="str">
        <f>IF($H$30="","",
IF(OR($H$30="Corrupción",$H$30="Lavado de Activos",$H$30="Financiación del Terrorismo",$H$30="Corrupción en Trámites, OPAs y Consultas de Acceso a la Información Pública"),'6.Valoración Control Corrupción'!H30,"No Aplica"))</f>
        <v/>
      </c>
      <c r="V30" s="68" t="str">
        <f>IF($H$30="","",
IF(OR($H$30="Corrupción",$H$30="Lavado de Activos",$H$30="Financiación del Terrorismo",$H$30="Corrupción en Trámites, OPAs y Consultas de Acceso a la Información Pública"),'6.Valoración Control Corrupción'!I30,"No Aplica"))</f>
        <v/>
      </c>
      <c r="W30" s="68" t="str">
        <f>IF($H$30="","",
IF(OR($H$30="Corrupción",$H$30="Lavado de Activos",$H$30="Financiación del Terrorismo",$H$30="Corrupción en Trámites, OPAs y Consultas de Acceso a la Información Pública"),'6.Valoración Control Corrupción'!J30,"No Aplica"))</f>
        <v/>
      </c>
      <c r="X30" s="35" t="str">
        <f>IF($H$30="","",
IF(OR($H$30="Corrupción",$H$30="Lavado de Activos",$H$30="Financiación del Terrorismo",$H$30="Trámites, OPAs y Consultas de Acceso a la Información Pública"),"No Aplica",'5. Valoración de Controles'!L30))</f>
        <v/>
      </c>
      <c r="Y30" s="35" t="str">
        <f>IF($H$30="","",
IF(OR($H$30="Corrupción",$H$30="Lavado de Activos",$H$30="Financiación del Terrorismo",$H$30="Trámites, OPAs y Consultas de Acceso a la Información Pública"),"No Aplica",'5. Valoración de Controles'!M30))</f>
        <v/>
      </c>
      <c r="Z30" s="35" t="str">
        <f>IF($H$30="","",
IF(OR($H$30="Corrupción",$H$30="Lavado de Activos",$H$30="Financiación del Terrorismo",$H$30="Trámites, OPAs y Consultas de Acceso a la Información Pública"),"No Aplica",'5. Valoración de Controles'!N30))</f>
        <v/>
      </c>
      <c r="AA30" s="35" t="str">
        <f>IF($H$30="","",
IF(OR($H$30="Corrupción",$H$30="Lavado de Activos",$H$30="Financiación del Terrorismo",$H$30="Trámites, OPAs y Consultas de Acceso a la Información Pública"),"No Aplica",'5. Valoración de Controles'!O30))</f>
        <v/>
      </c>
      <c r="AB30" s="35" t="str">
        <f>IF($H$30="","",
IF(OR($H$30="Corrupción",$H$30="Lavado de Activos",$H$30="Financiación del Terrorismo",$H$30="Trámites, OPAs y Consultas de Acceso a la Información Pública"),"No Aplica",'5. Valoración de Controles'!P30))</f>
        <v/>
      </c>
      <c r="AC30" s="35" t="str">
        <f>IF($H$30="","",
IF(OR($H$30="Corrupción",$H$30="Lavado de Activos",$H$30="Financiación del Terrorismo",$H$30="Trámites, OPAs y Consultas de Acceso a la Información Pública"),"No Aplica",'5. Valoración de Controles'!Q30))</f>
        <v/>
      </c>
      <c r="AD30" s="35" t="str">
        <f>IF($H$30="","",
IF(OR($H$30="Corrupción",$H$30="Lavado de Activos",$H$30="Financiación del Terrorismo",$H$30="Trámites, OPAs y Consultas de Acceso a la Información Pública"),"No Aplica",'5. Valoración de Controles'!R30))</f>
        <v/>
      </c>
      <c r="AE30" s="35" t="str">
        <f>IF($H$30="","",
IF(OR($H$30="Corrupción",$H$30="Lavado de Activos",$H$30="Financiación del Terrorismo",$H$30="Trámites, OPAs y Consultas de Acceso a la Información Pública"),"No Aplica",'5. Valoración de Controles'!S30))</f>
        <v/>
      </c>
      <c r="AF30" s="35" t="str">
        <f>IF($H$30="","",
IF(OR($H$30="Corrupción",$H$30="Lavado de Activos",$H$30="Financiación del Terrorismo",$H$30="Trámites, OPAs y Consultas de Acceso a la Información Pública"),"No Aplica",'5. Valoración de Controles'!T30))</f>
        <v/>
      </c>
      <c r="AG30" s="51" t="str">
        <f>IF($H$30="","",
IF(OR($H$30="Corrupción",$H$30="Lavado de Activos",$H$30="Financiación del Terrorismo",$H$30="Corrupción en Trámites, OPAs y Consultas de Acceso a la Información Pública"),"No Aplica",'5. Valoración de Controles'!U30))</f>
        <v/>
      </c>
      <c r="AH30" s="123" t="str">
        <f>IF(H30="","",
IF(OR(H30="Corrupción",H30="Corrupción-LA/FT/FPADM",H30="Corrupción - Conflictos de Interes",H30="Corrupción en Trámites, OPAs y Consultas de Acceso a la Información Pública",H30="Financiación de la Proliferación de Armas de Destrucción Masiva"),'6.Valoración Control Corrupción'!AC30:AC32,
IF(OR(H30&lt;&gt;"Corrupción",H30&lt;&gt;"Lavado de Activos",H30&lt;&gt;"Financiación del Terrorismo",H30&lt;&gt;"Corrupción en Trámites, OPAs y Consultas de Acceso a la Información Pública",H30&lt;&gt;"Financiación de la Proliferación de Armas de Destrucción Masiva"),IF(AI30="","",
IF(AND(AI30&gt;0,AI30&lt;0.4),"Muy Baja",
IF(AND(AI30&gt;=0.4,AI30&lt;0.6),"Baja",
IF(AND(AI30&gt;=0.6,AI30&lt;0.8),"Media",
IF(AND(AI30&gt;=0.8,AI30&lt;1),"Alta",
IF(AI30&gt;=1,"Muy Alta","")))))))))</f>
        <v/>
      </c>
      <c r="AI30" s="206" t="str">
        <f>IF(H30="","",
IF(OR(H30="Corrupción",H30="Corrupción-LA/FT/FPADM",H30="Financiación del Terrorismo",H30="Corrupción en Trámites, OPAs y Consultas de Acceso a la Información Pública",H30="Financiación de la Proliferación de Armas de Destrucción Masiva"),"No aplica",
IF(OR(H30&lt;&gt;"Corrupción",H30&lt;&gt;"Lavado de Activos",H30&lt;&gt;"Financiación del Terrorismo",H30&lt;&gt;"Corrupción en Trámites, OPAs y Consultas de Acceso a la Información Pública",H30&lt;&gt;"Financiación de la Proliferación de Armas de Destrucción Masiva"),
IF('5. Valoración de Controles'!X32&gt;0,'5. Valoración de Controles'!X32,
IF('5. Valoración de Controles'!X31&gt;0,'5. Valoración de Controles'!X31,
IF('5. Valoración de Controles'!X30&gt;0,'5. Valoración de Controles'!X30,L30))))))</f>
        <v/>
      </c>
      <c r="AJ30" s="123" t="str">
        <f>IF(H30="","",
IF(OR(H30="Corrupción",H30="Corrupción-LA/FT/FPADM",H30="Corrupción - Conflictos de Interes",H30="Corrupción en Trámites, OPAs y Consultas de Acceso a la Información Pública",H30="Financiación de la Proliferación de Armas de Destrucción Masiva"),'3. Impacto Riesgo de Corrupción'!Z30:Z32,
IF(OR(H30&lt;&gt;"Corrupción",H30&lt;&gt;"Lavado de Activos",H30&lt;&gt;"Financiación del Terrorismo",H30&lt;&gt;"Corrupción en Trámites, OPAs y Consultas de Acceso a la Información Pública",H30&lt;&gt;"Financiación de la Proliferación de Armas de Destrucción Masiva"),
IF(AK30="","",
IF(AND(AK30&gt;0,AK30&lt;0.4),"Leve",
IF(AND(AK30&gt;=0.4,AK30&lt;0.6),"Menor",
IF(AND(AK30&gt;=0.6,AK30&lt;0.8),"Moderado",
IF(AND(AK30&gt;=0.8,AK30&lt;1),"Mayor",
IF(AK30&gt;=1,"Catastrófico","")))))))))</f>
        <v/>
      </c>
      <c r="AK30" s="206" t="str">
        <f>IF(H30="","",
IF(OR(H30="Corrupción",H30="Corrupción-LA/FT/FPADM",H30="Financiación del Terrorismo",H30="Corrupción en Trámites, OPAs y Consultas de Acceso a la Información Pública",H30="Financiación de la Proliferación de Armas de Destrucción Masiva"),"No aplica",
IF(OR(H30&lt;&gt;"Corrupción",H30&lt;&gt;"Lavado de Activos",H30&lt;&gt;"Financiación del Terrorismo",H30&lt;&gt;"Corrupción en Trámites, OPAs y Consultas de Acceso a la Información Pública",H30&lt;&gt;"Financiación de la Proliferación de Armas de Destrucción Masiva"),
IF('5. Valoración de Controles'!Y32&gt;0,'5. Valoración de Controles'!Y32,
IF('5. Valoración de Controles'!Y31&gt;0,'5. Valoración de Controles'!Y31,
IF('5. Valoración de Controles'!Y30&gt;0,'5. Valoración de Controles'!Y30,O30))))))</f>
        <v/>
      </c>
      <c r="AL30" s="121" t="str">
        <f t="shared" ref="AL30" si="17">IF(AND(AH30="Muy Alta",OR(AJ30="Leve",AJ30="Menor",AJ30="Moderado",AJ30="Mayor")),"Alto",
IF(AND(AH30="Alta",OR(AJ30="Leve",AJ30="Menor")),"Moderado",
IF(AND(AH30="Alta",OR(AJ30="Moderado",AJ30="Mayor")),"Alto",
IF(AND(AH30="Media",OR(AJ30="Leve",AJ30="Menor",AJ30="Moderado")),"Moderado",
IF(AND(AH30="Media",OR(AJ30="Mayor")),"Alto",
IF(AND(AH30="Baja",OR(AJ30="Leve")),"Bajo",
IF(AND(OR(AH30="Baja",AH30="Improbable"),OR(AJ30="Menor",AJ30="Moderado")),"Moderado",
IF(AND(OR(AH30="Baja",AH30="Improbable"),AJ30="Mayor"),"Alto",
IF(AND(AH30="Muy Baja",OR(AJ30="Leve",AJ30="Menor")),"Bajo",
IF(AND(OR(AH30="Muy Baja",AH30="Rara vez"),OR(AJ30="Moderado")),"Moderado",
IF(AND(OR(AH30="Muy Baja",AH30="Rara vez"),AJ30="Mayor"),"Alto",
IF(AND(OR(AH30="Casi seguro",AH30="Probable",AH30="Posible"),AJ30="Mayor"),"Extremo",
IF(AND(AH30="Casi seguro",AJ30="Moderado"),"Extremo",
IF(AND(OR(AH30="Probable",AH30="Posible"),OR(AJ30="Moderado")),"Alto",
IF(AJ30="Catastrófico","Extremo","")))))))))))))))</f>
        <v/>
      </c>
      <c r="AM30" s="125"/>
      <c r="AN30" s="177" t="str">
        <f t="shared" ref="AN30" si="18">IF(AM30="Reducir (Mitigar)","Debe establecer el plan de acción a implementar para mitigar el nivel del riesgo",
IF(AM30="Reducir (Transferir)","No amerita plan de acción. Debe tercerizar la actividad que genera este riesgo o adquirir polizas para evitar responsabilidad economica, sin embargo mantiene la responsabilidad reputacional",
IF(AM30="Aceptar","No amerita plan de acción. Asuma las consecuencias de la materialización del riesgo",
IF(AM30="Evitar","No amerita plan de acción. No ejecute la actividad que genera el riesgo",
IF(AM30="Reducir","Debe establecer el plan de acción a implementar para mitigar el nivel del riesgo",
IF(AM30="Compartir","No amerita plan de acción. Comparta el riesgo con una parte interesada que pueda gestionarlo con mas eficacia",""))))))</f>
        <v/>
      </c>
      <c r="AO30" s="207"/>
      <c r="AP30" s="208"/>
      <c r="AQ30" s="205" t="str">
        <f t="shared" ref="AQ30" si="19">IF(AO30="","","∑ Peso porcentual de cada acción definida")</f>
        <v/>
      </c>
      <c r="AR30" s="122"/>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row>
    <row r="31" spans="1:73" ht="31.5" customHeight="1" x14ac:dyDescent="0.45">
      <c r="A31" s="137"/>
      <c r="B31" s="127"/>
      <c r="C31" s="127"/>
      <c r="D31" s="127"/>
      <c r="E31" s="127"/>
      <c r="F31" s="127"/>
      <c r="G31" s="127"/>
      <c r="H31" s="127"/>
      <c r="I31" s="127"/>
      <c r="J31" s="127"/>
      <c r="K31" s="123"/>
      <c r="L31" s="124"/>
      <c r="M31" s="127"/>
      <c r="N31" s="123"/>
      <c r="O31" s="124"/>
      <c r="P31" s="121"/>
      <c r="Q31" s="68" t="str">
        <f>IF($H$30="","",
IF(OR($H$30="Corrupción",$H$30="Lavado de Activos",$H$30="Financiación del Terrorismo",$H$30="Corrupción en Trámites, OPAs y Consultas de Acceso a la Información Pública",$H$30="Financiación de la Proliferación de Armas de Destrucción Masiva"),"No Aplica",'5. Valoración de Controles'!K31))</f>
        <v/>
      </c>
      <c r="R31" s="68" t="str">
        <f>IF($H$30="","",
IF(OR($H$30="Corrupción",$H$30="Lavado de Activos",$H$30="Financiación del Terrorismo",$H$30="Corrupción en Trámites, OPAs y Consultas de Acceso a la Información Pública"),'6.Valoración Control Corrupción'!E31,"No Aplica"))</f>
        <v/>
      </c>
      <c r="S31" s="68" t="str">
        <f>IF($H$30="","",
IF(OR($H$30="Corrupción",$H$30="Lavado de Activos",$H$30="Financiación del Terrorismo",$H$30="Corrupción en Trámites, OPAs y Consultas de Acceso a la Información Pública"),'6.Valoración Control Corrupción'!F31,"No Aplica"))</f>
        <v/>
      </c>
      <c r="T31" s="68" t="str">
        <f>IF($H$30="","",
IF(OR($H$30="Corrupción",$H$30="Lavado de Activos",$H$30="Financiación del Terrorismo",$H$30="Corrupción en Trámites, OPAs y Consultas de Acceso a la Información Pública"),'6.Valoración Control Corrupción'!G31,"No Aplica"))</f>
        <v/>
      </c>
      <c r="U31" s="68" t="str">
        <f>IF($H$30="","",
IF(OR($H$30="Corrupción",$H$30="Lavado de Activos",$H$30="Financiación del Terrorismo",$H$30="Corrupción en Trámites, OPAs y Consultas de Acceso a la Información Pública"),'6.Valoración Control Corrupción'!H31,"No Aplica"))</f>
        <v/>
      </c>
      <c r="V31" s="68" t="str">
        <f>IF($H$30="","",
IF(OR($H$30="Corrupción",$H$30="Lavado de Activos",$H$30="Financiación del Terrorismo",$H$30="Corrupción en Trámites, OPAs y Consultas de Acceso a la Información Pública"),'6.Valoración Control Corrupción'!I31,"No Aplica"))</f>
        <v/>
      </c>
      <c r="W31" s="68" t="str">
        <f>IF($H$30="","",
IF(OR($H$30="Corrupción",$H$30="Lavado de Activos",$H$30="Financiación del Terrorismo",$H$30="Corrupción en Trámites, OPAs y Consultas de Acceso a la Información Pública"),'6.Valoración Control Corrupción'!J31,"No Aplica"))</f>
        <v/>
      </c>
      <c r="X31" s="35" t="str">
        <f>IF($H$30="","",
IF(OR($H$30="Corrupción",$H$30="Lavado de Activos",$H$30="Financiación del Terrorismo",$H$30="Trámites, OPAs y Consultas de Acceso a la Información Pública"),"No Aplica",'5. Valoración de Controles'!L31))</f>
        <v/>
      </c>
      <c r="Y31" s="35" t="str">
        <f>IF($H$30="","",
IF(OR($H$30="Corrupción",$H$30="Lavado de Activos",$H$30="Financiación del Terrorismo",$H$30="Trámites, OPAs y Consultas de Acceso a la Información Pública"),"No Aplica",'5. Valoración de Controles'!M31))</f>
        <v/>
      </c>
      <c r="Z31" s="35" t="str">
        <f>IF($H$30="","",
IF(OR($H$30="Corrupción",$H$30="Lavado de Activos",$H$30="Financiación del Terrorismo",$H$30="Trámites, OPAs y Consultas de Acceso a la Información Pública"),"No Aplica",'5. Valoración de Controles'!N31))</f>
        <v/>
      </c>
      <c r="AA31" s="35" t="str">
        <f>IF($H$30="","",
IF(OR($H$30="Corrupción",$H$30="Lavado de Activos",$H$30="Financiación del Terrorismo",$H$30="Trámites, OPAs y Consultas de Acceso a la Información Pública"),"No Aplica",'5. Valoración de Controles'!O31))</f>
        <v/>
      </c>
      <c r="AB31" s="35" t="str">
        <f>IF($H$30="","",
IF(OR($H$30="Corrupción",$H$30="Lavado de Activos",$H$30="Financiación del Terrorismo",$H$30="Trámites, OPAs y Consultas de Acceso a la Información Pública"),"No Aplica",'5. Valoración de Controles'!P31))</f>
        <v/>
      </c>
      <c r="AC31" s="35" t="str">
        <f>IF($H$30="","",
IF(OR($H$30="Corrupción",$H$30="Lavado de Activos",$H$30="Financiación del Terrorismo",$H$30="Trámites, OPAs y Consultas de Acceso a la Información Pública"),"No Aplica",'5. Valoración de Controles'!Q31))</f>
        <v/>
      </c>
      <c r="AD31" s="35" t="str">
        <f>IF($H$30="","",
IF(OR($H$30="Corrupción",$H$30="Lavado de Activos",$H$30="Financiación del Terrorismo",$H$30="Trámites, OPAs y Consultas de Acceso a la Información Pública"),"No Aplica",'5. Valoración de Controles'!R31))</f>
        <v/>
      </c>
      <c r="AE31" s="35" t="str">
        <f>IF($H$30="","",
IF(OR($H$30="Corrupción",$H$30="Lavado de Activos",$H$30="Financiación del Terrorismo",$H$30="Trámites, OPAs y Consultas de Acceso a la Información Pública"),"No Aplica",'5. Valoración de Controles'!S31))</f>
        <v/>
      </c>
      <c r="AF31" s="35" t="str">
        <f>IF($H$30="","",
IF(OR($H$30="Corrupción",$H$30="Lavado de Activos",$H$30="Financiación del Terrorismo",$H$30="Trámites, OPAs y Consultas de Acceso a la Información Pública"),"No Aplica",'5. Valoración de Controles'!T31))</f>
        <v/>
      </c>
      <c r="AG31" s="51" t="str">
        <f>IF($H$30="","",
IF(OR($H$30="Corrupción",$H$30="Lavado de Activos",$H$30="Financiación del Terrorismo",$H$30="Corrupción en Trámites, OPAs y Consultas de Acceso a la Información Pública"),"No Aplica",'5. Valoración de Controles'!U31))</f>
        <v/>
      </c>
      <c r="AH31" s="123"/>
      <c r="AI31" s="206"/>
      <c r="AJ31" s="123"/>
      <c r="AK31" s="206"/>
      <c r="AL31" s="121"/>
      <c r="AM31" s="125"/>
      <c r="AN31" s="177"/>
      <c r="AO31" s="207"/>
      <c r="AP31" s="122"/>
      <c r="AQ31" s="127"/>
      <c r="AR31" s="122"/>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row>
    <row r="32" spans="1:73" ht="31.5" customHeight="1" x14ac:dyDescent="0.45">
      <c r="A32" s="137"/>
      <c r="B32" s="127"/>
      <c r="C32" s="127"/>
      <c r="D32" s="127"/>
      <c r="E32" s="127"/>
      <c r="F32" s="127"/>
      <c r="G32" s="127"/>
      <c r="H32" s="127"/>
      <c r="I32" s="127"/>
      <c r="J32" s="127"/>
      <c r="K32" s="123"/>
      <c r="L32" s="124"/>
      <c r="M32" s="127"/>
      <c r="N32" s="123"/>
      <c r="O32" s="124"/>
      <c r="P32" s="121"/>
      <c r="Q32" s="68" t="str">
        <f>IF($H$30="","",
IF(OR($H$30="Corrupción",$H$30="Lavado de Activos",$H$30="Financiación del Terrorismo",$H$30="Corrupción en Trámites, OPAs y Consultas de Acceso a la Información Pública",$H$30="Financiación de la Proliferación de Armas de Destrucción Masiva"),"No Aplica",'5. Valoración de Controles'!K32))</f>
        <v/>
      </c>
      <c r="R32" s="68" t="str">
        <f>IF($H$30="","",
IF(OR($H$30="Corrupción",$H$30="Lavado de Activos",$H$30="Financiación del Terrorismo",$H$30="Corrupción en Trámites, OPAs y Consultas de Acceso a la Información Pública"),'6.Valoración Control Corrupción'!E32,"No Aplica"))</f>
        <v/>
      </c>
      <c r="S32" s="68" t="str">
        <f>IF($H$30="","",
IF(OR($H$30="Corrupción",$H$30="Lavado de Activos",$H$30="Financiación del Terrorismo",$H$30="Corrupción en Trámites, OPAs y Consultas de Acceso a la Información Pública"),'6.Valoración Control Corrupción'!F32,"No Aplica"))</f>
        <v/>
      </c>
      <c r="T32" s="68" t="str">
        <f>IF($H$30="","",
IF(OR($H$30="Corrupción",$H$30="Lavado de Activos",$H$30="Financiación del Terrorismo",$H$30="Corrupción en Trámites, OPAs y Consultas de Acceso a la Información Pública"),'6.Valoración Control Corrupción'!G32,"No Aplica"))</f>
        <v/>
      </c>
      <c r="U32" s="68" t="str">
        <f>IF($H$30="","",
IF(OR($H$30="Corrupción",$H$30="Lavado de Activos",$H$30="Financiación del Terrorismo",$H$30="Corrupción en Trámites, OPAs y Consultas de Acceso a la Información Pública"),'6.Valoración Control Corrupción'!H32,"No Aplica"))</f>
        <v/>
      </c>
      <c r="V32" s="68" t="str">
        <f>IF($H$30="","",
IF(OR($H$30="Corrupción",$H$30="Lavado de Activos",$H$30="Financiación del Terrorismo",$H$30="Corrupción en Trámites, OPAs y Consultas de Acceso a la Información Pública"),'6.Valoración Control Corrupción'!I32,"No Aplica"))</f>
        <v/>
      </c>
      <c r="W32" s="68" t="str">
        <f>IF($H$30="","",
IF(OR($H$30="Corrupción",$H$30="Lavado de Activos",$H$30="Financiación del Terrorismo",$H$30="Corrupción en Trámites, OPAs y Consultas de Acceso a la Información Pública"),'6.Valoración Control Corrupción'!J32,"No Aplica"))</f>
        <v/>
      </c>
      <c r="X32" s="35" t="str">
        <f>IF($H$30="","",
IF(OR($H$30="Corrupción",$H$30="Lavado de Activos",$H$30="Financiación del Terrorismo",$H$30="Trámites, OPAs y Consultas de Acceso a la Información Pública"),"No Aplica",'5. Valoración de Controles'!L32))</f>
        <v/>
      </c>
      <c r="Y32" s="35" t="str">
        <f>IF($H$30="","",
IF(OR($H$30="Corrupción",$H$30="Lavado de Activos",$H$30="Financiación del Terrorismo",$H$30="Trámites, OPAs y Consultas de Acceso a la Información Pública"),"No Aplica",'5. Valoración de Controles'!M32))</f>
        <v/>
      </c>
      <c r="Z32" s="35" t="str">
        <f>IF($H$30="","",
IF(OR($H$30="Corrupción",$H$30="Lavado de Activos",$H$30="Financiación del Terrorismo",$H$30="Trámites, OPAs y Consultas de Acceso a la Información Pública"),"No Aplica",'5. Valoración de Controles'!N32))</f>
        <v/>
      </c>
      <c r="AA32" s="35" t="str">
        <f>IF($H$30="","",
IF(OR($H$30="Corrupción",$H$30="Lavado de Activos",$H$30="Financiación del Terrorismo",$H$30="Trámites, OPAs y Consultas de Acceso a la Información Pública"),"No Aplica",'5. Valoración de Controles'!O32))</f>
        <v/>
      </c>
      <c r="AB32" s="35" t="str">
        <f>IF($H$30="","",
IF(OR($H$30="Corrupción",$H$30="Lavado de Activos",$H$30="Financiación del Terrorismo",$H$30="Trámites, OPAs y Consultas de Acceso a la Información Pública"),"No Aplica",'5. Valoración de Controles'!P32))</f>
        <v/>
      </c>
      <c r="AC32" s="35" t="str">
        <f>IF($H$30="","",
IF(OR($H$30="Corrupción",$H$30="Lavado de Activos",$H$30="Financiación del Terrorismo",$H$30="Trámites, OPAs y Consultas de Acceso a la Información Pública"),"No Aplica",'5. Valoración de Controles'!Q32))</f>
        <v/>
      </c>
      <c r="AD32" s="35" t="str">
        <f>IF($H$30="","",
IF(OR($H$30="Corrupción",$H$30="Lavado de Activos",$H$30="Financiación del Terrorismo",$H$30="Trámites, OPAs y Consultas de Acceso a la Información Pública"),"No Aplica",'5. Valoración de Controles'!R32))</f>
        <v/>
      </c>
      <c r="AE32" s="35" t="str">
        <f>IF($H$30="","",
IF(OR($H$30="Corrupción",$H$30="Lavado de Activos",$H$30="Financiación del Terrorismo",$H$30="Trámites, OPAs y Consultas de Acceso a la Información Pública"),"No Aplica",'5. Valoración de Controles'!S32))</f>
        <v/>
      </c>
      <c r="AF32" s="35" t="str">
        <f>IF($H$30="","",
IF(OR($H$30="Corrupción",$H$30="Lavado de Activos",$H$30="Financiación del Terrorismo",$H$30="Trámites, OPAs y Consultas de Acceso a la Información Pública"),"No Aplica",'5. Valoración de Controles'!T32))</f>
        <v/>
      </c>
      <c r="AG32" s="51" t="str">
        <f>IF($H$30="","",
IF(OR($H$30="Corrupción",$H$30="Lavado de Activos",$H$30="Financiación del Terrorismo",$H$30="Corrupción en Trámites, OPAs y Consultas de Acceso a la Información Pública"),"No Aplica",'5. Valoración de Controles'!U32))</f>
        <v/>
      </c>
      <c r="AH32" s="123"/>
      <c r="AI32" s="206"/>
      <c r="AJ32" s="123"/>
      <c r="AK32" s="206"/>
      <c r="AL32" s="121"/>
      <c r="AM32" s="125"/>
      <c r="AN32" s="177"/>
      <c r="AO32" s="207"/>
      <c r="AP32" s="122"/>
      <c r="AQ32" s="127"/>
      <c r="AR32" s="122"/>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row>
    <row r="33" spans="1:73" ht="31.5" customHeight="1" x14ac:dyDescent="0.45">
      <c r="A33" s="137">
        <v>9</v>
      </c>
      <c r="B33" s="127" t="str">
        <f>'2. Identificación del Riesgo'!B33:B35</f>
        <v/>
      </c>
      <c r="C33" s="127" t="str">
        <f>IF('2. Identificación del Riesgo'!C33:C35="","",'2. Identificación del Riesgo'!C33:C35)</f>
        <v/>
      </c>
      <c r="D33" s="127" t="str">
        <f>IF('2. Identificación del Riesgo'!D33:D35="","",'2. Identificación del Riesgo'!D33:D35)</f>
        <v/>
      </c>
      <c r="E33" s="127" t="str">
        <f>IF('2. Identificación del Riesgo'!E33:E35="","",'2. Identificación del Riesgo'!E33:E35)</f>
        <v/>
      </c>
      <c r="F33" s="127" t="str">
        <f>IF('2. Identificación del Riesgo'!F33:F35="","",'2. Identificación del Riesgo'!F33:F35)</f>
        <v/>
      </c>
      <c r="G33" s="127" t="str">
        <f>IF('2. Identificación del Riesgo'!G33:G35="","",'2. Identificación del Riesgo'!G33:G35)</f>
        <v/>
      </c>
      <c r="H33" s="127" t="str">
        <f>IF('2. Identificación del Riesgo'!H33:H35="","",'2. Identificación del Riesgo'!H33:H35)</f>
        <v/>
      </c>
      <c r="I33" s="127" t="str">
        <f>IF('2. Identificación del Riesgo'!I33:I35="","",'2. Identificación del Riesgo'!I33:I35)</f>
        <v/>
      </c>
      <c r="J33" s="127" t="str">
        <f>IF('2. Identificación del Riesgo'!J33:J35="","",'2. Identificación del Riesgo'!J33:J35)</f>
        <v/>
      </c>
      <c r="K33" s="123" t="str">
        <f>'2. Identificación del Riesgo'!K33:K35</f>
        <v/>
      </c>
      <c r="L33" s="124" t="str">
        <f>'2. Identificación del Riesgo'!L33:L35</f>
        <v/>
      </c>
      <c r="M33" s="127" t="str">
        <f>IF(OR('2. Identificación del Riesgo'!H33:H35="Corrupción",'2. Identificación del Riesgo'!H33:H35="Corrupción-LA/FT/FPADM",'2. Identificación del Riesgo'!H33:H35="Corrupción - Conflictos de Interes",'2. Identificación del Riesgo'!H33:H35="Corrupción en Trámites, OPAs y Consultas de Acceso a la Información Pública",'2. Identificación del Riesgo'!H33:H35="Financiación de la Proliferación de Armas de Destrucción Masiva"),"No Aplica",
IF('2. Identificación del Riesgo'!M33:M35="","",'2. Identificación del Riesgo'!M33:M35))</f>
        <v/>
      </c>
      <c r="N33" s="123" t="str">
        <f>'2. Identificación del Riesgo'!N33:N35</f>
        <v/>
      </c>
      <c r="O33" s="124" t="str">
        <f>'2. Identificación del Riesgo'!O33:O35</f>
        <v/>
      </c>
      <c r="P33" s="121" t="str">
        <f>'2. Identificación del Riesgo'!P33:P35</f>
        <v/>
      </c>
      <c r="Q33" s="68" t="str">
        <f>IF($H$33="","",
IF(OR($H$33="Corrupción",$H$33="Lavado de Activos",$H$33="Financiación del Terrorismo",$H$33="Corrupción en Trámites, OPAs y Consultas de Acceso a la Información Pública",$H$33="Financiación de la Proliferación de Armas de Destrucción Masiva"),"No Aplica",'5. Valoración de Controles'!K33))</f>
        <v/>
      </c>
      <c r="R33" s="68" t="str">
        <f>IF($H$33="","",
IF(OR($H$33="Corrupción",$H$33="Lavado de Activos",$H$33="Financiación del Terrorismo",$H$33="Corrupción en Trámites, OPAs y Consultas de Acceso a la Información Pública"),'6.Valoración Control Corrupción'!E33,"No Aplica"))</f>
        <v/>
      </c>
      <c r="S33" s="68" t="str">
        <f>IF($H$33="","",
IF(OR($H$33="Corrupción",$H$33="Lavado de Activos",$H$33="Financiación del Terrorismo",$H$33="Corrupción en Trámites, OPAs y Consultas de Acceso a la Información Pública"),'6.Valoración Control Corrupción'!F33,"No Aplica"))</f>
        <v/>
      </c>
      <c r="T33" s="68" t="str">
        <f>IF($H$33="","",
IF(OR($H$33="Corrupción",$H$33="Lavado de Activos",$H$33="Financiación del Terrorismo",$H$33="Corrupción en Trámites, OPAs y Consultas de Acceso a la Información Pública"),'6.Valoración Control Corrupción'!G33,"No Aplica"))</f>
        <v/>
      </c>
      <c r="U33" s="68" t="str">
        <f>IF($H$33="","",
IF(OR($H$33="Corrupción",$H$33="Lavado de Activos",$H$33="Financiación del Terrorismo",$H$33="Corrupción en Trámites, OPAs y Consultas de Acceso a la Información Pública"),'6.Valoración Control Corrupción'!H33,"No Aplica"))</f>
        <v/>
      </c>
      <c r="V33" s="68" t="str">
        <f>IF($H$33="","",
IF(OR($H$33="Corrupción",$H$33="Lavado de Activos",$H$33="Financiación del Terrorismo",$H$33="Corrupción en Trámites, OPAs y Consultas de Acceso a la Información Pública"),'6.Valoración Control Corrupción'!I33,"No Aplica"))</f>
        <v/>
      </c>
      <c r="W33" s="68" t="str">
        <f>IF($H$33="","",
IF(OR($H$33="Corrupción",$H$33="Lavado de Activos",$H$33="Financiación del Terrorismo",$H$33="Corrupción en Trámites, OPAs y Consultas de Acceso a la Información Pública"),'6.Valoración Control Corrupción'!J33,"No Aplica"))</f>
        <v/>
      </c>
      <c r="X33" s="35" t="str">
        <f>IF($H$33="","",
IF(OR($H$33="Corrupción",$H$33="Lavado de Activos",$H$33="Financiación del Terrorismo",$H$33="Trámites, OPAs y Consultas de Acceso a la Información Pública"),"No Aplica",'5. Valoración de Controles'!L33))</f>
        <v/>
      </c>
      <c r="Y33" s="35" t="str">
        <f>IF($H$33="","",
IF(OR($H$33="Corrupción",$H$33="Lavado de Activos",$H$33="Financiación del Terrorismo",$H$33="Trámites, OPAs y Consultas de Acceso a la Información Pública"),"No Aplica",'5. Valoración de Controles'!M33))</f>
        <v/>
      </c>
      <c r="Z33" s="35" t="str">
        <f>IF($H$33="","",
IF(OR($H$33="Corrupción",$H$33="Lavado de Activos",$H$33="Financiación del Terrorismo",$H$33="Trámites, OPAs y Consultas de Acceso a la Información Pública"),"No Aplica",'5. Valoración de Controles'!N33))</f>
        <v/>
      </c>
      <c r="AA33" s="35" t="str">
        <f>IF($H$33="","",
IF(OR($H$33="Corrupción",$H$33="Lavado de Activos",$H$33="Financiación del Terrorismo",$H$33="Trámites, OPAs y Consultas de Acceso a la Información Pública"),"No Aplica",'5. Valoración de Controles'!O33))</f>
        <v/>
      </c>
      <c r="AB33" s="35" t="str">
        <f>IF($H$33="","",
IF(OR($H$33="Corrupción",$H$33="Lavado de Activos",$H$33="Financiación del Terrorismo",$H$33="Trámites, OPAs y Consultas de Acceso a la Información Pública"),"No Aplica",'5. Valoración de Controles'!P33))</f>
        <v/>
      </c>
      <c r="AC33" s="35" t="str">
        <f>IF($H$33="","",
IF(OR($H$33="Corrupción",$H$33="Lavado de Activos",$H$33="Financiación del Terrorismo",$H$33="Trámites, OPAs y Consultas de Acceso a la Información Pública"),"No Aplica",'5. Valoración de Controles'!Q33))</f>
        <v/>
      </c>
      <c r="AD33" s="35" t="str">
        <f>IF($H$33="","",
IF(OR($H$33="Corrupción",$H$33="Lavado de Activos",$H$33="Financiación del Terrorismo",$H$33="Trámites, OPAs y Consultas de Acceso a la Información Pública"),"No Aplica",'5. Valoración de Controles'!R33))</f>
        <v/>
      </c>
      <c r="AE33" s="35" t="str">
        <f>IF($H$33="","",
IF(OR($H$33="Corrupción",$H$33="Lavado de Activos",$H$33="Financiación del Terrorismo",$H$33="Trámites, OPAs y Consultas de Acceso a la Información Pública"),"No Aplica",'5. Valoración de Controles'!S33))</f>
        <v/>
      </c>
      <c r="AF33" s="35" t="str">
        <f>IF($H$33="","",
IF(OR($H$33="Corrupción",$H$33="Lavado de Activos",$H$33="Financiación del Terrorismo",$H$33="Trámites, OPAs y Consultas de Acceso a la Información Pública"),"No Aplica",'5. Valoración de Controles'!T33))</f>
        <v/>
      </c>
      <c r="AG33" s="51" t="str">
        <f>IF($H$33="","",
IF(OR($H$33="Corrupción",$H$33="Lavado de Activos",$H$33="Financiación del Terrorismo",$H$33="Corrupción en Trámites, OPAs y Consultas de Acceso a la Información Pública"),"No Aplica",'5. Valoración de Controles'!U33))</f>
        <v/>
      </c>
      <c r="AH33" s="123" t="str">
        <f>IF(H33="","",
IF(OR(H33="Corrupción",H33="Corrupción-LA/FT/FPADM",H33="Corrupción - Conflictos de Interes",H33="Corrupción en Trámites, OPAs y Consultas de Acceso a la Información Pública",H33="Financiación de la Proliferación de Armas de Destrucción Masiva"),'6.Valoración Control Corrupción'!AC33:AC35,
IF(OR(H33&lt;&gt;"Corrupción",H33&lt;&gt;"Lavado de Activos",H33&lt;&gt;"Financiación del Terrorismo",H33&lt;&gt;"Corrupción en Trámites, OPAs y Consultas de Acceso a la Información Pública",H33&lt;&gt;"Financiación de la Proliferación de Armas de Destrucción Masiva"),IF(AI33="","",
IF(AND(AI33&gt;0,AI33&lt;0.4),"Muy Baja",
IF(AND(AI33&gt;=0.4,AI33&lt;0.6),"Baja",
IF(AND(AI33&gt;=0.6,AI33&lt;0.8),"Media",
IF(AND(AI33&gt;=0.8,AI33&lt;1),"Alta",
IF(AI33&gt;=1,"Muy Alta","")))))))))</f>
        <v/>
      </c>
      <c r="AI33" s="206" t="str">
        <f>IF(H33="","",
IF(OR(H33="Corrupción",H33="Corrupción-LA/FT/FPADM",H33="Financiación del Terrorismo",H33="Corrupción en Trámites, OPAs y Consultas de Acceso a la Información Pública",H33="Financiación de la Proliferación de Armas de Destrucción Masiva"),"No aplica",
IF(OR(H33&lt;&gt;"Corrupción",H33&lt;&gt;"Lavado de Activos",H33&lt;&gt;"Financiación del Terrorismo",H33&lt;&gt;"Corrupción en Trámites, OPAs y Consultas de Acceso a la Información Pública",H33&lt;&gt;"Financiación de la Proliferación de Armas de Destrucción Masiva"),
IF('5. Valoración de Controles'!X35&gt;0,'5. Valoración de Controles'!X35,
IF('5. Valoración de Controles'!X34&gt;0,'5. Valoración de Controles'!X34,
IF('5. Valoración de Controles'!X33&gt;0,'5. Valoración de Controles'!X33,L33))))))</f>
        <v/>
      </c>
      <c r="AJ33" s="123" t="str">
        <f>IF(H33="","",
IF(OR(H33="Corrupción",H33="Corrupción-LA/FT/FPADM",H33="Corrupción - Conflictos de Interes",H33="Corrupción en Trámites, OPAs y Consultas de Acceso a la Información Pública",H33="Financiación de la Proliferación de Armas de Destrucción Masiva"),'3. Impacto Riesgo de Corrupción'!Z33:Z35,
IF(OR(H33&lt;&gt;"Corrupción",H33&lt;&gt;"Lavado de Activos",H33&lt;&gt;"Financiación del Terrorismo",H33&lt;&gt;"Corrupción en Trámites, OPAs y Consultas de Acceso a la Información Pública",H33&lt;&gt;"Financiación de la Proliferación de Armas de Destrucción Masiva"),
IF(AK33="","",
IF(AND(AK33&gt;0,AK33&lt;0.4),"Leve",
IF(AND(AK33&gt;=0.4,AK33&lt;0.6),"Menor",
IF(AND(AK33&gt;=0.6,AK33&lt;0.8),"Moderado",
IF(AND(AK33&gt;=0.8,AK33&lt;1),"Mayor",
IF(AK33&gt;=1,"Catastrófico","")))))))))</f>
        <v/>
      </c>
      <c r="AK33" s="206" t="str">
        <f>IF(H33="","",
IF(OR(H33="Corrupción",H33="Corrupción-LA/FT/FPADM",H33="Financiación del Terrorismo",H33="Corrupción en Trámites, OPAs y Consultas de Acceso a la Información Pública",H33="Financiación de la Proliferación de Armas de Destrucción Masiva"),"No aplica",
IF(OR(H33&lt;&gt;"Corrupción",H33&lt;&gt;"Lavado de Activos",H33&lt;&gt;"Financiación del Terrorismo",H33&lt;&gt;"Corrupción en Trámites, OPAs y Consultas de Acceso a la Información Pública",H33&lt;&gt;"Financiación de la Proliferación de Armas de Destrucción Masiva"),
IF('5. Valoración de Controles'!Y35&gt;0,'5. Valoración de Controles'!Y35,
IF('5. Valoración de Controles'!Y34&gt;0,'5. Valoración de Controles'!Y34,
IF('5. Valoración de Controles'!Y33&gt;0,'5. Valoración de Controles'!Y33,O33))))))</f>
        <v/>
      </c>
      <c r="AL33" s="121" t="str">
        <f t="shared" ref="AL33" si="20">IF(AND(AH33="Muy Alta",OR(AJ33="Leve",AJ33="Menor",AJ33="Moderado",AJ33="Mayor")),"Alto",
IF(AND(AH33="Alta",OR(AJ33="Leve",AJ33="Menor")),"Moderado",
IF(AND(AH33="Alta",OR(AJ33="Moderado",AJ33="Mayor")),"Alto",
IF(AND(AH33="Media",OR(AJ33="Leve",AJ33="Menor",AJ33="Moderado")),"Moderado",
IF(AND(AH33="Media",OR(AJ33="Mayor")),"Alto",
IF(AND(AH33="Baja",OR(AJ33="Leve")),"Bajo",
IF(AND(OR(AH33="Baja",AH33="Improbable"),OR(AJ33="Menor",AJ33="Moderado")),"Moderado",
IF(AND(OR(AH33="Baja",AH33="Improbable"),AJ33="Mayor"),"Alto",
IF(AND(AH33="Muy Baja",OR(AJ33="Leve",AJ33="Menor")),"Bajo",
IF(AND(OR(AH33="Muy Baja",AH33="Rara vez"),OR(AJ33="Moderado")),"Moderado",
IF(AND(OR(AH33="Muy Baja",AH33="Rara vez"),AJ33="Mayor"),"Alto",
IF(AND(OR(AH33="Casi seguro",AH33="Probable",AH33="Posible"),AJ33="Mayor"),"Extremo",
IF(AND(AH33="Casi seguro",AJ33="Moderado"),"Extremo",
IF(AND(OR(AH33="Probable",AH33="Posible"),OR(AJ33="Moderado")),"Alto",
IF(AJ33="Catastrófico","Extremo","")))))))))))))))</f>
        <v/>
      </c>
      <c r="AM33" s="125"/>
      <c r="AN33" s="177" t="str">
        <f t="shared" ref="AN33" si="21">IF(AM33="Reducir (Mitigar)","Debe establecer el plan de acción a implementar para mitigar el nivel del riesgo",
IF(AM33="Reducir (Transferir)","No amerita plan de acción. Debe tercerizar la actividad que genera este riesgo o adquirir polizas para evitar responsabilidad economica, sin embargo mantiene la responsabilidad reputacional",
IF(AM33="Aceptar","No amerita plan de acción. Asuma las consecuencias de la materialización del riesgo",
IF(AM33="Evitar","No amerita plan de acción. No ejecute la actividad que genera el riesgo",
IF(AM33="Reducir","Debe establecer el plan de acción a implementar para mitigar el nivel del riesgo",
IF(AM33="Compartir","No amerita plan de acción. Comparta el riesgo con una parte interesada que pueda gestionarlo con mas eficacia",""))))))</f>
        <v/>
      </c>
      <c r="AO33" s="207"/>
      <c r="AP33" s="208"/>
      <c r="AQ33" s="205" t="str">
        <f t="shared" ref="AQ33" si="22">IF(AO33="","","∑ Peso porcentual de cada acción definida")</f>
        <v/>
      </c>
      <c r="AR33" s="122"/>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row>
    <row r="34" spans="1:73" ht="31.5" customHeight="1" x14ac:dyDescent="0.45">
      <c r="A34" s="137"/>
      <c r="B34" s="127"/>
      <c r="C34" s="127"/>
      <c r="D34" s="127"/>
      <c r="E34" s="127"/>
      <c r="F34" s="127"/>
      <c r="G34" s="127"/>
      <c r="H34" s="127"/>
      <c r="I34" s="127"/>
      <c r="J34" s="127"/>
      <c r="K34" s="123"/>
      <c r="L34" s="124"/>
      <c r="M34" s="127"/>
      <c r="N34" s="123"/>
      <c r="O34" s="124"/>
      <c r="P34" s="121"/>
      <c r="Q34" s="68" t="str">
        <f>IF($H$33="","",
IF(OR($H$33="Corrupción",$H$33="Lavado de Activos",$H$33="Financiación del Terrorismo",$H$33="Corrupción en Trámites, OPAs y Consultas de Acceso a la Información Pública",$H$33="Financiación de la Proliferación de Armas de Destrucción Masiva"),"No Aplica",'5. Valoración de Controles'!K34))</f>
        <v/>
      </c>
      <c r="R34" s="68" t="str">
        <f>IF($H$33="","",
IF(OR($H$33="Corrupción",$H$33="Lavado de Activos",$H$33="Financiación del Terrorismo",$H$33="Corrupción en Trámites, OPAs y Consultas de Acceso a la Información Pública"),'6.Valoración Control Corrupción'!E34,"No Aplica"))</f>
        <v/>
      </c>
      <c r="S34" s="68" t="str">
        <f>IF($H$33="","",
IF(OR($H$33="Corrupción",$H$33="Lavado de Activos",$H$33="Financiación del Terrorismo",$H$33="Corrupción en Trámites, OPAs y Consultas de Acceso a la Información Pública"),'6.Valoración Control Corrupción'!F34,"No Aplica"))</f>
        <v/>
      </c>
      <c r="T34" s="68" t="str">
        <f>IF($H$33="","",
IF(OR($H$33="Corrupción",$H$33="Lavado de Activos",$H$33="Financiación del Terrorismo",$H$33="Corrupción en Trámites, OPAs y Consultas de Acceso a la Información Pública"),'6.Valoración Control Corrupción'!G34,"No Aplica"))</f>
        <v/>
      </c>
      <c r="U34" s="68" t="str">
        <f>IF($H$33="","",
IF(OR($H$33="Corrupción",$H$33="Lavado de Activos",$H$33="Financiación del Terrorismo",$H$33="Corrupción en Trámites, OPAs y Consultas de Acceso a la Información Pública"),'6.Valoración Control Corrupción'!H34,"No Aplica"))</f>
        <v/>
      </c>
      <c r="V34" s="68" t="str">
        <f>IF($H$33="","",
IF(OR($H$33="Corrupción",$H$33="Lavado de Activos",$H$33="Financiación del Terrorismo",$H$33="Corrupción en Trámites, OPAs y Consultas de Acceso a la Información Pública"),'6.Valoración Control Corrupción'!I34,"No Aplica"))</f>
        <v/>
      </c>
      <c r="W34" s="68" t="str">
        <f>IF($H$33="","",
IF(OR($H$33="Corrupción",$H$33="Lavado de Activos",$H$33="Financiación del Terrorismo",$H$33="Corrupción en Trámites, OPAs y Consultas de Acceso a la Información Pública"),'6.Valoración Control Corrupción'!J34,"No Aplica"))</f>
        <v/>
      </c>
      <c r="X34" s="35" t="str">
        <f>IF($H$33="","",
IF(OR($H$33="Corrupción",$H$33="Lavado de Activos",$H$33="Financiación del Terrorismo",$H$33="Trámites, OPAs y Consultas de Acceso a la Información Pública"),"No Aplica",'5. Valoración de Controles'!L34))</f>
        <v/>
      </c>
      <c r="Y34" s="35" t="str">
        <f>IF($H$33="","",
IF(OR($H$33="Corrupción",$H$33="Lavado de Activos",$H$33="Financiación del Terrorismo",$H$33="Trámites, OPAs y Consultas de Acceso a la Información Pública"),"No Aplica",'5. Valoración de Controles'!M34))</f>
        <v/>
      </c>
      <c r="Z34" s="35" t="str">
        <f>IF($H$33="","",
IF(OR($H$33="Corrupción",$H$33="Lavado de Activos",$H$33="Financiación del Terrorismo",$H$33="Trámites, OPAs y Consultas de Acceso a la Información Pública"),"No Aplica",'5. Valoración de Controles'!N34))</f>
        <v/>
      </c>
      <c r="AA34" s="35" t="str">
        <f>IF($H$33="","",
IF(OR($H$33="Corrupción",$H$33="Lavado de Activos",$H$33="Financiación del Terrorismo",$H$33="Trámites, OPAs y Consultas de Acceso a la Información Pública"),"No Aplica",'5. Valoración de Controles'!O34))</f>
        <v/>
      </c>
      <c r="AB34" s="35" t="str">
        <f>IF($H$33="","",
IF(OR($H$33="Corrupción",$H$33="Lavado de Activos",$H$33="Financiación del Terrorismo",$H$33="Trámites, OPAs y Consultas de Acceso a la Información Pública"),"No Aplica",'5. Valoración de Controles'!P34))</f>
        <v/>
      </c>
      <c r="AC34" s="35" t="str">
        <f>IF($H$33="","",
IF(OR($H$33="Corrupción",$H$33="Lavado de Activos",$H$33="Financiación del Terrorismo",$H$33="Trámites, OPAs y Consultas de Acceso a la Información Pública"),"No Aplica",'5. Valoración de Controles'!Q34))</f>
        <v/>
      </c>
      <c r="AD34" s="35" t="str">
        <f>IF($H$33="","",
IF(OR($H$33="Corrupción",$H$33="Lavado de Activos",$H$33="Financiación del Terrorismo",$H$33="Trámites, OPAs y Consultas de Acceso a la Información Pública"),"No Aplica",'5. Valoración de Controles'!R34))</f>
        <v/>
      </c>
      <c r="AE34" s="35" t="str">
        <f>IF($H$33="","",
IF(OR($H$33="Corrupción",$H$33="Lavado de Activos",$H$33="Financiación del Terrorismo",$H$33="Trámites, OPAs y Consultas de Acceso a la Información Pública"),"No Aplica",'5. Valoración de Controles'!S34))</f>
        <v/>
      </c>
      <c r="AF34" s="35" t="str">
        <f>IF($H$33="","",
IF(OR($H$33="Corrupción",$H$33="Lavado de Activos",$H$33="Financiación del Terrorismo",$H$33="Trámites, OPAs y Consultas de Acceso a la Información Pública"),"No Aplica",'5. Valoración de Controles'!T34))</f>
        <v/>
      </c>
      <c r="AG34" s="51" t="str">
        <f>IF($H$33="","",
IF(OR($H$33="Corrupción",$H$33="Lavado de Activos",$H$33="Financiación del Terrorismo",$H$33="Corrupción en Trámites, OPAs y Consultas de Acceso a la Información Pública"),"No Aplica",'5. Valoración de Controles'!U34))</f>
        <v/>
      </c>
      <c r="AH34" s="123"/>
      <c r="AI34" s="206"/>
      <c r="AJ34" s="123"/>
      <c r="AK34" s="206"/>
      <c r="AL34" s="121"/>
      <c r="AM34" s="125"/>
      <c r="AN34" s="177"/>
      <c r="AO34" s="207"/>
      <c r="AP34" s="122"/>
      <c r="AQ34" s="127"/>
      <c r="AR34" s="122"/>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row>
    <row r="35" spans="1:73" ht="31.5" customHeight="1" x14ac:dyDescent="0.45">
      <c r="A35" s="137"/>
      <c r="B35" s="127"/>
      <c r="C35" s="127"/>
      <c r="D35" s="127"/>
      <c r="E35" s="127"/>
      <c r="F35" s="127"/>
      <c r="G35" s="127"/>
      <c r="H35" s="127"/>
      <c r="I35" s="127"/>
      <c r="J35" s="127"/>
      <c r="K35" s="123"/>
      <c r="L35" s="124"/>
      <c r="M35" s="127"/>
      <c r="N35" s="123"/>
      <c r="O35" s="124"/>
      <c r="P35" s="121"/>
      <c r="Q35" s="68" t="str">
        <f>IF($H$33="","",
IF(OR($H$33="Corrupción",$H$33="Lavado de Activos",$H$33="Financiación del Terrorismo",$H$33="Corrupción en Trámites, OPAs y Consultas de Acceso a la Información Pública",$H$33="Financiación de la Proliferación de Armas de Destrucción Masiva"),"No Aplica",'5. Valoración de Controles'!K35))</f>
        <v/>
      </c>
      <c r="R35" s="68" t="str">
        <f>IF($H$33="","",
IF(OR($H$33="Corrupción",$H$33="Lavado de Activos",$H$33="Financiación del Terrorismo",$H$33="Corrupción en Trámites, OPAs y Consultas de Acceso a la Información Pública"),'6.Valoración Control Corrupción'!E35,"No Aplica"))</f>
        <v/>
      </c>
      <c r="S35" s="68" t="str">
        <f>IF($H$33="","",
IF(OR($H$33="Corrupción",$H$33="Lavado de Activos",$H$33="Financiación del Terrorismo",$H$33="Corrupción en Trámites, OPAs y Consultas de Acceso a la Información Pública"),'6.Valoración Control Corrupción'!F35,"No Aplica"))</f>
        <v/>
      </c>
      <c r="T35" s="68" t="str">
        <f>IF($H$33="","",
IF(OR($H$33="Corrupción",$H$33="Lavado de Activos",$H$33="Financiación del Terrorismo",$H$33="Corrupción en Trámites, OPAs y Consultas de Acceso a la Información Pública"),'6.Valoración Control Corrupción'!G35,"No Aplica"))</f>
        <v/>
      </c>
      <c r="U35" s="68" t="str">
        <f>IF($H$33="","",
IF(OR($H$33="Corrupción",$H$33="Lavado de Activos",$H$33="Financiación del Terrorismo",$H$33="Corrupción en Trámites, OPAs y Consultas de Acceso a la Información Pública"),'6.Valoración Control Corrupción'!H35,"No Aplica"))</f>
        <v/>
      </c>
      <c r="V35" s="68" t="str">
        <f>IF($H$33="","",
IF(OR($H$33="Corrupción",$H$33="Lavado de Activos",$H$33="Financiación del Terrorismo",$H$33="Corrupción en Trámites, OPAs y Consultas de Acceso a la Información Pública"),'6.Valoración Control Corrupción'!I35,"No Aplica"))</f>
        <v/>
      </c>
      <c r="W35" s="68" t="str">
        <f>IF($H$33="","",
IF(OR($H$33="Corrupción",$H$33="Lavado de Activos",$H$33="Financiación del Terrorismo",$H$33="Corrupción en Trámites, OPAs y Consultas de Acceso a la Información Pública"),'6.Valoración Control Corrupción'!J35,"No Aplica"))</f>
        <v/>
      </c>
      <c r="X35" s="35" t="str">
        <f>IF($H$33="","",
IF(OR($H$33="Corrupción",$H$33="Lavado de Activos",$H$33="Financiación del Terrorismo",$H$33="Trámites, OPAs y Consultas de Acceso a la Información Pública"),"No Aplica",'5. Valoración de Controles'!L35))</f>
        <v/>
      </c>
      <c r="Y35" s="35" t="str">
        <f>IF($H$33="","",
IF(OR($H$33="Corrupción",$H$33="Lavado de Activos",$H$33="Financiación del Terrorismo",$H$33="Trámites, OPAs y Consultas de Acceso a la Información Pública"),"No Aplica",'5. Valoración de Controles'!M35))</f>
        <v/>
      </c>
      <c r="Z35" s="35" t="str">
        <f>IF($H$33="","",
IF(OR($H$33="Corrupción",$H$33="Lavado de Activos",$H$33="Financiación del Terrorismo",$H$33="Trámites, OPAs y Consultas de Acceso a la Información Pública"),"No Aplica",'5. Valoración de Controles'!N35))</f>
        <v/>
      </c>
      <c r="AA35" s="35" t="str">
        <f>IF($H$33="","",
IF(OR($H$33="Corrupción",$H$33="Lavado de Activos",$H$33="Financiación del Terrorismo",$H$33="Trámites, OPAs y Consultas de Acceso a la Información Pública"),"No Aplica",'5. Valoración de Controles'!O35))</f>
        <v/>
      </c>
      <c r="AB35" s="35" t="str">
        <f>IF($H$33="","",
IF(OR($H$33="Corrupción",$H$33="Lavado de Activos",$H$33="Financiación del Terrorismo",$H$33="Trámites, OPAs y Consultas de Acceso a la Información Pública"),"No Aplica",'5. Valoración de Controles'!P35))</f>
        <v/>
      </c>
      <c r="AC35" s="35" t="str">
        <f>IF($H$33="","",
IF(OR($H$33="Corrupción",$H$33="Lavado de Activos",$H$33="Financiación del Terrorismo",$H$33="Trámites, OPAs y Consultas de Acceso a la Información Pública"),"No Aplica",'5. Valoración de Controles'!Q35))</f>
        <v/>
      </c>
      <c r="AD35" s="35" t="str">
        <f>IF($H$33="","",
IF(OR($H$33="Corrupción",$H$33="Lavado de Activos",$H$33="Financiación del Terrorismo",$H$33="Trámites, OPAs y Consultas de Acceso a la Información Pública"),"No Aplica",'5. Valoración de Controles'!R35))</f>
        <v/>
      </c>
      <c r="AE35" s="35" t="str">
        <f>IF($H$33="","",
IF(OR($H$33="Corrupción",$H$33="Lavado de Activos",$H$33="Financiación del Terrorismo",$H$33="Trámites, OPAs y Consultas de Acceso a la Información Pública"),"No Aplica",'5. Valoración de Controles'!S35))</f>
        <v/>
      </c>
      <c r="AF35" s="35" t="str">
        <f>IF($H$33="","",
IF(OR($H$33="Corrupción",$H$33="Lavado de Activos",$H$33="Financiación del Terrorismo",$H$33="Trámites, OPAs y Consultas de Acceso a la Información Pública"),"No Aplica",'5. Valoración de Controles'!T35))</f>
        <v/>
      </c>
      <c r="AG35" s="51" t="str">
        <f>IF($H$33="","",
IF(OR($H$33="Corrupción",$H$33="Lavado de Activos",$H$33="Financiación del Terrorismo",$H$33="Corrupción en Trámites, OPAs y Consultas de Acceso a la Información Pública"),"No Aplica",'5. Valoración de Controles'!U35))</f>
        <v/>
      </c>
      <c r="AH35" s="123"/>
      <c r="AI35" s="206"/>
      <c r="AJ35" s="123"/>
      <c r="AK35" s="206"/>
      <c r="AL35" s="121"/>
      <c r="AM35" s="125"/>
      <c r="AN35" s="177"/>
      <c r="AO35" s="207"/>
      <c r="AP35" s="122"/>
      <c r="AQ35" s="127"/>
      <c r="AR35" s="122"/>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row>
    <row r="36" spans="1:73" ht="31.5" customHeight="1" x14ac:dyDescent="0.45">
      <c r="A36" s="137">
        <v>10</v>
      </c>
      <c r="B36" s="127">
        <f>'2. Identificación del Riesgo'!B36:B38</f>
        <v>0</v>
      </c>
      <c r="C36" s="127" t="str">
        <f>IF('2. Identificación del Riesgo'!C36:C38="","",'2. Identificación del Riesgo'!C36:C38)</f>
        <v/>
      </c>
      <c r="D36" s="127" t="str">
        <f>IF('2. Identificación del Riesgo'!D36:D38="","",'2. Identificación del Riesgo'!D36:D38)</f>
        <v/>
      </c>
      <c r="E36" s="127" t="str">
        <f>IF('2. Identificación del Riesgo'!E36:E38="","",'2. Identificación del Riesgo'!E36:E38)</f>
        <v/>
      </c>
      <c r="F36" s="127" t="str">
        <f>IF('2. Identificación del Riesgo'!F36:F38="","",'2. Identificación del Riesgo'!F36:F38)</f>
        <v/>
      </c>
      <c r="G36" s="127" t="str">
        <f>IF('2. Identificación del Riesgo'!G36:G38="","",'2. Identificación del Riesgo'!G36:G38)</f>
        <v/>
      </c>
      <c r="H36" s="127" t="str">
        <f>IF('2. Identificación del Riesgo'!H36:H38="","",'2. Identificación del Riesgo'!H36:H38)</f>
        <v/>
      </c>
      <c r="I36" s="127" t="str">
        <f>IF('2. Identificación del Riesgo'!I36:I38="","",'2. Identificación del Riesgo'!I36:I38)</f>
        <v/>
      </c>
      <c r="J36" s="127" t="str">
        <f>IF('2. Identificación del Riesgo'!J36:J38="","",'2. Identificación del Riesgo'!J36:J38)</f>
        <v/>
      </c>
      <c r="K36" s="123" t="str">
        <f>'2. Identificación del Riesgo'!K36:K38</f>
        <v/>
      </c>
      <c r="L36" s="124" t="str">
        <f>'2. Identificación del Riesgo'!L36:L38</f>
        <v/>
      </c>
      <c r="M36" s="127" t="str">
        <f>IF(OR('2. Identificación del Riesgo'!H36:H38="Corrupción",'2. Identificación del Riesgo'!H36:H38="Corrupción-LA/FT/FPADM",'2. Identificación del Riesgo'!H36:H38="Corrupción - Conflictos de Interes",'2. Identificación del Riesgo'!H36:H38="Corrupción en Trámites, OPAs y Consultas de Acceso a la Información Pública",'2. Identificación del Riesgo'!H36:H38="Financiación de la Proliferación de Armas de Destrucción Masiva"),"No Aplica",
IF('2. Identificación del Riesgo'!M36:M38="","",'2. Identificación del Riesgo'!M36:M38))</f>
        <v/>
      </c>
      <c r="N36" s="123" t="str">
        <f>'2. Identificación del Riesgo'!N36:N38</f>
        <v/>
      </c>
      <c r="O36" s="124" t="str">
        <f>'2. Identificación del Riesgo'!O36:O38</f>
        <v/>
      </c>
      <c r="P36" s="121" t="str">
        <f>'2. Identificación del Riesgo'!P36:P38</f>
        <v/>
      </c>
      <c r="Q36" s="68" t="str">
        <f>IF($H$36="","",
IF(OR($H$36="Corrupción",$H$36="Lavado de Activos",$H$36="Financiación del Terrorismo",$H$36="Corrupción en Trámites, OPAs y Consultas de Acceso a la Información Pública",$H$36="Financiación de la Proliferación de Armas de Destrucción Masiva"),"No Aplica",'5. Valoración de Controles'!K36))</f>
        <v/>
      </c>
      <c r="R36" s="68" t="str">
        <f>IF($H$36="","",
IF(OR($H$36="Corrupción",$H$36="Lavado de Activos",$H$36="Financiación del Terrorismo",$H$36="Corrupción en Trámites, OPAs y Consultas de Acceso a la Información Pública"),'6.Valoración Control Corrupción'!E36,"No Aplica"))</f>
        <v/>
      </c>
      <c r="S36" s="68" t="str">
        <f>IF($H$36="","",
IF(OR($H$36="Corrupción",$H$36="Lavado de Activos",$H$36="Financiación del Terrorismo",$H$36="Corrupción en Trámites, OPAs y Consultas de Acceso a la Información Pública"),'6.Valoración Control Corrupción'!F36,"No Aplica"))</f>
        <v/>
      </c>
      <c r="T36" s="68" t="str">
        <f>IF($H$36="","",
IF(OR($H$36="Corrupción",$H$36="Lavado de Activos",$H$36="Financiación del Terrorismo",$H$36="Corrupción en Trámites, OPAs y Consultas de Acceso a la Información Pública"),'6.Valoración Control Corrupción'!G36,"No Aplica"))</f>
        <v/>
      </c>
      <c r="U36" s="68" t="str">
        <f>IF($H$36="","",
IF(OR($H$36="Corrupción",$H$36="Lavado de Activos",$H$36="Financiación del Terrorismo",$H$36="Corrupción en Trámites, OPAs y Consultas de Acceso a la Información Pública"),'6.Valoración Control Corrupción'!H36,"No Aplica"))</f>
        <v/>
      </c>
      <c r="V36" s="68" t="str">
        <f>IF($H$36="","",
IF(OR($H$36="Corrupción",$H$36="Lavado de Activos",$H$36="Financiación del Terrorismo",$H$36="Corrupción en Trámites, OPAs y Consultas de Acceso a la Información Pública"),'6.Valoración Control Corrupción'!I36,"No Aplica"))</f>
        <v/>
      </c>
      <c r="W36" s="68" t="str">
        <f>IF($H$36="","",
IF(OR($H$36="Corrupción",$H$36="Lavado de Activos",$H$36="Financiación del Terrorismo",$H$36="Corrupción en Trámites, OPAs y Consultas de Acceso a la Información Pública"),'6.Valoración Control Corrupción'!J36,"No Aplica"))</f>
        <v/>
      </c>
      <c r="X36" s="35" t="str">
        <f>IF($H$36="","",
IF(OR($H$36="Corrupción",$H$36="Lavado de Activos",$H$36="Financiación del Terrorismo",$H$36="Trámites, OPAs y Consultas de Acceso a la Información Pública"),"No Aplica",'5. Valoración de Controles'!L36))</f>
        <v/>
      </c>
      <c r="Y36" s="35" t="str">
        <f>IF($H$36="","",
IF(OR($H$36="Corrupción",$H$36="Lavado de Activos",$H$36="Financiación del Terrorismo",$H$36="Trámites, OPAs y Consultas de Acceso a la Información Pública"),"No Aplica",'5. Valoración de Controles'!M36))</f>
        <v/>
      </c>
      <c r="Z36" s="35" t="str">
        <f>IF($H$36="","",
IF(OR($H$36="Corrupción",$H$36="Lavado de Activos",$H$36="Financiación del Terrorismo",$H$36="Trámites, OPAs y Consultas de Acceso a la Información Pública"),"No Aplica",'5. Valoración de Controles'!N36))</f>
        <v/>
      </c>
      <c r="AA36" s="35" t="str">
        <f>IF($H$36="","",
IF(OR($H$36="Corrupción",$H$36="Lavado de Activos",$H$36="Financiación del Terrorismo",$H$36="Trámites, OPAs y Consultas de Acceso a la Información Pública"),"No Aplica",'5. Valoración de Controles'!O36))</f>
        <v/>
      </c>
      <c r="AB36" s="35" t="str">
        <f>IF($H$36="","",
IF(OR($H$36="Corrupción",$H$36="Lavado de Activos",$H$36="Financiación del Terrorismo",$H$36="Trámites, OPAs y Consultas de Acceso a la Información Pública"),"No Aplica",'5. Valoración de Controles'!P36))</f>
        <v/>
      </c>
      <c r="AC36" s="35" t="str">
        <f>IF($H$36="","",
IF(OR($H$36="Corrupción",$H$36="Lavado de Activos",$H$36="Financiación del Terrorismo",$H$36="Trámites, OPAs y Consultas de Acceso a la Información Pública"),"No Aplica",'5. Valoración de Controles'!Q36))</f>
        <v/>
      </c>
      <c r="AD36" s="35" t="str">
        <f>IF($H$36="","",
IF(OR($H$36="Corrupción",$H$36="Lavado de Activos",$H$36="Financiación del Terrorismo",$H$36="Trámites, OPAs y Consultas de Acceso a la Información Pública"),"No Aplica",'5. Valoración de Controles'!R36))</f>
        <v/>
      </c>
      <c r="AE36" s="35" t="str">
        <f>IF($H$36="","",
IF(OR($H$36="Corrupción",$H$36="Lavado de Activos",$H$36="Financiación del Terrorismo",$H$36="Trámites, OPAs y Consultas de Acceso a la Información Pública"),"No Aplica",'5. Valoración de Controles'!S36))</f>
        <v/>
      </c>
      <c r="AF36" s="35" t="str">
        <f>IF($H$36="","",
IF(OR($H$36="Corrupción",$H$36="Lavado de Activos",$H$36="Financiación del Terrorismo",$H$36="Trámites, OPAs y Consultas de Acceso a la Información Pública"),"No Aplica",'5. Valoración de Controles'!T36))</f>
        <v/>
      </c>
      <c r="AG36" s="51" t="str">
        <f>IF($H$36="","",
IF(OR($H$36="Corrupción",$H$36="Lavado de Activos",$H$36="Financiación del Terrorismo",$H$36="Corrupción en Trámites, OPAs y Consultas de Acceso a la Información Pública"),"No Aplica",'5. Valoración de Controles'!U36))</f>
        <v/>
      </c>
      <c r="AH36" s="123" t="str">
        <f>IF(H36="","",
IF(OR(H36="Corrupción",H36="Corrupción-LA/FT/FPADM",H36="Corrupción - Conflictos de Interes",H36="Corrupción en Trámites, OPAs y Consultas de Acceso a la Información Pública",H36="Financiación de la Proliferación de Armas de Destrucción Masiva"),'6.Valoración Control Corrupción'!AC36:AC38,
IF(OR(H36&lt;&gt;"Corrupción",H36&lt;&gt;"Lavado de Activos",H36&lt;&gt;"Financiación del Terrorismo",H36&lt;&gt;"Corrupción en Trámites, OPAs y Consultas de Acceso a la Información Pública",H36&lt;&gt;"Financiación de la Proliferación de Armas de Destrucción Masiva"),IF(AI36="","",
IF(AND(AI36&gt;0,AI36&lt;0.4),"Muy Baja",
IF(AND(AI36&gt;=0.4,AI36&lt;0.6),"Baja",
IF(AND(AI36&gt;=0.6,AI36&lt;0.8),"Media",
IF(AND(AI36&gt;=0.8,AI36&lt;1),"Alta",
IF(AI36&gt;=1,"Muy Alta","")))))))))</f>
        <v/>
      </c>
      <c r="AI36" s="206" t="str">
        <f>IF(H36="","",
IF(OR(H36="Corrupción",H36="Corrupción-LA/FT/FPADM",H36="Financiación del Terrorismo",H36="Corrupción en Trámites, OPAs y Consultas de Acceso a la Información Pública",H36="Financiación de la Proliferación de Armas de Destrucción Masiva"),"No aplica",
IF(OR(H36&lt;&gt;"Corrupción",H36&lt;&gt;"Lavado de Activos",H36&lt;&gt;"Financiación del Terrorismo",H36&lt;&gt;"Corrupción en Trámites, OPAs y Consultas de Acceso a la Información Pública",H36&lt;&gt;"Financiación de la Proliferación de Armas de Destrucción Masiva"),
IF('5. Valoración de Controles'!X38&gt;0,'5. Valoración de Controles'!X38,
IF('5. Valoración de Controles'!X37&gt;0,'5. Valoración de Controles'!X37,
IF('5. Valoración de Controles'!X36&gt;0,'5. Valoración de Controles'!X36,L36))))))</f>
        <v/>
      </c>
      <c r="AJ36" s="123" t="str">
        <f>IF(H36="","",
IF(OR(H36="Corrupción",H36="Corrupción-LA/FT/FPADM",H36="Corrupción - Conflictos de Interes",H36="Corrupción en Trámites, OPAs y Consultas de Acceso a la Información Pública",H36="Financiación de la Proliferación de Armas de Destrucción Masiva"),'3. Impacto Riesgo de Corrupción'!Z36:Z38,
IF(OR(H36&lt;&gt;"Corrupción",H36&lt;&gt;"Lavado de Activos",H36&lt;&gt;"Financiación del Terrorismo",H36&lt;&gt;"Corrupción en Trámites, OPAs y Consultas de Acceso a la Información Pública",H36&lt;&gt;"Financiación de la Proliferación de Armas de Destrucción Masiva"),
IF(AK36="","",
IF(AND(AK36&gt;0,AK36&lt;0.4),"Leve",
IF(AND(AK36&gt;=0.4,AK36&lt;0.6),"Menor",
IF(AND(AK36&gt;=0.6,AK36&lt;0.8),"Moderado",
IF(AND(AK36&gt;=0.8,AK36&lt;1),"Mayor",
IF(AK36&gt;=1,"Catastrófico","")))))))))</f>
        <v/>
      </c>
      <c r="AK36" s="206" t="str">
        <f>IF(H36="","",
IF(OR(H36="Corrupción",H36="Corrupción-LA/FT/FPADM",H36="Financiación del Terrorismo",H36="Corrupción en Trámites, OPAs y Consultas de Acceso a la Información Pública",H36="Financiación de la Proliferación de Armas de Destrucción Masiva"),"No aplica",
IF(OR(H36&lt;&gt;"Corrupción",H36&lt;&gt;"Lavado de Activos",H36&lt;&gt;"Financiación del Terrorismo",H36&lt;&gt;"Corrupción en Trámites, OPAs y Consultas de Acceso a la Información Pública",H36&lt;&gt;"Financiación de la Proliferación de Armas de Destrucción Masiva"),
IF('5. Valoración de Controles'!Y38&gt;0,'5. Valoración de Controles'!Y38,
IF('5. Valoración de Controles'!Y37&gt;0,'5. Valoración de Controles'!Y37,
IF('5. Valoración de Controles'!Y36&gt;0,'5. Valoración de Controles'!Y36,O36))))))</f>
        <v/>
      </c>
      <c r="AL36" s="121" t="str">
        <f t="shared" ref="AL36" si="23">IF(AND(AH36="Muy Alta",OR(AJ36="Leve",AJ36="Menor",AJ36="Moderado",AJ36="Mayor")),"Alto",
IF(AND(AH36="Alta",OR(AJ36="Leve",AJ36="Menor")),"Moderado",
IF(AND(AH36="Alta",OR(AJ36="Moderado",AJ36="Mayor")),"Alto",
IF(AND(AH36="Media",OR(AJ36="Leve",AJ36="Menor",AJ36="Moderado")),"Moderado",
IF(AND(AH36="Media",OR(AJ36="Mayor")),"Alto",
IF(AND(AH36="Baja",OR(AJ36="Leve")),"Bajo",
IF(AND(OR(AH36="Baja",AH36="Improbable"),OR(AJ36="Menor",AJ36="Moderado")),"Moderado",
IF(AND(OR(AH36="Baja",AH36="Improbable"),AJ36="Mayor"),"Alto",
IF(AND(AH36="Muy Baja",OR(AJ36="Leve",AJ36="Menor")),"Bajo",
IF(AND(OR(AH36="Muy Baja",AH36="Rara vez"),OR(AJ36="Moderado")),"Moderado",
IF(AND(OR(AH36="Muy Baja",AH36="Rara vez"),AJ36="Mayor"),"Alto",
IF(AND(OR(AH36="Casi seguro",AH36="Probable",AH36="Posible"),AJ36="Mayor"),"Extremo",
IF(AND(AH36="Casi seguro",AJ36="Moderado"),"Extremo",
IF(AND(OR(AH36="Probable",AH36="Posible"),OR(AJ36="Moderado")),"Alto",
IF(AJ36="Catastrófico","Extremo","")))))))))))))))</f>
        <v/>
      </c>
      <c r="AM36" s="125"/>
      <c r="AN36" s="177" t="str">
        <f t="shared" ref="AN36" si="24">IF(AM36="Reducir (Mitigar)","Debe establecer el plan de acción a implementar para mitigar el nivel del riesgo",
IF(AM36="Reducir (Transferir)","No amerita plan de acción. Debe tercerizar la actividad que genera este riesgo o adquirir polizas para evitar responsabilidad economica, sin embargo mantiene la responsabilidad reputacional",
IF(AM36="Aceptar","No amerita plan de acción. Asuma las consecuencias de la materialización del riesgo",
IF(AM36="Evitar","No amerita plan de acción. No ejecute la actividad que genera el riesgo",
IF(AM36="Reducir","Debe establecer el plan de acción a implementar para mitigar el nivel del riesgo",
IF(AM36="Compartir","No amerita plan de acción. Comparta el riesgo con una parte interesada que pueda gestionarlo con mas eficacia",""))))))</f>
        <v/>
      </c>
      <c r="AO36" s="207"/>
      <c r="AP36" s="208"/>
      <c r="AQ36" s="205" t="str">
        <f t="shared" ref="AQ36" si="25">IF(AO36="","","∑ Peso porcentual de cada acción definida")</f>
        <v/>
      </c>
      <c r="AR36" s="122"/>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row>
    <row r="37" spans="1:73" ht="31.5" customHeight="1" x14ac:dyDescent="0.45">
      <c r="A37" s="137"/>
      <c r="B37" s="127"/>
      <c r="C37" s="127"/>
      <c r="D37" s="127"/>
      <c r="E37" s="127"/>
      <c r="F37" s="127"/>
      <c r="G37" s="127"/>
      <c r="H37" s="127"/>
      <c r="I37" s="127"/>
      <c r="J37" s="127"/>
      <c r="K37" s="123"/>
      <c r="L37" s="124"/>
      <c r="M37" s="127"/>
      <c r="N37" s="123"/>
      <c r="O37" s="124"/>
      <c r="P37" s="121"/>
      <c r="Q37" s="68" t="str">
        <f>IF($H$36="","",
IF(OR($H$36="Corrupción",$H$36="Lavado de Activos",$H$36="Financiación del Terrorismo",$H$36="Corrupción en Trámites, OPAs y Consultas de Acceso a la Información Pública",$H$36="Financiación de la Proliferación de Armas de Destrucción Masiva"),"No Aplica",'5. Valoración de Controles'!K37))</f>
        <v/>
      </c>
      <c r="R37" s="68" t="str">
        <f>IF($H$36="","",
IF(OR($H$36="Corrupción",$H$36="Lavado de Activos",$H$36="Financiación del Terrorismo",$H$36="Corrupción en Trámites, OPAs y Consultas de Acceso a la Información Pública"),'6.Valoración Control Corrupción'!E37,"No Aplica"))</f>
        <v/>
      </c>
      <c r="S37" s="68" t="str">
        <f>IF($H$36="","",
IF(OR($H$36="Corrupción",$H$36="Lavado de Activos",$H$36="Financiación del Terrorismo",$H$36="Corrupción en Trámites, OPAs y Consultas de Acceso a la Información Pública"),'6.Valoración Control Corrupción'!F37,"No Aplica"))</f>
        <v/>
      </c>
      <c r="T37" s="68" t="str">
        <f>IF($H$36="","",
IF(OR($H$36="Corrupción",$H$36="Lavado de Activos",$H$36="Financiación del Terrorismo",$H$36="Corrupción en Trámites, OPAs y Consultas de Acceso a la Información Pública"),'6.Valoración Control Corrupción'!G37,"No Aplica"))</f>
        <v/>
      </c>
      <c r="U37" s="68" t="str">
        <f>IF($H$36="","",
IF(OR($H$36="Corrupción",$H$36="Lavado de Activos",$H$36="Financiación del Terrorismo",$H$36="Corrupción en Trámites, OPAs y Consultas de Acceso a la Información Pública"),'6.Valoración Control Corrupción'!H37,"No Aplica"))</f>
        <v/>
      </c>
      <c r="V37" s="68" t="str">
        <f>IF($H$36="","",
IF(OR($H$36="Corrupción",$H$36="Lavado de Activos",$H$36="Financiación del Terrorismo",$H$36="Corrupción en Trámites, OPAs y Consultas de Acceso a la Información Pública"),'6.Valoración Control Corrupción'!I37,"No Aplica"))</f>
        <v/>
      </c>
      <c r="W37" s="68" t="str">
        <f>IF($H$36="","",
IF(OR($H$36="Corrupción",$H$36="Lavado de Activos",$H$36="Financiación del Terrorismo",$H$36="Corrupción en Trámites, OPAs y Consultas de Acceso a la Información Pública"),'6.Valoración Control Corrupción'!J37,"No Aplica"))</f>
        <v/>
      </c>
      <c r="X37" s="35" t="str">
        <f>IF($H$36="","",
IF(OR($H$36="Corrupción",$H$36="Lavado de Activos",$H$36="Financiación del Terrorismo",$H$36="Trámites, OPAs y Consultas de Acceso a la Información Pública"),"No Aplica",'5. Valoración de Controles'!L37))</f>
        <v/>
      </c>
      <c r="Y37" s="35" t="str">
        <f>IF($H$36="","",
IF(OR($H$36="Corrupción",$H$36="Lavado de Activos",$H$36="Financiación del Terrorismo",$H$36="Trámites, OPAs y Consultas de Acceso a la Información Pública"),"No Aplica",'5. Valoración de Controles'!M37))</f>
        <v/>
      </c>
      <c r="Z37" s="35" t="str">
        <f>IF($H$36="","",
IF(OR($H$36="Corrupción",$H$36="Lavado de Activos",$H$36="Financiación del Terrorismo",$H$36="Trámites, OPAs y Consultas de Acceso a la Información Pública"),"No Aplica",'5. Valoración de Controles'!N37))</f>
        <v/>
      </c>
      <c r="AA37" s="35" t="str">
        <f>IF($H$36="","",
IF(OR($H$36="Corrupción",$H$36="Lavado de Activos",$H$36="Financiación del Terrorismo",$H$36="Trámites, OPAs y Consultas de Acceso a la Información Pública"),"No Aplica",'5. Valoración de Controles'!O37))</f>
        <v/>
      </c>
      <c r="AB37" s="35" t="str">
        <f>IF($H$36="","",
IF(OR($H$36="Corrupción",$H$36="Lavado de Activos",$H$36="Financiación del Terrorismo",$H$36="Trámites, OPAs y Consultas de Acceso a la Información Pública"),"No Aplica",'5. Valoración de Controles'!P37))</f>
        <v/>
      </c>
      <c r="AC37" s="35" t="str">
        <f>IF($H$36="","",
IF(OR($H$36="Corrupción",$H$36="Lavado de Activos",$H$36="Financiación del Terrorismo",$H$36="Trámites, OPAs y Consultas de Acceso a la Información Pública"),"No Aplica",'5. Valoración de Controles'!Q37))</f>
        <v/>
      </c>
      <c r="AD37" s="35" t="str">
        <f>IF($H$36="","",
IF(OR($H$36="Corrupción",$H$36="Lavado de Activos",$H$36="Financiación del Terrorismo",$H$36="Trámites, OPAs y Consultas de Acceso a la Información Pública"),"No Aplica",'5. Valoración de Controles'!R37))</f>
        <v/>
      </c>
      <c r="AE37" s="35" t="str">
        <f>IF($H$36="","",
IF(OR($H$36="Corrupción",$H$36="Lavado de Activos",$H$36="Financiación del Terrorismo",$H$36="Trámites, OPAs y Consultas de Acceso a la Información Pública"),"No Aplica",'5. Valoración de Controles'!S37))</f>
        <v/>
      </c>
      <c r="AF37" s="35" t="str">
        <f>IF($H$36="","",
IF(OR($H$36="Corrupción",$H$36="Lavado de Activos",$H$36="Financiación del Terrorismo",$H$36="Trámites, OPAs y Consultas de Acceso a la Información Pública"),"No Aplica",'5. Valoración de Controles'!T37))</f>
        <v/>
      </c>
      <c r="AG37" s="51" t="str">
        <f>IF($H$36="","",
IF(OR($H$36="Corrupción",$H$36="Lavado de Activos",$H$36="Financiación del Terrorismo",$H$36="Corrupción en Trámites, OPAs y Consultas de Acceso a la Información Pública"),"No Aplica",'5. Valoración de Controles'!U37))</f>
        <v/>
      </c>
      <c r="AH37" s="123"/>
      <c r="AI37" s="206"/>
      <c r="AJ37" s="123"/>
      <c r="AK37" s="206"/>
      <c r="AL37" s="121"/>
      <c r="AM37" s="125"/>
      <c r="AN37" s="177"/>
      <c r="AO37" s="207"/>
      <c r="AP37" s="122"/>
      <c r="AQ37" s="127"/>
      <c r="AR37" s="122"/>
    </row>
    <row r="38" spans="1:73" ht="31.5" customHeight="1" x14ac:dyDescent="0.45">
      <c r="A38" s="137"/>
      <c r="B38" s="127"/>
      <c r="C38" s="127"/>
      <c r="D38" s="127"/>
      <c r="E38" s="127"/>
      <c r="F38" s="127"/>
      <c r="G38" s="127"/>
      <c r="H38" s="127"/>
      <c r="I38" s="127"/>
      <c r="J38" s="127"/>
      <c r="K38" s="123"/>
      <c r="L38" s="124"/>
      <c r="M38" s="127"/>
      <c r="N38" s="123"/>
      <c r="O38" s="124"/>
      <c r="P38" s="121"/>
      <c r="Q38" s="68" t="str">
        <f>IF($H$36="","",
IF(OR($H$36="Corrupción",$H$36="Lavado de Activos",$H$36="Financiación del Terrorismo",$H$36="Corrupción en Trámites, OPAs y Consultas de Acceso a la Información Pública",$H$36="Financiación de la Proliferación de Armas de Destrucción Masiva"),"No Aplica",'5. Valoración de Controles'!K38))</f>
        <v/>
      </c>
      <c r="R38" s="68" t="str">
        <f>IF($H$36="","",
IF(OR($H$36="Corrupción",$H$36="Lavado de Activos",$H$36="Financiación del Terrorismo",$H$36="Corrupción en Trámites, OPAs y Consultas de Acceso a la Información Pública"),'6.Valoración Control Corrupción'!E38,"No Aplica"))</f>
        <v/>
      </c>
      <c r="S38" s="68" t="str">
        <f>IF($H$36="","",
IF(OR($H$36="Corrupción",$H$36="Lavado de Activos",$H$36="Financiación del Terrorismo",$H$36="Corrupción en Trámites, OPAs y Consultas de Acceso a la Información Pública"),'6.Valoración Control Corrupción'!F38,"No Aplica"))</f>
        <v/>
      </c>
      <c r="T38" s="68" t="str">
        <f>IF($H$36="","",
IF(OR($H$36="Corrupción",$H$36="Lavado de Activos",$H$36="Financiación del Terrorismo",$H$36="Corrupción en Trámites, OPAs y Consultas de Acceso a la Información Pública"),'6.Valoración Control Corrupción'!G38,"No Aplica"))</f>
        <v/>
      </c>
      <c r="U38" s="68" t="str">
        <f>IF($H$36="","",
IF(OR($H$36="Corrupción",$H$36="Lavado de Activos",$H$36="Financiación del Terrorismo",$H$36="Corrupción en Trámites, OPAs y Consultas de Acceso a la Información Pública"),'6.Valoración Control Corrupción'!H38,"No Aplica"))</f>
        <v/>
      </c>
      <c r="V38" s="68" t="str">
        <f>IF($H$36="","",
IF(OR($H$36="Corrupción",$H$36="Lavado de Activos",$H$36="Financiación del Terrorismo",$H$36="Corrupción en Trámites, OPAs y Consultas de Acceso a la Información Pública"),'6.Valoración Control Corrupción'!I38,"No Aplica"))</f>
        <v/>
      </c>
      <c r="W38" s="68" t="str">
        <f>IF($H$36="","",
IF(OR($H$36="Corrupción",$H$36="Lavado de Activos",$H$36="Financiación del Terrorismo",$H$36="Corrupción en Trámites, OPAs y Consultas de Acceso a la Información Pública"),'6.Valoración Control Corrupción'!J38,"No Aplica"))</f>
        <v/>
      </c>
      <c r="X38" s="35" t="str">
        <f>IF($H$36="","",
IF(OR($H$36="Corrupción",$H$36="Lavado de Activos",$H$36="Financiación del Terrorismo",$H$36="Trámites, OPAs y Consultas de Acceso a la Información Pública"),"No Aplica",'5. Valoración de Controles'!L38))</f>
        <v/>
      </c>
      <c r="Y38" s="35" t="str">
        <f>IF($H$36="","",
IF(OR($H$36="Corrupción",$H$36="Lavado de Activos",$H$36="Financiación del Terrorismo",$H$36="Trámites, OPAs y Consultas de Acceso a la Información Pública"),"No Aplica",'5. Valoración de Controles'!M38))</f>
        <v/>
      </c>
      <c r="Z38" s="35" t="str">
        <f>IF($H$36="","",
IF(OR($H$36="Corrupción",$H$36="Lavado de Activos",$H$36="Financiación del Terrorismo",$H$36="Trámites, OPAs y Consultas de Acceso a la Información Pública"),"No Aplica",'5. Valoración de Controles'!N38))</f>
        <v/>
      </c>
      <c r="AA38" s="35" t="str">
        <f>IF($H$36="","",
IF(OR($H$36="Corrupción",$H$36="Lavado de Activos",$H$36="Financiación del Terrorismo",$H$36="Trámites, OPAs y Consultas de Acceso a la Información Pública"),"No Aplica",'5. Valoración de Controles'!O38))</f>
        <v/>
      </c>
      <c r="AB38" s="35" t="str">
        <f>IF($H$36="","",
IF(OR($H$36="Corrupción",$H$36="Lavado de Activos",$H$36="Financiación del Terrorismo",$H$36="Trámites, OPAs y Consultas de Acceso a la Información Pública"),"No Aplica",'5. Valoración de Controles'!P38))</f>
        <v/>
      </c>
      <c r="AC38" s="35" t="str">
        <f>IF($H$36="","",
IF(OR($H$36="Corrupción",$H$36="Lavado de Activos",$H$36="Financiación del Terrorismo",$H$36="Trámites, OPAs y Consultas de Acceso a la Información Pública"),"No Aplica",'5. Valoración de Controles'!Q38))</f>
        <v/>
      </c>
      <c r="AD38" s="35" t="str">
        <f>IF($H$36="","",
IF(OR($H$36="Corrupción",$H$36="Lavado de Activos",$H$36="Financiación del Terrorismo",$H$36="Trámites, OPAs y Consultas de Acceso a la Información Pública"),"No Aplica",'5. Valoración de Controles'!R38))</f>
        <v/>
      </c>
      <c r="AE38" s="35" t="str">
        <f>IF($H$36="","",
IF(OR($H$36="Corrupción",$H$36="Lavado de Activos",$H$36="Financiación del Terrorismo",$H$36="Trámites, OPAs y Consultas de Acceso a la Información Pública"),"No Aplica",'5. Valoración de Controles'!S38))</f>
        <v/>
      </c>
      <c r="AF38" s="35" t="str">
        <f>IF($H$36="","",
IF(OR($H$36="Corrupción",$H$36="Lavado de Activos",$H$36="Financiación del Terrorismo",$H$36="Trámites, OPAs y Consultas de Acceso a la Información Pública"),"No Aplica",'5. Valoración de Controles'!T38))</f>
        <v/>
      </c>
      <c r="AG38" s="51" t="str">
        <f>IF($H$36="","",
IF(OR($H$36="Corrupción",$H$36="Lavado de Activos",$H$36="Financiación del Terrorismo",$H$36="Corrupción en Trámites, OPAs y Consultas de Acceso a la Información Pública"),"No Aplica",'5. Valoración de Controles'!U38))</f>
        <v/>
      </c>
      <c r="AH38" s="123"/>
      <c r="AI38" s="206"/>
      <c r="AJ38" s="123"/>
      <c r="AK38" s="206"/>
      <c r="AL38" s="121"/>
      <c r="AM38" s="125"/>
      <c r="AN38" s="177"/>
      <c r="AO38" s="207"/>
      <c r="AP38" s="122"/>
      <c r="AQ38" s="127"/>
      <c r="AR38" s="122"/>
    </row>
    <row r="39" spans="1:73" ht="31.5" customHeight="1" x14ac:dyDescent="0.45">
      <c r="A39" s="137">
        <v>11</v>
      </c>
      <c r="B39" s="127">
        <f>'2. Identificación del Riesgo'!B39:B41</f>
        <v>0</v>
      </c>
      <c r="C39" s="127" t="str">
        <f>IF('2. Identificación del Riesgo'!C39:C41="","",'2. Identificación del Riesgo'!C39:C41)</f>
        <v/>
      </c>
      <c r="D39" s="127" t="str">
        <f>IF('2. Identificación del Riesgo'!D39:D41="","",'2. Identificación del Riesgo'!D39:D41)</f>
        <v/>
      </c>
      <c r="E39" s="127" t="str">
        <f>IF('2. Identificación del Riesgo'!E39:E41="","",'2. Identificación del Riesgo'!E39:E41)</f>
        <v/>
      </c>
      <c r="F39" s="127" t="str">
        <f>IF('2. Identificación del Riesgo'!F39:F41="","",'2. Identificación del Riesgo'!F39:F41)</f>
        <v/>
      </c>
      <c r="G39" s="127" t="str">
        <f>IF('2. Identificación del Riesgo'!G39:G41="","",'2. Identificación del Riesgo'!G39:G41)</f>
        <v/>
      </c>
      <c r="H39" s="127" t="str">
        <f>IF('2. Identificación del Riesgo'!H39:H41="","",'2. Identificación del Riesgo'!H39:H41)</f>
        <v/>
      </c>
      <c r="I39" s="127" t="str">
        <f>IF('2. Identificación del Riesgo'!I39:I41="","",'2. Identificación del Riesgo'!I39:I41)</f>
        <v/>
      </c>
      <c r="J39" s="127" t="str">
        <f>IF('2. Identificación del Riesgo'!J39:J41="","",'2. Identificación del Riesgo'!J39:J41)</f>
        <v/>
      </c>
      <c r="K39" s="123" t="str">
        <f>'2. Identificación del Riesgo'!K39:K41</f>
        <v/>
      </c>
      <c r="L39" s="124" t="str">
        <f>'2. Identificación del Riesgo'!L39:L41</f>
        <v/>
      </c>
      <c r="M39" s="127" t="str">
        <f>IF(OR('2. Identificación del Riesgo'!H39:H41="Corrupción",'2. Identificación del Riesgo'!H39:H41="Corrupción-LA/FT/FPADM",'2. Identificación del Riesgo'!H39:H41="Corrupción - Conflictos de Interes",'2. Identificación del Riesgo'!H39:H41="Corrupción en Trámites, OPAs y Consultas de Acceso a la Información Pública",'2. Identificación del Riesgo'!H39:H41="Financiación de la Proliferación de Armas de Destrucción Masiva"),"No Aplica",
IF('2. Identificación del Riesgo'!M39:M41="","",'2. Identificación del Riesgo'!M39:M41))</f>
        <v/>
      </c>
      <c r="N39" s="123" t="str">
        <f>'2. Identificación del Riesgo'!N39:N41</f>
        <v/>
      </c>
      <c r="O39" s="124" t="str">
        <f>'2. Identificación del Riesgo'!O39:O41</f>
        <v/>
      </c>
      <c r="P39" s="121" t="str">
        <f>'2. Identificación del Riesgo'!P39:P41</f>
        <v/>
      </c>
      <c r="Q39" s="68" t="str">
        <f>IF($H$39="","",
IF(OR($H$39="Corrupción",$H$39="Lavado de Activos",$H$39="Financiación del Terrorismo",$H$39="Corrupción en Trámites, OPAs y Consultas de Acceso a la Información Pública",$H$39="Financiación de la Proliferación de Armas de Destrucción Masiva"),"No Aplica",'5. Valoración de Controles'!K39))</f>
        <v/>
      </c>
      <c r="R39" s="68" t="str">
        <f>IF($H$39="","",
IF(OR($H$39="Corrupción",$H$39="Lavado de Activos",$H$39="Financiación del Terrorismo",$H$39="Corrupción en Trámites, OPAs y Consultas de Acceso a la Información Pública"),'6.Valoración Control Corrupción'!E39,"No Aplica"))</f>
        <v/>
      </c>
      <c r="S39" s="68" t="str">
        <f>IF($H$39="","",
IF(OR($H$39="Corrupción",$H$39="Lavado de Activos",$H$39="Financiación del Terrorismo",$H$39="Corrupción en Trámites, OPAs y Consultas de Acceso a la Información Pública"),'6.Valoración Control Corrupción'!F39,"No Aplica"))</f>
        <v/>
      </c>
      <c r="T39" s="68" t="str">
        <f>IF($H$39="","",
IF(OR($H$39="Corrupción",$H$39="Lavado de Activos",$H$39="Financiación del Terrorismo",$H$39="Corrupción en Trámites, OPAs y Consultas de Acceso a la Información Pública"),'6.Valoración Control Corrupción'!G39,"No Aplica"))</f>
        <v/>
      </c>
      <c r="U39" s="68" t="str">
        <f>IF($H$39="","",
IF(OR($H$39="Corrupción",$H$39="Lavado de Activos",$H$39="Financiación del Terrorismo",$H$39="Corrupción en Trámites, OPAs y Consultas de Acceso a la Información Pública"),'6.Valoración Control Corrupción'!H39,"No Aplica"))</f>
        <v/>
      </c>
      <c r="V39" s="68" t="str">
        <f>IF($H$39="","",
IF(OR($H$39="Corrupción",$H$39="Lavado de Activos",$H$39="Financiación del Terrorismo",$H$39="Corrupción en Trámites, OPAs y Consultas de Acceso a la Información Pública"),'6.Valoración Control Corrupción'!I39,"No Aplica"))</f>
        <v/>
      </c>
      <c r="W39" s="68" t="str">
        <f>IF($H$39="","",
IF(OR($H$39="Corrupción",$H$39="Lavado de Activos",$H$39="Financiación del Terrorismo",$H$39="Corrupción en Trámites, OPAs y Consultas de Acceso a la Información Pública"),'6.Valoración Control Corrupción'!J39,"No Aplica"))</f>
        <v/>
      </c>
      <c r="X39" s="35" t="str">
        <f>IF($H$39="","",
IF(OR($H$39="Corrupción",$H$39="Lavado de Activos",$H$39="Financiación del Terrorismo",$H$39="Trámites, OPAs y Consultas de Acceso a la Información Pública"),"No Aplica",'5. Valoración de Controles'!L39))</f>
        <v/>
      </c>
      <c r="Y39" s="35" t="str">
        <f>IF($H$39="","",
IF(OR($H$39="Corrupción",$H$39="Lavado de Activos",$H$39="Financiación del Terrorismo",$H$39="Trámites, OPAs y Consultas de Acceso a la Información Pública"),"No Aplica",'5. Valoración de Controles'!M39))</f>
        <v/>
      </c>
      <c r="Z39" s="35" t="str">
        <f>IF($H$39="","",
IF(OR($H$39="Corrupción",$H$39="Lavado de Activos",$H$39="Financiación del Terrorismo",$H$39="Trámites, OPAs y Consultas de Acceso a la Información Pública"),"No Aplica",'5. Valoración de Controles'!N39))</f>
        <v/>
      </c>
      <c r="AA39" s="35" t="str">
        <f>IF($H$39="","",
IF(OR($H$39="Corrupción",$H$39="Lavado de Activos",$H$39="Financiación del Terrorismo",$H$39="Trámites, OPAs y Consultas de Acceso a la Información Pública"),"No Aplica",'5. Valoración de Controles'!O39))</f>
        <v/>
      </c>
      <c r="AB39" s="35" t="str">
        <f>IF($H$39="","",
IF(OR($H$39="Corrupción",$H$39="Lavado de Activos",$H$39="Financiación del Terrorismo",$H$39="Trámites, OPAs y Consultas de Acceso a la Información Pública"),"No Aplica",'5. Valoración de Controles'!P39))</f>
        <v/>
      </c>
      <c r="AC39" s="35" t="str">
        <f>IF($H$39="","",
IF(OR($H$39="Corrupción",$H$39="Lavado de Activos",$H$39="Financiación del Terrorismo",$H$39="Trámites, OPAs y Consultas de Acceso a la Información Pública"),"No Aplica",'5. Valoración de Controles'!Q39))</f>
        <v/>
      </c>
      <c r="AD39" s="35" t="str">
        <f>IF($H$39="","",
IF(OR($H$39="Corrupción",$H$39="Lavado de Activos",$H$39="Financiación del Terrorismo",$H$39="Trámites, OPAs y Consultas de Acceso a la Información Pública"),"No Aplica",'5. Valoración de Controles'!R39))</f>
        <v/>
      </c>
      <c r="AE39" s="35" t="str">
        <f>IF($H$39="","",
IF(OR($H$39="Corrupción",$H$39="Lavado de Activos",$H$39="Financiación del Terrorismo",$H$39="Trámites, OPAs y Consultas de Acceso a la Información Pública"),"No Aplica",'5. Valoración de Controles'!S39))</f>
        <v/>
      </c>
      <c r="AF39" s="35" t="str">
        <f>IF($H$39="","",
IF(OR($H$39="Corrupción",$H$39="Lavado de Activos",$H$39="Financiación del Terrorismo",$H$39="Trámites, OPAs y Consultas de Acceso a la Información Pública"),"No Aplica",'5. Valoración de Controles'!T39))</f>
        <v/>
      </c>
      <c r="AG39" s="51" t="str">
        <f>IF($H$39="","",
IF(OR($H$39="Corrupción",$H$39="Lavado de Activos",$H$39="Financiación del Terrorismo",$H$39="Corrupción en Trámites, OPAs y Consultas de Acceso a la Información Pública"),"No Aplica",'5. Valoración de Controles'!U39))</f>
        <v/>
      </c>
      <c r="AH39" s="123" t="str">
        <f>IF(H39="","",
IF(OR(H39="Corrupción",H39="Corrupción-LA/FT/FPADM",H39="Corrupción - Conflictos de Interes",H39="Corrupción en Trámites, OPAs y Consultas de Acceso a la Información Pública",H39="Financiación de la Proliferación de Armas de Destrucción Masiva"),'6.Valoración Control Corrupción'!AC39:AC41,
IF(OR(H39&lt;&gt;"Corrupción",H39&lt;&gt;"Lavado de Activos",H39&lt;&gt;"Financiación del Terrorismo",H39&lt;&gt;"Corrupción en Trámites, OPAs y Consultas de Acceso a la Información Pública",H39&lt;&gt;"Financiación de la Proliferación de Armas de Destrucción Masiva"),IF(AI39="","",
IF(AND(AI39&gt;0,AI39&lt;0.4),"Muy Baja",
IF(AND(AI39&gt;=0.4,AI39&lt;0.6),"Baja",
IF(AND(AI39&gt;=0.6,AI39&lt;0.8),"Media",
IF(AND(AI39&gt;=0.8,AI39&lt;1),"Alta",
IF(AI39&gt;=1,"Muy Alta","")))))))))</f>
        <v/>
      </c>
      <c r="AI39" s="206" t="str">
        <f>IF(H39="","",
IF(OR(H39="Corrupción",H39="Corrupción-LA/FT/FPADM",H39="Financiación del Terrorismo",H39="Corrupción en Trámites, OPAs y Consultas de Acceso a la Información Pública",H39="Financiación de la Proliferación de Armas de Destrucción Masiva"),"No aplica",
IF(OR(H39&lt;&gt;"Corrupción",H39&lt;&gt;"Lavado de Activos",H39&lt;&gt;"Financiación del Terrorismo",H39&lt;&gt;"Corrupción en Trámites, OPAs y Consultas de Acceso a la Información Pública",H39&lt;&gt;"Financiación de la Proliferación de Armas de Destrucción Masiva"),
IF('5. Valoración de Controles'!X41&gt;0,'5. Valoración de Controles'!X41,
IF('5. Valoración de Controles'!X40&gt;0,'5. Valoración de Controles'!X40,
IF('5. Valoración de Controles'!X39&gt;0,'5. Valoración de Controles'!X39,L39))))))</f>
        <v/>
      </c>
      <c r="AJ39" s="123" t="str">
        <f>IF(H39="","",
IF(OR(H39="Corrupción",H39="Corrupción-LA/FT/FPADM",H39="Corrupción - Conflictos de Interes",H39="Corrupción en Trámites, OPAs y Consultas de Acceso a la Información Pública",H39="Financiación de la Proliferación de Armas de Destrucción Masiva"),'3. Impacto Riesgo de Corrupción'!Z39:Z41,
IF(OR(H39&lt;&gt;"Corrupción",H39&lt;&gt;"Lavado de Activos",H39&lt;&gt;"Financiación del Terrorismo",H39&lt;&gt;"Corrupción en Trámites, OPAs y Consultas de Acceso a la Información Pública",H39&lt;&gt;"Financiación de la Proliferación de Armas de Destrucción Masiva"),
IF(AK39="","",
IF(AND(AK39&gt;0,AK39&lt;0.4),"Leve",
IF(AND(AK39&gt;=0.4,AK39&lt;0.6),"Menor",
IF(AND(AK39&gt;=0.6,AK39&lt;0.8),"Moderado",
IF(AND(AK39&gt;=0.8,AK39&lt;1),"Mayor",
IF(AK39&gt;=1,"Catastrófico","")))))))))</f>
        <v/>
      </c>
      <c r="AK39" s="206" t="str">
        <f>IF(H39="","",
IF(OR(H39="Corrupción",H39="Corrupción-LA/FT/FPADM",H39="Financiación del Terrorismo",H39="Corrupción en Trámites, OPAs y Consultas de Acceso a la Información Pública",H39="Financiación de la Proliferación de Armas de Destrucción Masiva"),"No aplica",
IF(OR(H39&lt;&gt;"Corrupción",H39&lt;&gt;"Lavado de Activos",H39&lt;&gt;"Financiación del Terrorismo",H39&lt;&gt;"Corrupción en Trámites, OPAs y Consultas de Acceso a la Información Pública",H39&lt;&gt;"Financiación de la Proliferación de Armas de Destrucción Masiva"),
IF('5. Valoración de Controles'!Y41&gt;0,'5. Valoración de Controles'!Y41,
IF('5. Valoración de Controles'!Y40&gt;0,'5. Valoración de Controles'!Y40,
IF('5. Valoración de Controles'!Y39&gt;0,'5. Valoración de Controles'!Y39,O39))))))</f>
        <v/>
      </c>
      <c r="AL39" s="121" t="str">
        <f t="shared" ref="AL39" si="26">IF(AND(AH39="Muy Alta",OR(AJ39="Leve",AJ39="Menor",AJ39="Moderado",AJ39="Mayor")),"Alto",
IF(AND(AH39="Alta",OR(AJ39="Leve",AJ39="Menor")),"Moderado",
IF(AND(AH39="Alta",OR(AJ39="Moderado",AJ39="Mayor")),"Alto",
IF(AND(AH39="Media",OR(AJ39="Leve",AJ39="Menor",AJ39="Moderado")),"Moderado",
IF(AND(AH39="Media",OR(AJ39="Mayor")),"Alto",
IF(AND(AH39="Baja",OR(AJ39="Leve")),"Bajo",
IF(AND(OR(AH39="Baja",AH39="Improbable"),OR(AJ39="Menor",AJ39="Moderado")),"Moderado",
IF(AND(OR(AH39="Baja",AH39="Improbable"),AJ39="Mayor"),"Alto",
IF(AND(AH39="Muy Baja",OR(AJ39="Leve",AJ39="Menor")),"Bajo",
IF(AND(OR(AH39="Muy Baja",AH39="Rara vez"),OR(AJ39="Moderado")),"Moderado",
IF(AND(OR(AH39="Muy Baja",AH39="Rara vez"),AJ39="Mayor"),"Alto",
IF(AND(OR(AH39="Casi seguro",AH39="Probable",AH39="Posible"),AJ39="Mayor"),"Extremo",
IF(AND(AH39="Casi seguro",AJ39="Moderado"),"Extremo",
IF(AND(OR(AH39="Probable",AH39="Posible"),OR(AJ39="Moderado")),"Alto",
IF(AJ39="Catastrófico","Extremo","")))))))))))))))</f>
        <v/>
      </c>
      <c r="AM39" s="125"/>
      <c r="AN39" s="177" t="str">
        <f t="shared" ref="AN39" si="27">IF(AM39="Reducir (Mitigar)","Debe establecer el plan de acción a implementar para mitigar el nivel del riesgo",
IF(AM39="Reducir (Transferir)","No amerita plan de acción. Debe tercerizar la actividad que genera este riesgo o adquirir polizas para evitar responsabilidad economica, sin embargo mantiene la responsabilidad reputacional",
IF(AM39="Aceptar","No amerita plan de acción. Asuma las consecuencias de la materialización del riesgo",
IF(AM39="Evitar","No amerita plan de acción. No ejecute la actividad que genera el riesgo",
IF(AM39="Reducir","Debe establecer el plan de acción a implementar para mitigar el nivel del riesgo",
IF(AM39="Compartir","No amerita plan de acción. Comparta el riesgo con una parte interesada que pueda gestionarlo con mas eficacia",""))))))</f>
        <v/>
      </c>
      <c r="AO39" s="207"/>
      <c r="AP39" s="208"/>
      <c r="AQ39" s="205" t="str">
        <f t="shared" ref="AQ39" si="28">IF(AO39="","","∑ Peso porcentual de cada acción definida")</f>
        <v/>
      </c>
      <c r="AR39" s="122"/>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row>
    <row r="40" spans="1:73" ht="31.5" customHeight="1" x14ac:dyDescent="0.45">
      <c r="A40" s="137"/>
      <c r="B40" s="127"/>
      <c r="C40" s="127"/>
      <c r="D40" s="127"/>
      <c r="E40" s="127"/>
      <c r="F40" s="127"/>
      <c r="G40" s="127"/>
      <c r="H40" s="127"/>
      <c r="I40" s="127"/>
      <c r="J40" s="127"/>
      <c r="K40" s="123"/>
      <c r="L40" s="124"/>
      <c r="M40" s="127"/>
      <c r="N40" s="123"/>
      <c r="O40" s="124"/>
      <c r="P40" s="121"/>
      <c r="Q40" s="68" t="str">
        <f>IF($H$39="","",
IF(OR($H$39="Corrupción",$H$39="Lavado de Activos",$H$39="Financiación del Terrorismo",$H$39="Corrupción en Trámites, OPAs y Consultas de Acceso a la Información Pública",$H$39="Financiación de la Proliferación de Armas de Destrucción Masiva"),"No Aplica",'5. Valoración de Controles'!K40))</f>
        <v/>
      </c>
      <c r="R40" s="68" t="str">
        <f>IF($H$39="","",
IF(OR($H$39="Corrupción",$H$39="Lavado de Activos",$H$39="Financiación del Terrorismo",$H$39="Corrupción en Trámites, OPAs y Consultas de Acceso a la Información Pública"),'6.Valoración Control Corrupción'!E40,"No Aplica"))</f>
        <v/>
      </c>
      <c r="S40" s="68" t="str">
        <f>IF($H$39="","",
IF(OR($H$39="Corrupción",$H$39="Lavado de Activos",$H$39="Financiación del Terrorismo",$H$39="Corrupción en Trámites, OPAs y Consultas de Acceso a la Información Pública"),'6.Valoración Control Corrupción'!F40,"No Aplica"))</f>
        <v/>
      </c>
      <c r="T40" s="68" t="str">
        <f>IF($H$39="","",
IF(OR($H$39="Corrupción",$H$39="Lavado de Activos",$H$39="Financiación del Terrorismo",$H$39="Corrupción en Trámites, OPAs y Consultas de Acceso a la Información Pública"),'6.Valoración Control Corrupción'!G40,"No Aplica"))</f>
        <v/>
      </c>
      <c r="U40" s="68" t="str">
        <f>IF($H$39="","",
IF(OR($H$39="Corrupción",$H$39="Lavado de Activos",$H$39="Financiación del Terrorismo",$H$39="Corrupción en Trámites, OPAs y Consultas de Acceso a la Información Pública"),'6.Valoración Control Corrupción'!H40,"No Aplica"))</f>
        <v/>
      </c>
      <c r="V40" s="68" t="str">
        <f>IF($H$39="","",
IF(OR($H$39="Corrupción",$H$39="Lavado de Activos",$H$39="Financiación del Terrorismo",$H$39="Corrupción en Trámites, OPAs y Consultas de Acceso a la Información Pública"),'6.Valoración Control Corrupción'!I40,"No Aplica"))</f>
        <v/>
      </c>
      <c r="W40" s="68" t="str">
        <f>IF($H$39="","",
IF(OR($H$39="Corrupción",$H$39="Lavado de Activos",$H$39="Financiación del Terrorismo",$H$39="Corrupción en Trámites, OPAs y Consultas de Acceso a la Información Pública"),'6.Valoración Control Corrupción'!J40,"No Aplica"))</f>
        <v/>
      </c>
      <c r="X40" s="35" t="str">
        <f>IF($H$39="","",
IF(OR($H$39="Corrupción",$H$39="Lavado de Activos",$H$39="Financiación del Terrorismo",$H$39="Trámites, OPAs y Consultas de Acceso a la Información Pública"),"No Aplica",'5. Valoración de Controles'!L40))</f>
        <v/>
      </c>
      <c r="Y40" s="35" t="str">
        <f>IF($H$39="","",
IF(OR($H$39="Corrupción",$H$39="Lavado de Activos",$H$39="Financiación del Terrorismo",$H$39="Trámites, OPAs y Consultas de Acceso a la Información Pública"),"No Aplica",'5. Valoración de Controles'!M40))</f>
        <v/>
      </c>
      <c r="Z40" s="35" t="str">
        <f>IF($H$39="","",
IF(OR($H$39="Corrupción",$H$39="Lavado de Activos",$H$39="Financiación del Terrorismo",$H$39="Trámites, OPAs y Consultas de Acceso a la Información Pública"),"No Aplica",'5. Valoración de Controles'!N40))</f>
        <v/>
      </c>
      <c r="AA40" s="35" t="str">
        <f>IF($H$39="","",
IF(OR($H$39="Corrupción",$H$39="Lavado de Activos",$H$39="Financiación del Terrorismo",$H$39="Trámites, OPAs y Consultas de Acceso a la Información Pública"),"No Aplica",'5. Valoración de Controles'!O40))</f>
        <v/>
      </c>
      <c r="AB40" s="35" t="str">
        <f>IF($H$39="","",
IF(OR($H$39="Corrupción",$H$39="Lavado de Activos",$H$39="Financiación del Terrorismo",$H$39="Trámites, OPAs y Consultas de Acceso a la Información Pública"),"No Aplica",'5. Valoración de Controles'!P40))</f>
        <v/>
      </c>
      <c r="AC40" s="35" t="str">
        <f>IF($H$39="","",
IF(OR($H$39="Corrupción",$H$39="Lavado de Activos",$H$39="Financiación del Terrorismo",$H$39="Trámites, OPAs y Consultas de Acceso a la Información Pública"),"No Aplica",'5. Valoración de Controles'!Q40))</f>
        <v/>
      </c>
      <c r="AD40" s="35" t="str">
        <f>IF($H$39="","",
IF(OR($H$39="Corrupción",$H$39="Lavado de Activos",$H$39="Financiación del Terrorismo",$H$39="Trámites, OPAs y Consultas de Acceso a la Información Pública"),"No Aplica",'5. Valoración de Controles'!R40))</f>
        <v/>
      </c>
      <c r="AE40" s="35" t="str">
        <f>IF($H$39="","",
IF(OR($H$39="Corrupción",$H$39="Lavado de Activos",$H$39="Financiación del Terrorismo",$H$39="Trámites, OPAs y Consultas de Acceso a la Información Pública"),"No Aplica",'5. Valoración de Controles'!S40))</f>
        <v/>
      </c>
      <c r="AF40" s="35" t="str">
        <f>IF($H$39="","",
IF(OR($H$39="Corrupción",$H$39="Lavado de Activos",$H$39="Financiación del Terrorismo",$H$39="Trámites, OPAs y Consultas de Acceso a la Información Pública"),"No Aplica",'5. Valoración de Controles'!T40))</f>
        <v/>
      </c>
      <c r="AG40" s="51" t="str">
        <f>IF($H$39="","",
IF(OR($H$39="Corrupción",$H$39="Lavado de Activos",$H$39="Financiación del Terrorismo",$H$39="Corrupción en Trámites, OPAs y Consultas de Acceso a la Información Pública"),"No Aplica",'5. Valoración de Controles'!U40))</f>
        <v/>
      </c>
      <c r="AH40" s="123"/>
      <c r="AI40" s="206"/>
      <c r="AJ40" s="123"/>
      <c r="AK40" s="206"/>
      <c r="AL40" s="121"/>
      <c r="AM40" s="125"/>
      <c r="AN40" s="177"/>
      <c r="AO40" s="207"/>
      <c r="AP40" s="122"/>
      <c r="AQ40" s="127"/>
      <c r="AR40" s="122"/>
    </row>
    <row r="41" spans="1:73" ht="31.5" customHeight="1" x14ac:dyDescent="0.45">
      <c r="A41" s="137"/>
      <c r="B41" s="127"/>
      <c r="C41" s="127"/>
      <c r="D41" s="127"/>
      <c r="E41" s="127"/>
      <c r="F41" s="127"/>
      <c r="G41" s="127"/>
      <c r="H41" s="127"/>
      <c r="I41" s="127"/>
      <c r="J41" s="127"/>
      <c r="K41" s="123"/>
      <c r="L41" s="124"/>
      <c r="M41" s="127"/>
      <c r="N41" s="123"/>
      <c r="O41" s="124"/>
      <c r="P41" s="121"/>
      <c r="Q41" s="68" t="str">
        <f>IF($H$39="","",
IF(OR($H$39="Corrupción",$H$39="Lavado de Activos",$H$39="Financiación del Terrorismo",$H$39="Corrupción en Trámites, OPAs y Consultas de Acceso a la Información Pública",$H$39="Financiación de la Proliferación de Armas de Destrucción Masiva"),"No Aplica",'5. Valoración de Controles'!K41))</f>
        <v/>
      </c>
      <c r="R41" s="68" t="str">
        <f>IF($H$39="","",
IF(OR($H$39="Corrupción",$H$39="Lavado de Activos",$H$39="Financiación del Terrorismo",$H$39="Corrupción en Trámites, OPAs y Consultas de Acceso a la Información Pública"),'6.Valoración Control Corrupción'!E41,"No Aplica"))</f>
        <v/>
      </c>
      <c r="S41" s="68" t="str">
        <f>IF($H$39="","",
IF(OR($H$39="Corrupción",$H$39="Lavado de Activos",$H$39="Financiación del Terrorismo",$H$39="Corrupción en Trámites, OPAs y Consultas de Acceso a la Información Pública"),'6.Valoración Control Corrupción'!F41,"No Aplica"))</f>
        <v/>
      </c>
      <c r="T41" s="68" t="str">
        <f>IF($H$39="","",
IF(OR($H$39="Corrupción",$H$39="Lavado de Activos",$H$39="Financiación del Terrorismo",$H$39="Corrupción en Trámites, OPAs y Consultas de Acceso a la Información Pública"),'6.Valoración Control Corrupción'!G41,"No Aplica"))</f>
        <v/>
      </c>
      <c r="U41" s="68" t="str">
        <f>IF($H$39="","",
IF(OR($H$39="Corrupción",$H$39="Lavado de Activos",$H$39="Financiación del Terrorismo",$H$39="Corrupción en Trámites, OPAs y Consultas de Acceso a la Información Pública"),'6.Valoración Control Corrupción'!H41,"No Aplica"))</f>
        <v/>
      </c>
      <c r="V41" s="68" t="str">
        <f>IF($H$39="","",
IF(OR($H$39="Corrupción",$H$39="Lavado de Activos",$H$39="Financiación del Terrorismo",$H$39="Corrupción en Trámites, OPAs y Consultas de Acceso a la Información Pública"),'6.Valoración Control Corrupción'!I41,"No Aplica"))</f>
        <v/>
      </c>
      <c r="W41" s="68" t="str">
        <f>IF($H$39="","",
IF(OR($H$39="Corrupción",$H$39="Lavado de Activos",$H$39="Financiación del Terrorismo",$H$39="Corrupción en Trámites, OPAs y Consultas de Acceso a la Información Pública"),'6.Valoración Control Corrupción'!J41,"No Aplica"))</f>
        <v/>
      </c>
      <c r="X41" s="35" t="str">
        <f>IF($H$39="","",
IF(OR($H$39="Corrupción",$H$39="Lavado de Activos",$H$39="Financiación del Terrorismo",$H$39="Trámites, OPAs y Consultas de Acceso a la Información Pública"),"No Aplica",'5. Valoración de Controles'!L41))</f>
        <v/>
      </c>
      <c r="Y41" s="35" t="str">
        <f>IF($H$39="","",
IF(OR($H$39="Corrupción",$H$39="Lavado de Activos",$H$39="Financiación del Terrorismo",$H$39="Trámites, OPAs y Consultas de Acceso a la Información Pública"),"No Aplica",'5. Valoración de Controles'!M41))</f>
        <v/>
      </c>
      <c r="Z41" s="35" t="str">
        <f>IF($H$39="","",
IF(OR($H$39="Corrupción",$H$39="Lavado de Activos",$H$39="Financiación del Terrorismo",$H$39="Trámites, OPAs y Consultas de Acceso a la Información Pública"),"No Aplica",'5. Valoración de Controles'!N41))</f>
        <v/>
      </c>
      <c r="AA41" s="35" t="str">
        <f>IF($H$39="","",
IF(OR($H$39="Corrupción",$H$39="Lavado de Activos",$H$39="Financiación del Terrorismo",$H$39="Trámites, OPAs y Consultas de Acceso a la Información Pública"),"No Aplica",'5. Valoración de Controles'!O41))</f>
        <v/>
      </c>
      <c r="AB41" s="35" t="str">
        <f>IF($H$39="","",
IF(OR($H$39="Corrupción",$H$39="Lavado de Activos",$H$39="Financiación del Terrorismo",$H$39="Trámites, OPAs y Consultas de Acceso a la Información Pública"),"No Aplica",'5. Valoración de Controles'!P41))</f>
        <v/>
      </c>
      <c r="AC41" s="35" t="str">
        <f>IF($H$39="","",
IF(OR($H$39="Corrupción",$H$39="Lavado de Activos",$H$39="Financiación del Terrorismo",$H$39="Trámites, OPAs y Consultas de Acceso a la Información Pública"),"No Aplica",'5. Valoración de Controles'!Q41))</f>
        <v/>
      </c>
      <c r="AD41" s="35" t="str">
        <f>IF($H$39="","",
IF(OR($H$39="Corrupción",$H$39="Lavado de Activos",$H$39="Financiación del Terrorismo",$H$39="Trámites, OPAs y Consultas de Acceso a la Información Pública"),"No Aplica",'5. Valoración de Controles'!R41))</f>
        <v/>
      </c>
      <c r="AE41" s="35" t="str">
        <f>IF($H$39="","",
IF(OR($H$39="Corrupción",$H$39="Lavado de Activos",$H$39="Financiación del Terrorismo",$H$39="Trámites, OPAs y Consultas de Acceso a la Información Pública"),"No Aplica",'5. Valoración de Controles'!S41))</f>
        <v/>
      </c>
      <c r="AF41" s="35" t="str">
        <f>IF($H$39="","",
IF(OR($H$39="Corrupción",$H$39="Lavado de Activos",$H$39="Financiación del Terrorismo",$H$39="Trámites, OPAs y Consultas de Acceso a la Información Pública"),"No Aplica",'5. Valoración de Controles'!T41))</f>
        <v/>
      </c>
      <c r="AG41" s="51" t="str">
        <f>IF($H$39="","",
IF(OR($H$39="Corrupción",$H$39="Lavado de Activos",$H$39="Financiación del Terrorismo",$H$39="Corrupción en Trámites, OPAs y Consultas de Acceso a la Información Pública"),"No Aplica",'5. Valoración de Controles'!U41))</f>
        <v/>
      </c>
      <c r="AH41" s="123"/>
      <c r="AI41" s="206"/>
      <c r="AJ41" s="123"/>
      <c r="AK41" s="206"/>
      <c r="AL41" s="121"/>
      <c r="AM41" s="125"/>
      <c r="AN41" s="177"/>
      <c r="AO41" s="207"/>
      <c r="AP41" s="122"/>
      <c r="AQ41" s="127"/>
      <c r="AR41" s="122"/>
    </row>
    <row r="42" spans="1:73" ht="31.5" customHeight="1" x14ac:dyDescent="0.45">
      <c r="A42" s="137">
        <v>12</v>
      </c>
      <c r="B42" s="127">
        <f>'2. Identificación del Riesgo'!B42:B44</f>
        <v>0</v>
      </c>
      <c r="C42" s="127" t="str">
        <f>IF('2. Identificación del Riesgo'!C42:C44="","",'2. Identificación del Riesgo'!C42:C44)</f>
        <v/>
      </c>
      <c r="D42" s="127" t="str">
        <f>IF('2. Identificación del Riesgo'!D42:D44="","",'2. Identificación del Riesgo'!D42:D44)</f>
        <v/>
      </c>
      <c r="E42" s="127" t="str">
        <f>IF('2. Identificación del Riesgo'!E42:E44="","",'2. Identificación del Riesgo'!E42:E44)</f>
        <v/>
      </c>
      <c r="F42" s="127" t="str">
        <f>IF('2. Identificación del Riesgo'!F42:F44="","",'2. Identificación del Riesgo'!F42:F44)</f>
        <v/>
      </c>
      <c r="G42" s="127" t="str">
        <f>IF('2. Identificación del Riesgo'!G42:G44="","",'2. Identificación del Riesgo'!G42:G44)</f>
        <v/>
      </c>
      <c r="H42" s="127" t="str">
        <f>IF('2. Identificación del Riesgo'!H42:H44="","",'2. Identificación del Riesgo'!H42:H44)</f>
        <v/>
      </c>
      <c r="I42" s="127" t="str">
        <f>IF('2. Identificación del Riesgo'!I42:I44="","",'2. Identificación del Riesgo'!I42:I44)</f>
        <v/>
      </c>
      <c r="J42" s="127" t="str">
        <f>IF('2. Identificación del Riesgo'!J42:J44="","",'2. Identificación del Riesgo'!J42:J44)</f>
        <v/>
      </c>
      <c r="K42" s="123" t="str">
        <f>'2. Identificación del Riesgo'!K42:K44</f>
        <v/>
      </c>
      <c r="L42" s="124" t="str">
        <f>'2. Identificación del Riesgo'!L42:L44</f>
        <v/>
      </c>
      <c r="M42" s="127" t="str">
        <f>IF(OR('2. Identificación del Riesgo'!H42:H44="Corrupción",'2. Identificación del Riesgo'!H42:H44="Corrupción-LA/FT/FPADM",'2. Identificación del Riesgo'!H42:H44="Corrupción - Conflictos de Interes",'2. Identificación del Riesgo'!H42:H44="Corrupción en Trámites, OPAs y Consultas de Acceso a la Información Pública",'2. Identificación del Riesgo'!H42:H44="Financiación de la Proliferación de Armas de Destrucción Masiva"),"No Aplica",
IF('2. Identificación del Riesgo'!M42:M44="","",'2. Identificación del Riesgo'!M42:M44))</f>
        <v/>
      </c>
      <c r="N42" s="123" t="str">
        <f>'2. Identificación del Riesgo'!N42:N44</f>
        <v/>
      </c>
      <c r="O42" s="124" t="str">
        <f>'2. Identificación del Riesgo'!O42:O44</f>
        <v/>
      </c>
      <c r="P42" s="121" t="str">
        <f>'2. Identificación del Riesgo'!P42:P44</f>
        <v/>
      </c>
      <c r="Q42" s="68" t="str">
        <f>IF($H$42="","",
IF(OR($H$42="Corrupción",$H$42="Lavado de Activos",$H$42="Financiación del Terrorismo",$H$42="Corrupción en Trámites, OPAs y Consultas de Acceso a la Información Pública",$H$42="Financiación de la Proliferación de Armas de Destrucción Masiva"),"No Aplica",'5. Valoración de Controles'!K42))</f>
        <v/>
      </c>
      <c r="R42" s="68" t="str">
        <f>IF($H$42="","",
IF(OR($H$42="Corrupción",$H$42="Lavado de Activos",$H$42="Financiación del Terrorismo",$H$42="Corrupción en Trámites, OPAs y Consultas de Acceso a la Información Pública"),'6.Valoración Control Corrupción'!E42,"No Aplica"))</f>
        <v/>
      </c>
      <c r="S42" s="68" t="str">
        <f>IF($H$42="","",
IF(OR($H$42="Corrupción",$H$42="Lavado de Activos",$H$42="Financiación del Terrorismo",$H$42="Corrupción en Trámites, OPAs y Consultas de Acceso a la Información Pública"),'6.Valoración Control Corrupción'!F42,"No Aplica"))</f>
        <v/>
      </c>
      <c r="T42" s="68" t="str">
        <f>IF($H$42="","",
IF(OR($H$42="Corrupción",$H$42="Lavado de Activos",$H$42="Financiación del Terrorismo",$H$42="Corrupción en Trámites, OPAs y Consultas de Acceso a la Información Pública"),'6.Valoración Control Corrupción'!G42,"No Aplica"))</f>
        <v/>
      </c>
      <c r="U42" s="68" t="str">
        <f>IF($H$42="","",
IF(OR($H$42="Corrupción",$H$42="Lavado de Activos",$H$42="Financiación del Terrorismo",$H$42="Corrupción en Trámites, OPAs y Consultas de Acceso a la Información Pública"),'6.Valoración Control Corrupción'!H42,"No Aplica"))</f>
        <v/>
      </c>
      <c r="V42" s="68" t="str">
        <f>IF($H$42="","",
IF(OR($H$42="Corrupción",$H$42="Lavado de Activos",$H$42="Financiación del Terrorismo",$H$42="Corrupción en Trámites, OPAs y Consultas de Acceso a la Información Pública"),'6.Valoración Control Corrupción'!I42,"No Aplica"))</f>
        <v/>
      </c>
      <c r="W42" s="68" t="str">
        <f>IF($H$42="","",
IF(OR($H$42="Corrupción",$H$42="Lavado de Activos",$H$42="Financiación del Terrorismo",$H$42="Corrupción en Trámites, OPAs y Consultas de Acceso a la Información Pública"),'6.Valoración Control Corrupción'!J42,"No Aplica"))</f>
        <v/>
      </c>
      <c r="X42" s="35" t="str">
        <f>IF($H$42="","",
IF(OR($H$42="Corrupción",$H$42="Lavado de Activos",$H$42="Financiación del Terrorismo",$H$42="Trámites, OPAs y Consultas de Acceso a la Información Pública"),"No Aplica",'5. Valoración de Controles'!L42))</f>
        <v/>
      </c>
      <c r="Y42" s="35" t="str">
        <f>IF($H$42="","",
IF(OR($H$42="Corrupción",$H$42="Lavado de Activos",$H$42="Financiación del Terrorismo",$H$42="Trámites, OPAs y Consultas de Acceso a la Información Pública"),"No Aplica",'5. Valoración de Controles'!M42))</f>
        <v/>
      </c>
      <c r="Z42" s="35" t="str">
        <f>IF($H$42="","",
IF(OR($H$42="Corrupción",$H$42="Lavado de Activos",$H$42="Financiación del Terrorismo",$H$42="Trámites, OPAs y Consultas de Acceso a la Información Pública"),"No Aplica",'5. Valoración de Controles'!N42))</f>
        <v/>
      </c>
      <c r="AA42" s="35" t="str">
        <f>IF($H$42="","",
IF(OR($H$42="Corrupción",$H$42="Lavado de Activos",$H$42="Financiación del Terrorismo",$H$42="Trámites, OPAs y Consultas de Acceso a la Información Pública"),"No Aplica",'5. Valoración de Controles'!O42))</f>
        <v/>
      </c>
      <c r="AB42" s="35" t="str">
        <f>IF($H$42="","",
IF(OR($H$42="Corrupción",$H$42="Lavado de Activos",$H$42="Financiación del Terrorismo",$H$42="Trámites, OPAs y Consultas de Acceso a la Información Pública"),"No Aplica",'5. Valoración de Controles'!P42))</f>
        <v/>
      </c>
      <c r="AC42" s="35" t="str">
        <f>IF($H$42="","",
IF(OR($H$42="Corrupción",$H$42="Lavado de Activos",$H$42="Financiación del Terrorismo",$H$42="Trámites, OPAs y Consultas de Acceso a la Información Pública"),"No Aplica",'5. Valoración de Controles'!Q42))</f>
        <v/>
      </c>
      <c r="AD42" s="35" t="str">
        <f>IF($H$42="","",
IF(OR($H$42="Corrupción",$H$42="Lavado de Activos",$H$42="Financiación del Terrorismo",$H$42="Trámites, OPAs y Consultas de Acceso a la Información Pública"),"No Aplica",'5. Valoración de Controles'!R42))</f>
        <v/>
      </c>
      <c r="AE42" s="35" t="str">
        <f>IF($H$42="","",
IF(OR($H$42="Corrupción",$H$42="Lavado de Activos",$H$42="Financiación del Terrorismo",$H$42="Trámites, OPAs y Consultas de Acceso a la Información Pública"),"No Aplica",'5. Valoración de Controles'!S42))</f>
        <v/>
      </c>
      <c r="AF42" s="35" t="str">
        <f>IF($H$42="","",
IF(OR($H$42="Corrupción",$H$42="Lavado de Activos",$H$42="Financiación del Terrorismo",$H$42="Trámites, OPAs y Consultas de Acceso a la Información Pública"),"No Aplica",'5. Valoración de Controles'!T42))</f>
        <v/>
      </c>
      <c r="AG42" s="51" t="str">
        <f>IF($H$42="","",
IF(OR($H$42="Corrupción",$H$42="Lavado de Activos",$H$42="Financiación del Terrorismo",$H$42="Corrupción en Trámites, OPAs y Consultas de Acceso a la Información Pública"),"No Aplica",'5. Valoración de Controles'!U42))</f>
        <v/>
      </c>
      <c r="AH42" s="123" t="str">
        <f>IF(H42="","",
IF(OR(H42="Corrupción",H42="Corrupción-LA/FT/FPADM",H42="Corrupción - Conflictos de Interes",H42="Corrupción en Trámites, OPAs y Consultas de Acceso a la Información Pública",H42="Financiación de la Proliferación de Armas de Destrucción Masiva"),'6.Valoración Control Corrupción'!AC42:AC44,
IF(OR(H42&lt;&gt;"Corrupción",H42&lt;&gt;"Lavado de Activos",H42&lt;&gt;"Financiación del Terrorismo",H42&lt;&gt;"Corrupción en Trámites, OPAs y Consultas de Acceso a la Información Pública",H42&lt;&gt;"Financiación de la Proliferación de Armas de Destrucción Masiva"),IF(AI42="","",
IF(AND(AI42&gt;0,AI42&lt;0.4),"Muy Baja",
IF(AND(AI42&gt;=0.4,AI42&lt;0.6),"Baja",
IF(AND(AI42&gt;=0.6,AI42&lt;0.8),"Media",
IF(AND(AI42&gt;=0.8,AI42&lt;1),"Alta",
IF(AI42&gt;=1,"Muy Alta","")))))))))</f>
        <v/>
      </c>
      <c r="AI42" s="206" t="str">
        <f>IF(H42="","",
IF(OR(H42="Corrupción",H42="Corrupción-LA/FT/FPADM",H42="Financiación del Terrorismo",H42="Corrupción en Trámites, OPAs y Consultas de Acceso a la Información Pública",H42="Financiación de la Proliferación de Armas de Destrucción Masiva"),"No aplica",
IF(OR(H42&lt;&gt;"Corrupción",H42&lt;&gt;"Lavado de Activos",H42&lt;&gt;"Financiación del Terrorismo",H42&lt;&gt;"Corrupción en Trámites, OPAs y Consultas de Acceso a la Información Pública",H42&lt;&gt;"Financiación de la Proliferación de Armas de Destrucción Masiva"),
IF('5. Valoración de Controles'!X44&gt;0,'5. Valoración de Controles'!X44,
IF('5. Valoración de Controles'!X43&gt;0,'5. Valoración de Controles'!X43,
IF('5. Valoración de Controles'!X42&gt;0,'5. Valoración de Controles'!X42,L42))))))</f>
        <v/>
      </c>
      <c r="AJ42" s="123" t="str">
        <f>IF(H42="","",
IF(OR(H42="Corrupción",H42="Corrupción-LA/FT/FPADM",H42="Corrupción - Conflictos de Interes",H42="Corrupción en Trámites, OPAs y Consultas de Acceso a la Información Pública",H42="Financiación de la Proliferación de Armas de Destrucción Masiva"),'3. Impacto Riesgo de Corrupción'!Z42:Z44,
IF(OR(H42&lt;&gt;"Corrupción",H42&lt;&gt;"Lavado de Activos",H42&lt;&gt;"Financiación del Terrorismo",H42&lt;&gt;"Corrupción en Trámites, OPAs y Consultas de Acceso a la Información Pública",H42&lt;&gt;"Financiación de la Proliferación de Armas de Destrucción Masiva"),
IF(AK42="","",
IF(AND(AK42&gt;0,AK42&lt;0.4),"Leve",
IF(AND(AK42&gt;=0.4,AK42&lt;0.6),"Menor",
IF(AND(AK42&gt;=0.6,AK42&lt;0.8),"Moderado",
IF(AND(AK42&gt;=0.8,AK42&lt;1),"Mayor",
IF(AK42&gt;=1,"Catastrófico","")))))))))</f>
        <v/>
      </c>
      <c r="AK42" s="206" t="str">
        <f>IF(H42="","",
IF(OR(H42="Corrupción",H42="Corrupción-LA/FT/FPADM",H42="Financiación del Terrorismo",H42="Corrupción en Trámites, OPAs y Consultas de Acceso a la Información Pública",H42="Financiación de la Proliferación de Armas de Destrucción Masiva"),"No aplica",
IF(OR(H42&lt;&gt;"Corrupción",H42&lt;&gt;"Lavado de Activos",H42&lt;&gt;"Financiación del Terrorismo",H42&lt;&gt;"Corrupción en Trámites, OPAs y Consultas de Acceso a la Información Pública",H42&lt;&gt;"Financiación de la Proliferación de Armas de Destrucción Masiva"),
IF('5. Valoración de Controles'!Y44&gt;0,'5. Valoración de Controles'!Y44,
IF('5. Valoración de Controles'!Y43&gt;0,'5. Valoración de Controles'!Y43,
IF('5. Valoración de Controles'!Y42&gt;0,'5. Valoración de Controles'!Y42,O42))))))</f>
        <v/>
      </c>
      <c r="AL42" s="121" t="str">
        <f t="shared" ref="AL42" si="29">IF(AND(AH42="Muy Alta",OR(AJ42="Leve",AJ42="Menor",AJ42="Moderado",AJ42="Mayor")),"Alto",
IF(AND(AH42="Alta",OR(AJ42="Leve",AJ42="Menor")),"Moderado",
IF(AND(AH42="Alta",OR(AJ42="Moderado",AJ42="Mayor")),"Alto",
IF(AND(AH42="Media",OR(AJ42="Leve",AJ42="Menor",AJ42="Moderado")),"Moderado",
IF(AND(AH42="Media",OR(AJ42="Mayor")),"Alto",
IF(AND(AH42="Baja",OR(AJ42="Leve")),"Bajo",
IF(AND(OR(AH42="Baja",AH42="Improbable"),OR(AJ42="Menor",AJ42="Moderado")),"Moderado",
IF(AND(OR(AH42="Baja",AH42="Improbable"),AJ42="Mayor"),"Alto",
IF(AND(AH42="Muy Baja",OR(AJ42="Leve",AJ42="Menor")),"Bajo",
IF(AND(OR(AH42="Muy Baja",AH42="Rara vez"),OR(AJ42="Moderado")),"Moderado",
IF(AND(OR(AH42="Muy Baja",AH42="Rara vez"),AJ42="Mayor"),"Alto",
IF(AND(OR(AH42="Casi seguro",AH42="Probable",AH42="Posible"),AJ42="Mayor"),"Extremo",
IF(AND(AH42="Casi seguro",AJ42="Moderado"),"Extremo",
IF(AND(OR(AH42="Probable",AH42="Posible"),OR(AJ42="Moderado")),"Alto",
IF(AJ42="Catastrófico","Extremo","")))))))))))))))</f>
        <v/>
      </c>
      <c r="AM42" s="125"/>
      <c r="AN42" s="177" t="str">
        <f t="shared" ref="AN42" si="30">IF(AM42="Reducir (Mitigar)","Debe establecer el plan de acción a implementar para mitigar el nivel del riesgo",
IF(AM42="Reducir (Transferir)","No amerita plan de acción. Debe tercerizar la actividad que genera este riesgo o adquirir polizas para evitar responsabilidad economica, sin embargo mantiene la responsabilidad reputacional",
IF(AM42="Aceptar","No amerita plan de acción. Asuma las consecuencias de la materialización del riesgo",
IF(AM42="Evitar","No amerita plan de acción. No ejecute la actividad que genera el riesgo",
IF(AM42="Reducir","Debe establecer el plan de acción a implementar para mitigar el nivel del riesgo",
IF(AM42="Compartir","No amerita plan de acción. Comparta el riesgo con una parte interesada que pueda gestionarlo con mas eficacia",""))))))</f>
        <v/>
      </c>
      <c r="AO42" s="207"/>
      <c r="AP42" s="208"/>
      <c r="AQ42" s="205" t="str">
        <f t="shared" ref="AQ42" si="31">IF(AO42="","","∑ Peso porcentual de cada acción definida")</f>
        <v/>
      </c>
      <c r="AR42" s="122"/>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row>
    <row r="43" spans="1:73" ht="31.5" customHeight="1" x14ac:dyDescent="0.45">
      <c r="A43" s="137"/>
      <c r="B43" s="127"/>
      <c r="C43" s="127"/>
      <c r="D43" s="127"/>
      <c r="E43" s="127"/>
      <c r="F43" s="127"/>
      <c r="G43" s="127"/>
      <c r="H43" s="127"/>
      <c r="I43" s="127"/>
      <c r="J43" s="127"/>
      <c r="K43" s="123"/>
      <c r="L43" s="124"/>
      <c r="M43" s="127"/>
      <c r="N43" s="123"/>
      <c r="O43" s="124"/>
      <c r="P43" s="121"/>
      <c r="Q43" s="68" t="str">
        <f>IF($H$42="","",
IF(OR($H$42="Corrupción",$H$42="Lavado de Activos",$H$42="Financiación del Terrorismo",$H$42="Corrupción en Trámites, OPAs y Consultas de Acceso a la Información Pública",$H$42="Financiación de la Proliferación de Armas de Destrucción Masiva"),"No Aplica",'5. Valoración de Controles'!K43))</f>
        <v/>
      </c>
      <c r="R43" s="68" t="str">
        <f>IF($H$42="","",
IF(OR($H$42="Corrupción",$H$42="Lavado de Activos",$H$42="Financiación del Terrorismo",$H$42="Corrupción en Trámites, OPAs y Consultas de Acceso a la Información Pública"),'6.Valoración Control Corrupción'!E43,"No Aplica"))</f>
        <v/>
      </c>
      <c r="S43" s="68" t="str">
        <f>IF($H$42="","",
IF(OR($H$42="Corrupción",$H$42="Lavado de Activos",$H$42="Financiación del Terrorismo",$H$42="Corrupción en Trámites, OPAs y Consultas de Acceso a la Información Pública"),'6.Valoración Control Corrupción'!F43,"No Aplica"))</f>
        <v/>
      </c>
      <c r="T43" s="68" t="str">
        <f>IF($H$42="","",
IF(OR($H$42="Corrupción",$H$42="Lavado de Activos",$H$42="Financiación del Terrorismo",$H$42="Corrupción en Trámites, OPAs y Consultas de Acceso a la Información Pública"),'6.Valoración Control Corrupción'!G43,"No Aplica"))</f>
        <v/>
      </c>
      <c r="U43" s="68" t="str">
        <f>IF($H$42="","",
IF(OR($H$42="Corrupción",$H$42="Lavado de Activos",$H$42="Financiación del Terrorismo",$H$42="Corrupción en Trámites, OPAs y Consultas de Acceso a la Información Pública"),'6.Valoración Control Corrupción'!H43,"No Aplica"))</f>
        <v/>
      </c>
      <c r="V43" s="68" t="str">
        <f>IF($H$42="","",
IF(OR($H$42="Corrupción",$H$42="Lavado de Activos",$H$42="Financiación del Terrorismo",$H$42="Corrupción en Trámites, OPAs y Consultas de Acceso a la Información Pública"),'6.Valoración Control Corrupción'!I43,"No Aplica"))</f>
        <v/>
      </c>
      <c r="W43" s="68" t="str">
        <f>IF($H$42="","",
IF(OR($H$42="Corrupción",$H$42="Lavado de Activos",$H$42="Financiación del Terrorismo",$H$42="Corrupción en Trámites, OPAs y Consultas de Acceso a la Información Pública"),'6.Valoración Control Corrupción'!J43,"No Aplica"))</f>
        <v/>
      </c>
      <c r="X43" s="35" t="str">
        <f>IF($H$42="","",
IF(OR($H$42="Corrupción",$H$42="Lavado de Activos",$H$42="Financiación del Terrorismo",$H$42="Trámites, OPAs y Consultas de Acceso a la Información Pública"),"No Aplica",'5. Valoración de Controles'!L43))</f>
        <v/>
      </c>
      <c r="Y43" s="35" t="str">
        <f>IF($H$42="","",
IF(OR($H$42="Corrupción",$H$42="Lavado de Activos",$H$42="Financiación del Terrorismo",$H$42="Trámites, OPAs y Consultas de Acceso a la Información Pública"),"No Aplica",'5. Valoración de Controles'!M43))</f>
        <v/>
      </c>
      <c r="Z43" s="35" t="str">
        <f>IF($H$42="","",
IF(OR($H$42="Corrupción",$H$42="Lavado de Activos",$H$42="Financiación del Terrorismo",$H$42="Trámites, OPAs y Consultas de Acceso a la Información Pública"),"No Aplica",'5. Valoración de Controles'!N43))</f>
        <v/>
      </c>
      <c r="AA43" s="35" t="str">
        <f>IF($H$42="","",
IF(OR($H$42="Corrupción",$H$42="Lavado de Activos",$H$42="Financiación del Terrorismo",$H$42="Trámites, OPAs y Consultas de Acceso a la Información Pública"),"No Aplica",'5. Valoración de Controles'!O43))</f>
        <v/>
      </c>
      <c r="AB43" s="35" t="str">
        <f>IF($H$42="","",
IF(OR($H$42="Corrupción",$H$42="Lavado de Activos",$H$42="Financiación del Terrorismo",$H$42="Trámites, OPAs y Consultas de Acceso a la Información Pública"),"No Aplica",'5. Valoración de Controles'!P43))</f>
        <v/>
      </c>
      <c r="AC43" s="35" t="str">
        <f>IF($H$42="","",
IF(OR($H$42="Corrupción",$H$42="Lavado de Activos",$H$42="Financiación del Terrorismo",$H$42="Trámites, OPAs y Consultas de Acceso a la Información Pública"),"No Aplica",'5. Valoración de Controles'!Q43))</f>
        <v/>
      </c>
      <c r="AD43" s="35" t="str">
        <f>IF($H$42="","",
IF(OR($H$42="Corrupción",$H$42="Lavado de Activos",$H$42="Financiación del Terrorismo",$H$42="Trámites, OPAs y Consultas de Acceso a la Información Pública"),"No Aplica",'5. Valoración de Controles'!R43))</f>
        <v/>
      </c>
      <c r="AE43" s="35" t="str">
        <f>IF($H$42="","",
IF(OR($H$42="Corrupción",$H$42="Lavado de Activos",$H$42="Financiación del Terrorismo",$H$42="Trámites, OPAs y Consultas de Acceso a la Información Pública"),"No Aplica",'5. Valoración de Controles'!S43))</f>
        <v/>
      </c>
      <c r="AF43" s="35" t="str">
        <f>IF($H$42="","",
IF(OR($H$42="Corrupción",$H$42="Lavado de Activos",$H$42="Financiación del Terrorismo",$H$42="Trámites, OPAs y Consultas de Acceso a la Información Pública"),"No Aplica",'5. Valoración de Controles'!T43))</f>
        <v/>
      </c>
      <c r="AG43" s="51" t="str">
        <f>IF($H$42="","",
IF(OR($H$42="Corrupción",$H$42="Lavado de Activos",$H$42="Financiación del Terrorismo",$H$42="Corrupción en Trámites, OPAs y Consultas de Acceso a la Información Pública"),"No Aplica",'5. Valoración de Controles'!U43))</f>
        <v/>
      </c>
      <c r="AH43" s="123"/>
      <c r="AI43" s="206"/>
      <c r="AJ43" s="123"/>
      <c r="AK43" s="206"/>
      <c r="AL43" s="121"/>
      <c r="AM43" s="125"/>
      <c r="AN43" s="177"/>
      <c r="AO43" s="207"/>
      <c r="AP43" s="122"/>
      <c r="AQ43" s="127"/>
      <c r="AR43" s="122"/>
    </row>
    <row r="44" spans="1:73" ht="31.5" customHeight="1" x14ac:dyDescent="0.45">
      <c r="A44" s="137"/>
      <c r="B44" s="127"/>
      <c r="C44" s="127"/>
      <c r="D44" s="127"/>
      <c r="E44" s="127"/>
      <c r="F44" s="127"/>
      <c r="G44" s="127"/>
      <c r="H44" s="127"/>
      <c r="I44" s="127"/>
      <c r="J44" s="127"/>
      <c r="K44" s="123"/>
      <c r="L44" s="124"/>
      <c r="M44" s="127"/>
      <c r="N44" s="123"/>
      <c r="O44" s="124"/>
      <c r="P44" s="121"/>
      <c r="Q44" s="68" t="str">
        <f>IF($H$42="","",
IF(OR($H$42="Corrupción",$H$42="Lavado de Activos",$H$42="Financiación del Terrorismo",$H$42="Corrupción en Trámites, OPAs y Consultas de Acceso a la Información Pública",$H$42="Financiación de la Proliferación de Armas de Destrucción Masiva"),"No Aplica",'5. Valoración de Controles'!K44))</f>
        <v/>
      </c>
      <c r="R44" s="68" t="str">
        <f>IF($H$42="","",
IF(OR($H$42="Corrupción",$H$42="Lavado de Activos",$H$42="Financiación del Terrorismo",$H$42="Corrupción en Trámites, OPAs y Consultas de Acceso a la Información Pública"),'6.Valoración Control Corrupción'!E44,"No Aplica"))</f>
        <v/>
      </c>
      <c r="S44" s="68" t="str">
        <f>IF($H$42="","",
IF(OR($H$42="Corrupción",$H$42="Lavado de Activos",$H$42="Financiación del Terrorismo",$H$42="Corrupción en Trámites, OPAs y Consultas de Acceso a la Información Pública"),'6.Valoración Control Corrupción'!F44,"No Aplica"))</f>
        <v/>
      </c>
      <c r="T44" s="68" t="str">
        <f>IF($H$42="","",
IF(OR($H$42="Corrupción",$H$42="Lavado de Activos",$H$42="Financiación del Terrorismo",$H$42="Corrupción en Trámites, OPAs y Consultas de Acceso a la Información Pública"),'6.Valoración Control Corrupción'!G44,"No Aplica"))</f>
        <v/>
      </c>
      <c r="U44" s="68" t="str">
        <f>IF($H$42="","",
IF(OR($H$42="Corrupción",$H$42="Lavado de Activos",$H$42="Financiación del Terrorismo",$H$42="Corrupción en Trámites, OPAs y Consultas de Acceso a la Información Pública"),'6.Valoración Control Corrupción'!H44,"No Aplica"))</f>
        <v/>
      </c>
      <c r="V44" s="68" t="str">
        <f>IF($H$42="","",
IF(OR($H$42="Corrupción",$H$42="Lavado de Activos",$H$42="Financiación del Terrorismo",$H$42="Corrupción en Trámites, OPAs y Consultas de Acceso a la Información Pública"),'6.Valoración Control Corrupción'!I44,"No Aplica"))</f>
        <v/>
      </c>
      <c r="W44" s="68" t="str">
        <f>IF($H$42="","",
IF(OR($H$42="Corrupción",$H$42="Lavado de Activos",$H$42="Financiación del Terrorismo",$H$42="Corrupción en Trámites, OPAs y Consultas de Acceso a la Información Pública"),'6.Valoración Control Corrupción'!J44,"No Aplica"))</f>
        <v/>
      </c>
      <c r="X44" s="35" t="str">
        <f>IF($H$42="","",
IF(OR($H$42="Corrupción",$H$42="Lavado de Activos",$H$42="Financiación del Terrorismo",$H$42="Trámites, OPAs y Consultas de Acceso a la Información Pública"),"No Aplica",'5. Valoración de Controles'!L44))</f>
        <v/>
      </c>
      <c r="Y44" s="35" t="str">
        <f>IF($H$42="","",
IF(OR($H$42="Corrupción",$H$42="Lavado de Activos",$H$42="Financiación del Terrorismo",$H$42="Trámites, OPAs y Consultas de Acceso a la Información Pública"),"No Aplica",'5. Valoración de Controles'!M44))</f>
        <v/>
      </c>
      <c r="Z44" s="35" t="str">
        <f>IF($H$42="","",
IF(OR($H$42="Corrupción",$H$42="Lavado de Activos",$H$42="Financiación del Terrorismo",$H$42="Trámites, OPAs y Consultas de Acceso a la Información Pública"),"No Aplica",'5. Valoración de Controles'!N44))</f>
        <v/>
      </c>
      <c r="AA44" s="35" t="str">
        <f>IF($H$42="","",
IF(OR($H$42="Corrupción",$H$42="Lavado de Activos",$H$42="Financiación del Terrorismo",$H$42="Trámites, OPAs y Consultas de Acceso a la Información Pública"),"No Aplica",'5. Valoración de Controles'!O44))</f>
        <v/>
      </c>
      <c r="AB44" s="35" t="str">
        <f>IF($H$42="","",
IF(OR($H$42="Corrupción",$H$42="Lavado de Activos",$H$42="Financiación del Terrorismo",$H$42="Trámites, OPAs y Consultas de Acceso a la Información Pública"),"No Aplica",'5. Valoración de Controles'!P44))</f>
        <v/>
      </c>
      <c r="AC44" s="35" t="str">
        <f>IF($H$42="","",
IF(OR($H$42="Corrupción",$H$42="Lavado de Activos",$H$42="Financiación del Terrorismo",$H$42="Trámites, OPAs y Consultas de Acceso a la Información Pública"),"No Aplica",'5. Valoración de Controles'!Q44))</f>
        <v/>
      </c>
      <c r="AD44" s="35" t="str">
        <f>IF($H$42="","",
IF(OR($H$42="Corrupción",$H$42="Lavado de Activos",$H$42="Financiación del Terrorismo",$H$42="Trámites, OPAs y Consultas de Acceso a la Información Pública"),"No Aplica",'5. Valoración de Controles'!R44))</f>
        <v/>
      </c>
      <c r="AE44" s="35" t="str">
        <f>IF($H$42="","",
IF(OR($H$42="Corrupción",$H$42="Lavado de Activos",$H$42="Financiación del Terrorismo",$H$42="Trámites, OPAs y Consultas de Acceso a la Información Pública"),"No Aplica",'5. Valoración de Controles'!S44))</f>
        <v/>
      </c>
      <c r="AF44" s="35" t="str">
        <f>IF($H$42="","",
IF(OR($H$42="Corrupción",$H$42="Lavado de Activos",$H$42="Financiación del Terrorismo",$H$42="Trámites, OPAs y Consultas de Acceso a la Información Pública"),"No Aplica",'5. Valoración de Controles'!T44))</f>
        <v/>
      </c>
      <c r="AG44" s="51" t="str">
        <f>IF($H$42="","",
IF(OR($H$42="Corrupción",$H$42="Lavado de Activos",$H$42="Financiación del Terrorismo",$H$42="Corrupción en Trámites, OPAs y Consultas de Acceso a la Información Pública"),"No Aplica",'5. Valoración de Controles'!U44))</f>
        <v/>
      </c>
      <c r="AH44" s="123"/>
      <c r="AI44" s="206"/>
      <c r="AJ44" s="123"/>
      <c r="AK44" s="206"/>
      <c r="AL44" s="121"/>
      <c r="AM44" s="125"/>
      <c r="AN44" s="177"/>
      <c r="AO44" s="207"/>
      <c r="AP44" s="122"/>
      <c r="AQ44" s="127"/>
      <c r="AR44" s="122"/>
    </row>
    <row r="45" spans="1:73" ht="31.5" customHeight="1" x14ac:dyDescent="0.45">
      <c r="A45" s="137">
        <v>13</v>
      </c>
      <c r="B45" s="127">
        <f>'2. Identificación del Riesgo'!B45:B47</f>
        <v>0</v>
      </c>
      <c r="C45" s="127" t="str">
        <f>IF('2. Identificación del Riesgo'!C45:C47="","",'2. Identificación del Riesgo'!C45:C47)</f>
        <v/>
      </c>
      <c r="D45" s="127" t="str">
        <f>IF('2. Identificación del Riesgo'!D45:D47="","",'2. Identificación del Riesgo'!D45:D47)</f>
        <v/>
      </c>
      <c r="E45" s="127" t="str">
        <f>IF('2. Identificación del Riesgo'!E45:E47="","",'2. Identificación del Riesgo'!E45:E47)</f>
        <v/>
      </c>
      <c r="F45" s="127" t="str">
        <f>IF('2. Identificación del Riesgo'!F45:F47="","",'2. Identificación del Riesgo'!F45:F47)</f>
        <v/>
      </c>
      <c r="G45" s="127" t="str">
        <f>IF('2. Identificación del Riesgo'!G45:G47="","",'2. Identificación del Riesgo'!G45:G47)</f>
        <v/>
      </c>
      <c r="H45" s="127" t="str">
        <f>IF('2. Identificación del Riesgo'!H45:H47="","",'2. Identificación del Riesgo'!H45:H47)</f>
        <v/>
      </c>
      <c r="I45" s="127" t="str">
        <f>IF('2. Identificación del Riesgo'!I45:I47="","",'2. Identificación del Riesgo'!I45:I47)</f>
        <v/>
      </c>
      <c r="J45" s="127" t="str">
        <f>IF('2. Identificación del Riesgo'!J45:J47="","",'2. Identificación del Riesgo'!J45:J47)</f>
        <v/>
      </c>
      <c r="K45" s="123" t="str">
        <f>'2. Identificación del Riesgo'!K45:K47</f>
        <v/>
      </c>
      <c r="L45" s="124" t="str">
        <f>'2. Identificación del Riesgo'!L45:L47</f>
        <v/>
      </c>
      <c r="M45" s="127" t="str">
        <f>IF(OR('2. Identificación del Riesgo'!H45:H47="Corrupción",'2. Identificación del Riesgo'!H45:H47="Corrupción-LA/FT/FPADM",'2. Identificación del Riesgo'!H45:H47="Corrupción - Conflictos de Interes",'2. Identificación del Riesgo'!H45:H47="Corrupción en Trámites, OPAs y Consultas de Acceso a la Información Pública",'2. Identificación del Riesgo'!H45:H47="Financiación de la Proliferación de Armas de Destrucción Masiva"),"No Aplica",
IF('2. Identificación del Riesgo'!M45:M47="","",'2. Identificación del Riesgo'!M45:M47))</f>
        <v/>
      </c>
      <c r="N45" s="123" t="str">
        <f>'2. Identificación del Riesgo'!N45:N47</f>
        <v/>
      </c>
      <c r="O45" s="124" t="str">
        <f>'2. Identificación del Riesgo'!O45:O47</f>
        <v/>
      </c>
      <c r="P45" s="121" t="str">
        <f>'2. Identificación del Riesgo'!P45:P47</f>
        <v/>
      </c>
      <c r="Q45" s="68" t="str">
        <f>IF($H$45="","",
IF(OR($H$45="Corrupción",$H$45="Lavado de Activos",$H$45="Financiación del Terrorismo",$H$45="Corrupción en Trámites, OPAs y Consultas de Acceso a la Información Pública",$H$45="Financiación de la Proliferación de Armas de Destrucción Masiva"),"No Aplica",'5. Valoración de Controles'!K45))</f>
        <v/>
      </c>
      <c r="R45" s="68" t="str">
        <f>IF($H$45="","",
IF(OR($H$45="Corrupción",$H$45="Lavado de Activos",$H$45="Financiación del Terrorismo",$H$45="Corrupción en Trámites, OPAs y Consultas de Acceso a la Información Pública"),'6.Valoración Control Corrupción'!E45,"No Aplica"))</f>
        <v/>
      </c>
      <c r="S45" s="68" t="str">
        <f>IF($H$45="","",
IF(OR($H$45="Corrupción",$H$45="Lavado de Activos",$H$45="Financiación del Terrorismo",$H$45="Corrupción en Trámites, OPAs y Consultas de Acceso a la Información Pública"),'6.Valoración Control Corrupción'!F45,"No Aplica"))</f>
        <v/>
      </c>
      <c r="T45" s="68" t="str">
        <f>IF($H$45="","",
IF(OR($H$45="Corrupción",$H$45="Lavado de Activos",$H$45="Financiación del Terrorismo",$H$45="Corrupción en Trámites, OPAs y Consultas de Acceso a la Información Pública"),'6.Valoración Control Corrupción'!G45,"No Aplica"))</f>
        <v/>
      </c>
      <c r="U45" s="68" t="str">
        <f>IF($H$45="","",
IF(OR($H$45="Corrupción",$H$45="Lavado de Activos",$H$45="Financiación del Terrorismo",$H$45="Corrupción en Trámites, OPAs y Consultas de Acceso a la Información Pública"),'6.Valoración Control Corrupción'!H45,"No Aplica"))</f>
        <v/>
      </c>
      <c r="V45" s="68" t="str">
        <f>IF($H$45="","",
IF(OR($H$45="Corrupción",$H$45="Lavado de Activos",$H$45="Financiación del Terrorismo",$H$45="Corrupción en Trámites, OPAs y Consultas de Acceso a la Información Pública"),'6.Valoración Control Corrupción'!I45,"No Aplica"))</f>
        <v/>
      </c>
      <c r="W45" s="68" t="str">
        <f>IF($H$45="","",
IF(OR($H$45="Corrupción",$H$45="Lavado de Activos",$H$45="Financiación del Terrorismo",$H$45="Corrupción en Trámites, OPAs y Consultas de Acceso a la Información Pública"),'6.Valoración Control Corrupción'!J45,"No Aplica"))</f>
        <v/>
      </c>
      <c r="X45" s="35" t="str">
        <f>IF($H$45="","",
IF(OR($H$45="Corrupción",$H$45="Lavado de Activos",$H$45="Financiación del Terrorismo",$H$45="Trámites, OPAs y Consultas de Acceso a la Información Pública"),"No Aplica",'5. Valoración de Controles'!L45))</f>
        <v/>
      </c>
      <c r="Y45" s="35" t="str">
        <f>IF($H$45="","",
IF(OR($H$45="Corrupción",$H$45="Lavado de Activos",$H$45="Financiación del Terrorismo",$H$45="Trámites, OPAs y Consultas de Acceso a la Información Pública"),"No Aplica",'5. Valoración de Controles'!M45))</f>
        <v/>
      </c>
      <c r="Z45" s="35" t="str">
        <f>IF($H$45="","",
IF(OR($H$45="Corrupción",$H$45="Lavado de Activos",$H$45="Financiación del Terrorismo",$H$45="Trámites, OPAs y Consultas de Acceso a la Información Pública"),"No Aplica",'5. Valoración de Controles'!N45))</f>
        <v/>
      </c>
      <c r="AA45" s="35" t="str">
        <f>IF($H$45="","",
IF(OR($H$45="Corrupción",$H$45="Lavado de Activos",$H$45="Financiación del Terrorismo",$H$45="Trámites, OPAs y Consultas de Acceso a la Información Pública"),"No Aplica",'5. Valoración de Controles'!O45))</f>
        <v/>
      </c>
      <c r="AB45" s="35" t="str">
        <f>IF($H$45="","",
IF(OR($H$45="Corrupción",$H$45="Lavado de Activos",$H$45="Financiación del Terrorismo",$H$45="Trámites, OPAs y Consultas de Acceso a la Información Pública"),"No Aplica",'5. Valoración de Controles'!P45))</f>
        <v/>
      </c>
      <c r="AC45" s="35" t="str">
        <f>IF($H$45="","",
IF(OR($H$45="Corrupción",$H$45="Lavado de Activos",$H$45="Financiación del Terrorismo",$H$45="Trámites, OPAs y Consultas de Acceso a la Información Pública"),"No Aplica",'5. Valoración de Controles'!Q45))</f>
        <v/>
      </c>
      <c r="AD45" s="35" t="str">
        <f>IF($H$45="","",
IF(OR($H$45="Corrupción",$H$45="Lavado de Activos",$H$45="Financiación del Terrorismo",$H$45="Trámites, OPAs y Consultas de Acceso a la Información Pública"),"No Aplica",'5. Valoración de Controles'!R45))</f>
        <v/>
      </c>
      <c r="AE45" s="35" t="str">
        <f>IF($H$45="","",
IF(OR($H$45="Corrupción",$H$45="Lavado de Activos",$H$45="Financiación del Terrorismo",$H$45="Trámites, OPAs y Consultas de Acceso a la Información Pública"),"No Aplica",'5. Valoración de Controles'!S45))</f>
        <v/>
      </c>
      <c r="AF45" s="35" t="str">
        <f>IF($H$45="","",
IF(OR($H$45="Corrupción",$H$45="Lavado de Activos",$H$45="Financiación del Terrorismo",$H$45="Trámites, OPAs y Consultas de Acceso a la Información Pública"),"No Aplica",'5. Valoración de Controles'!T45))</f>
        <v/>
      </c>
      <c r="AG45" s="51" t="str">
        <f>IF($H$45="","",
IF(OR($H$45="Corrupción",$H$45="Lavado de Activos",$H$45="Financiación del Terrorismo",$H$45="Corrupción en Trámites, OPAs y Consultas de Acceso a la Información Pública"),"No Aplica",'5. Valoración de Controles'!U45))</f>
        <v/>
      </c>
      <c r="AH45" s="123" t="str">
        <f>IF(H45="","",
IF(OR(H45="Corrupción",H45="Corrupción-LA/FT/FPADM",H45="Corrupción - Conflictos de Interes",H45="Corrupción en Trámites, OPAs y Consultas de Acceso a la Información Pública",H45="Financiación de la Proliferación de Armas de Destrucción Masiva"),'6.Valoración Control Corrupción'!AC45:AC47,
IF(OR(H45&lt;&gt;"Corrupción",H45&lt;&gt;"Lavado de Activos",H45&lt;&gt;"Financiación del Terrorismo",H45&lt;&gt;"Corrupción en Trámites, OPAs y Consultas de Acceso a la Información Pública",H45&lt;&gt;"Financiación de la Proliferación de Armas de Destrucción Masiva"),IF(AI45="","",
IF(AND(AI45&gt;0,AI45&lt;0.4),"Muy Baja",
IF(AND(AI45&gt;=0.4,AI45&lt;0.6),"Baja",
IF(AND(AI45&gt;=0.6,AI45&lt;0.8),"Media",
IF(AND(AI45&gt;=0.8,AI45&lt;1),"Alta",
IF(AI45&gt;=1,"Muy Alta","")))))))))</f>
        <v/>
      </c>
      <c r="AI45" s="206" t="str">
        <f>IF(H45="","",
IF(OR(H45="Corrupción",H45="Corrupción-LA/FT/FPADM",H45="Financiación del Terrorismo",H45="Corrupción en Trámites, OPAs y Consultas de Acceso a la Información Pública",H45="Financiación de la Proliferación de Armas de Destrucción Masiva"),"No aplica",
IF(OR(H45&lt;&gt;"Corrupción",H45&lt;&gt;"Lavado de Activos",H45&lt;&gt;"Financiación del Terrorismo",H45&lt;&gt;"Corrupción en Trámites, OPAs y Consultas de Acceso a la Información Pública",H45&lt;&gt;"Financiación de la Proliferación de Armas de Destrucción Masiva"),
IF('5. Valoración de Controles'!X47&gt;0,'5. Valoración de Controles'!X47,
IF('5. Valoración de Controles'!X46&gt;0,'5. Valoración de Controles'!X46,
IF('5. Valoración de Controles'!X45&gt;0,'5. Valoración de Controles'!X45,L45))))))</f>
        <v/>
      </c>
      <c r="AJ45" s="123" t="str">
        <f>IF(H45="","",
IF(OR(H45="Corrupción",H45="Corrupción-LA/FT/FPADM",H45="Corrupción - Conflictos de Interes",H45="Corrupción en Trámites, OPAs y Consultas de Acceso a la Información Pública",H45="Financiación de la Proliferación de Armas de Destrucción Masiva"),'3. Impacto Riesgo de Corrupción'!Z45:Z47,
IF(OR(H45&lt;&gt;"Corrupción",H45&lt;&gt;"Lavado de Activos",H45&lt;&gt;"Financiación del Terrorismo",H45&lt;&gt;"Corrupción en Trámites, OPAs y Consultas de Acceso a la Información Pública",H45&lt;&gt;"Financiación de la Proliferación de Armas de Destrucción Masiva"),
IF(AK45="","",
IF(AND(AK45&gt;0,AK45&lt;0.4),"Leve",
IF(AND(AK45&gt;=0.4,AK45&lt;0.6),"Menor",
IF(AND(AK45&gt;=0.6,AK45&lt;0.8),"Moderado",
IF(AND(AK45&gt;=0.8,AK45&lt;1),"Mayor",
IF(AK45&gt;=1,"Catastrófico","")))))))))</f>
        <v/>
      </c>
      <c r="AK45" s="206" t="str">
        <f>IF(H45="","",
IF(OR(H45="Corrupción",H45="Corrupción-LA/FT/FPADM",H45="Financiación del Terrorismo",H45="Corrupción en Trámites, OPAs y Consultas de Acceso a la Información Pública",H45="Financiación de la Proliferación de Armas de Destrucción Masiva"),"No aplica",
IF(OR(H45&lt;&gt;"Corrupción",H45&lt;&gt;"Lavado de Activos",H45&lt;&gt;"Financiación del Terrorismo",H45&lt;&gt;"Corrupción en Trámites, OPAs y Consultas de Acceso a la Información Pública",H45&lt;&gt;"Financiación de la Proliferación de Armas de Destrucción Masiva"),
IF('5. Valoración de Controles'!Y47&gt;0,'5. Valoración de Controles'!Y47,
IF('5. Valoración de Controles'!Y46&gt;0,'5. Valoración de Controles'!Y46,
IF('5. Valoración de Controles'!Y45&gt;0,'5. Valoración de Controles'!Y45,O45))))))</f>
        <v/>
      </c>
      <c r="AL45" s="121" t="str">
        <f t="shared" ref="AL45" si="32">IF(AND(AH45="Muy Alta",OR(AJ45="Leve",AJ45="Menor",AJ45="Moderado",AJ45="Mayor")),"Alto",
IF(AND(AH45="Alta",OR(AJ45="Leve",AJ45="Menor")),"Moderado",
IF(AND(AH45="Alta",OR(AJ45="Moderado",AJ45="Mayor")),"Alto",
IF(AND(AH45="Media",OR(AJ45="Leve",AJ45="Menor",AJ45="Moderado")),"Moderado",
IF(AND(AH45="Media",OR(AJ45="Mayor")),"Alto",
IF(AND(AH45="Baja",OR(AJ45="Leve")),"Bajo",
IF(AND(OR(AH45="Baja",AH45="Improbable"),OR(AJ45="Menor",AJ45="Moderado")),"Moderado",
IF(AND(OR(AH45="Baja",AH45="Improbable"),AJ45="Mayor"),"Alto",
IF(AND(AH45="Muy Baja",OR(AJ45="Leve",AJ45="Menor")),"Bajo",
IF(AND(OR(AH45="Muy Baja",AH45="Rara vez"),OR(AJ45="Moderado")),"Moderado",
IF(AND(OR(AH45="Muy Baja",AH45="Rara vez"),AJ45="Mayor"),"Alto",
IF(AND(OR(AH45="Casi seguro",AH45="Probable",AH45="Posible"),AJ45="Mayor"),"Extremo",
IF(AND(AH45="Casi seguro",AJ45="Moderado"),"Extremo",
IF(AND(OR(AH45="Probable",AH45="Posible"),OR(AJ45="Moderado")),"Alto",
IF(AJ45="Catastrófico","Extremo","")))))))))))))))</f>
        <v/>
      </c>
      <c r="AM45" s="125"/>
      <c r="AN45" s="177" t="str">
        <f t="shared" ref="AN45" si="33">IF(AM45="Reducir (Mitigar)","Debe establecer el plan de acción a implementar para mitigar el nivel del riesgo",
IF(AM45="Reducir (Transferir)","No amerita plan de acción. Debe tercerizar la actividad que genera este riesgo o adquirir polizas para evitar responsabilidad economica, sin embargo mantiene la responsabilidad reputacional",
IF(AM45="Aceptar","No amerita plan de acción. Asuma las consecuencias de la materialización del riesgo",
IF(AM45="Evitar","No amerita plan de acción. No ejecute la actividad que genera el riesgo",
IF(AM45="Reducir","Debe establecer el plan de acción a implementar para mitigar el nivel del riesgo",
IF(AM45="Compartir","No amerita plan de acción. Comparta el riesgo con una parte interesada que pueda gestionarlo con mas eficacia",""))))))</f>
        <v/>
      </c>
      <c r="AO45" s="207"/>
      <c r="AP45" s="208"/>
      <c r="AQ45" s="205" t="str">
        <f t="shared" ref="AQ45" si="34">IF(AO45="","","∑ Peso porcentual de cada acción definida")</f>
        <v/>
      </c>
      <c r="AR45" s="122"/>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row>
    <row r="46" spans="1:73" ht="31.5" customHeight="1" x14ac:dyDescent="0.45">
      <c r="A46" s="137"/>
      <c r="B46" s="127"/>
      <c r="C46" s="127"/>
      <c r="D46" s="127"/>
      <c r="E46" s="127"/>
      <c r="F46" s="127"/>
      <c r="G46" s="127"/>
      <c r="H46" s="127"/>
      <c r="I46" s="127"/>
      <c r="J46" s="127"/>
      <c r="K46" s="123"/>
      <c r="L46" s="124"/>
      <c r="M46" s="127"/>
      <c r="N46" s="123"/>
      <c r="O46" s="124"/>
      <c r="P46" s="121"/>
      <c r="Q46" s="68" t="str">
        <f>IF($H$45="","",
IF(OR($H$45="Corrupción",$H$45="Lavado de Activos",$H$45="Financiación del Terrorismo",$H$45="Corrupción en Trámites, OPAs y Consultas de Acceso a la Información Pública",$H$45="Financiación de la Proliferación de Armas de Destrucción Masiva"),"No Aplica",'5. Valoración de Controles'!K46))</f>
        <v/>
      </c>
      <c r="R46" s="68" t="str">
        <f>IF($H$45="","",
IF(OR($H$45="Corrupción",$H$45="Lavado de Activos",$H$45="Financiación del Terrorismo",$H$45="Corrupción en Trámites, OPAs y Consultas de Acceso a la Información Pública"),'6.Valoración Control Corrupción'!E46,"No Aplica"))</f>
        <v/>
      </c>
      <c r="S46" s="68" t="str">
        <f>IF($H$45="","",
IF(OR($H$45="Corrupción",$H$45="Lavado de Activos",$H$45="Financiación del Terrorismo",$H$45="Corrupción en Trámites, OPAs y Consultas de Acceso a la Información Pública"),'6.Valoración Control Corrupción'!F46,"No Aplica"))</f>
        <v/>
      </c>
      <c r="T46" s="68" t="str">
        <f>IF($H$45="","",
IF(OR($H$45="Corrupción",$H$45="Lavado de Activos",$H$45="Financiación del Terrorismo",$H$45="Corrupción en Trámites, OPAs y Consultas de Acceso a la Información Pública"),'6.Valoración Control Corrupción'!G46,"No Aplica"))</f>
        <v/>
      </c>
      <c r="U46" s="68" t="str">
        <f>IF($H$45="","",
IF(OR($H$45="Corrupción",$H$45="Lavado de Activos",$H$45="Financiación del Terrorismo",$H$45="Corrupción en Trámites, OPAs y Consultas de Acceso a la Información Pública"),'6.Valoración Control Corrupción'!H46,"No Aplica"))</f>
        <v/>
      </c>
      <c r="V46" s="68" t="str">
        <f>IF($H$45="","",
IF(OR($H$45="Corrupción",$H$45="Lavado de Activos",$H$45="Financiación del Terrorismo",$H$45="Corrupción en Trámites, OPAs y Consultas de Acceso a la Información Pública"),'6.Valoración Control Corrupción'!I46,"No Aplica"))</f>
        <v/>
      </c>
      <c r="W46" s="68" t="str">
        <f>IF($H$45="","",
IF(OR($H$45="Corrupción",$H$45="Lavado de Activos",$H$45="Financiación del Terrorismo",$H$45="Corrupción en Trámites, OPAs y Consultas de Acceso a la Información Pública"),'6.Valoración Control Corrupción'!J46,"No Aplica"))</f>
        <v/>
      </c>
      <c r="X46" s="35" t="str">
        <f>IF($H$45="","",
IF(OR($H$45="Corrupción",$H$45="Lavado de Activos",$H$45="Financiación del Terrorismo",$H$45="Trámites, OPAs y Consultas de Acceso a la Información Pública"),"No Aplica",'5. Valoración de Controles'!L46))</f>
        <v/>
      </c>
      <c r="Y46" s="35" t="str">
        <f>IF($H$45="","",
IF(OR($H$45="Corrupción",$H$45="Lavado de Activos",$H$45="Financiación del Terrorismo",$H$45="Trámites, OPAs y Consultas de Acceso a la Información Pública"),"No Aplica",'5. Valoración de Controles'!M46))</f>
        <v/>
      </c>
      <c r="Z46" s="35" t="str">
        <f>IF($H$45="","",
IF(OR($H$45="Corrupción",$H$45="Lavado de Activos",$H$45="Financiación del Terrorismo",$H$45="Trámites, OPAs y Consultas de Acceso a la Información Pública"),"No Aplica",'5. Valoración de Controles'!N46))</f>
        <v/>
      </c>
      <c r="AA46" s="35" t="str">
        <f>IF($H$45="","",
IF(OR($H$45="Corrupción",$H$45="Lavado de Activos",$H$45="Financiación del Terrorismo",$H$45="Trámites, OPAs y Consultas de Acceso a la Información Pública"),"No Aplica",'5. Valoración de Controles'!O46))</f>
        <v/>
      </c>
      <c r="AB46" s="35" t="str">
        <f>IF($H$45="","",
IF(OR($H$45="Corrupción",$H$45="Lavado de Activos",$H$45="Financiación del Terrorismo",$H$45="Trámites, OPAs y Consultas de Acceso a la Información Pública"),"No Aplica",'5. Valoración de Controles'!P46))</f>
        <v/>
      </c>
      <c r="AC46" s="35" t="str">
        <f>IF($H$45="","",
IF(OR($H$45="Corrupción",$H$45="Lavado de Activos",$H$45="Financiación del Terrorismo",$H$45="Trámites, OPAs y Consultas de Acceso a la Información Pública"),"No Aplica",'5. Valoración de Controles'!Q46))</f>
        <v/>
      </c>
      <c r="AD46" s="35" t="str">
        <f>IF($H$45="","",
IF(OR($H$45="Corrupción",$H$45="Lavado de Activos",$H$45="Financiación del Terrorismo",$H$45="Trámites, OPAs y Consultas de Acceso a la Información Pública"),"No Aplica",'5. Valoración de Controles'!R46))</f>
        <v/>
      </c>
      <c r="AE46" s="35" t="str">
        <f>IF($H$45="","",
IF(OR($H$45="Corrupción",$H$45="Lavado de Activos",$H$45="Financiación del Terrorismo",$H$45="Trámites, OPAs y Consultas de Acceso a la Información Pública"),"No Aplica",'5. Valoración de Controles'!S46))</f>
        <v/>
      </c>
      <c r="AF46" s="35" t="str">
        <f>IF($H$45="","",
IF(OR($H$45="Corrupción",$H$45="Lavado de Activos",$H$45="Financiación del Terrorismo",$H$45="Trámites, OPAs y Consultas de Acceso a la Información Pública"),"No Aplica",'5. Valoración de Controles'!T46))</f>
        <v/>
      </c>
      <c r="AG46" s="51" t="str">
        <f>IF($H$45="","",
IF(OR($H$45="Corrupción",$H$45="Lavado de Activos",$H$45="Financiación del Terrorismo",$H$45="Corrupción en Trámites, OPAs y Consultas de Acceso a la Información Pública"),"No Aplica",'5. Valoración de Controles'!U46))</f>
        <v/>
      </c>
      <c r="AH46" s="123"/>
      <c r="AI46" s="206"/>
      <c r="AJ46" s="123"/>
      <c r="AK46" s="206"/>
      <c r="AL46" s="121"/>
      <c r="AM46" s="125"/>
      <c r="AN46" s="177"/>
      <c r="AO46" s="207"/>
      <c r="AP46" s="122"/>
      <c r="AQ46" s="127"/>
      <c r="AR46" s="122"/>
    </row>
    <row r="47" spans="1:73" ht="31.5" customHeight="1" x14ac:dyDescent="0.45">
      <c r="A47" s="137"/>
      <c r="B47" s="127"/>
      <c r="C47" s="127"/>
      <c r="D47" s="127"/>
      <c r="E47" s="127"/>
      <c r="F47" s="127"/>
      <c r="G47" s="127"/>
      <c r="H47" s="127"/>
      <c r="I47" s="127"/>
      <c r="J47" s="127"/>
      <c r="K47" s="123"/>
      <c r="L47" s="124"/>
      <c r="M47" s="127"/>
      <c r="N47" s="123"/>
      <c r="O47" s="124"/>
      <c r="P47" s="121"/>
      <c r="Q47" s="68" t="str">
        <f>IF($H$45="","",
IF(OR($H$45="Corrupción",$H$45="Lavado de Activos",$H$45="Financiación del Terrorismo",$H$45="Corrupción en Trámites, OPAs y Consultas de Acceso a la Información Pública",$H$45="Financiación de la Proliferación de Armas de Destrucción Masiva"),"No Aplica",'5. Valoración de Controles'!K47))</f>
        <v/>
      </c>
      <c r="R47" s="68" t="str">
        <f>IF($H$45="","",
IF(OR($H$45="Corrupción",$H$45="Lavado de Activos",$H$45="Financiación del Terrorismo",$H$45="Corrupción en Trámites, OPAs y Consultas de Acceso a la Información Pública"),'6.Valoración Control Corrupción'!E47,"No Aplica"))</f>
        <v/>
      </c>
      <c r="S47" s="68" t="str">
        <f>IF($H$45="","",
IF(OR($H$45="Corrupción",$H$45="Lavado de Activos",$H$45="Financiación del Terrorismo",$H$45="Corrupción en Trámites, OPAs y Consultas de Acceso a la Información Pública"),'6.Valoración Control Corrupción'!F47,"No Aplica"))</f>
        <v/>
      </c>
      <c r="T47" s="68" t="str">
        <f>IF($H$45="","",
IF(OR($H$45="Corrupción",$H$45="Lavado de Activos",$H$45="Financiación del Terrorismo",$H$45="Corrupción en Trámites, OPAs y Consultas de Acceso a la Información Pública"),'6.Valoración Control Corrupción'!G47,"No Aplica"))</f>
        <v/>
      </c>
      <c r="U47" s="68" t="str">
        <f>IF($H$45="","",
IF(OR($H$45="Corrupción",$H$45="Lavado de Activos",$H$45="Financiación del Terrorismo",$H$45="Corrupción en Trámites, OPAs y Consultas de Acceso a la Información Pública"),'6.Valoración Control Corrupción'!H47,"No Aplica"))</f>
        <v/>
      </c>
      <c r="V47" s="68" t="str">
        <f>IF($H$45="","",
IF(OR($H$45="Corrupción",$H$45="Lavado de Activos",$H$45="Financiación del Terrorismo",$H$45="Corrupción en Trámites, OPAs y Consultas de Acceso a la Información Pública"),'6.Valoración Control Corrupción'!I47,"No Aplica"))</f>
        <v/>
      </c>
      <c r="W47" s="68" t="str">
        <f>IF($H$45="","",
IF(OR($H$45="Corrupción",$H$45="Lavado de Activos",$H$45="Financiación del Terrorismo",$H$45="Corrupción en Trámites, OPAs y Consultas de Acceso a la Información Pública"),'6.Valoración Control Corrupción'!J47,"No Aplica"))</f>
        <v/>
      </c>
      <c r="X47" s="35" t="str">
        <f>IF($H$45="","",
IF(OR($H$45="Corrupción",$H$45="Lavado de Activos",$H$45="Financiación del Terrorismo",$H$45="Trámites, OPAs y Consultas de Acceso a la Información Pública"),"No Aplica",'5. Valoración de Controles'!L47))</f>
        <v/>
      </c>
      <c r="Y47" s="35" t="str">
        <f>IF($H$45="","",
IF(OR($H$45="Corrupción",$H$45="Lavado de Activos",$H$45="Financiación del Terrorismo",$H$45="Trámites, OPAs y Consultas de Acceso a la Información Pública"),"No Aplica",'5. Valoración de Controles'!M47))</f>
        <v/>
      </c>
      <c r="Z47" s="35" t="str">
        <f>IF($H$45="","",
IF(OR($H$45="Corrupción",$H$45="Lavado de Activos",$H$45="Financiación del Terrorismo",$H$45="Trámites, OPAs y Consultas de Acceso a la Información Pública"),"No Aplica",'5. Valoración de Controles'!N47))</f>
        <v/>
      </c>
      <c r="AA47" s="35" t="str">
        <f>IF($H$45="","",
IF(OR($H$45="Corrupción",$H$45="Lavado de Activos",$H$45="Financiación del Terrorismo",$H$45="Trámites, OPAs y Consultas de Acceso a la Información Pública"),"No Aplica",'5. Valoración de Controles'!O47))</f>
        <v/>
      </c>
      <c r="AB47" s="35" t="str">
        <f>IF($H$45="","",
IF(OR($H$45="Corrupción",$H$45="Lavado de Activos",$H$45="Financiación del Terrorismo",$H$45="Trámites, OPAs y Consultas de Acceso a la Información Pública"),"No Aplica",'5. Valoración de Controles'!P47))</f>
        <v/>
      </c>
      <c r="AC47" s="35" t="str">
        <f>IF($H$45="","",
IF(OR($H$45="Corrupción",$H$45="Lavado de Activos",$H$45="Financiación del Terrorismo",$H$45="Trámites, OPAs y Consultas de Acceso a la Información Pública"),"No Aplica",'5. Valoración de Controles'!Q47))</f>
        <v/>
      </c>
      <c r="AD47" s="35" t="str">
        <f>IF($H$45="","",
IF(OR($H$45="Corrupción",$H$45="Lavado de Activos",$H$45="Financiación del Terrorismo",$H$45="Trámites, OPAs y Consultas de Acceso a la Información Pública"),"No Aplica",'5. Valoración de Controles'!R47))</f>
        <v/>
      </c>
      <c r="AE47" s="35" t="str">
        <f>IF($H$45="","",
IF(OR($H$45="Corrupción",$H$45="Lavado de Activos",$H$45="Financiación del Terrorismo",$H$45="Trámites, OPAs y Consultas de Acceso a la Información Pública"),"No Aplica",'5. Valoración de Controles'!S47))</f>
        <v/>
      </c>
      <c r="AF47" s="35" t="str">
        <f>IF($H$45="","",
IF(OR($H$45="Corrupción",$H$45="Lavado de Activos",$H$45="Financiación del Terrorismo",$H$45="Trámites, OPAs y Consultas de Acceso a la Información Pública"),"No Aplica",'5. Valoración de Controles'!T47))</f>
        <v/>
      </c>
      <c r="AG47" s="51" t="str">
        <f>IF($H$45="","",
IF(OR($H$45="Corrupción",$H$45="Lavado de Activos",$H$45="Financiación del Terrorismo",$H$45="Corrupción en Trámites, OPAs y Consultas de Acceso a la Información Pública"),"No Aplica",'5. Valoración de Controles'!U47))</f>
        <v/>
      </c>
      <c r="AH47" s="123"/>
      <c r="AI47" s="206"/>
      <c r="AJ47" s="123"/>
      <c r="AK47" s="206"/>
      <c r="AL47" s="121"/>
      <c r="AM47" s="125"/>
      <c r="AN47" s="177"/>
      <c r="AO47" s="207"/>
      <c r="AP47" s="122"/>
      <c r="AQ47" s="127"/>
      <c r="AR47" s="122"/>
    </row>
    <row r="48" spans="1:73" ht="31.5" customHeight="1" x14ac:dyDescent="0.45">
      <c r="A48" s="137">
        <v>14</v>
      </c>
      <c r="B48" s="127">
        <f>'2. Identificación del Riesgo'!B48:B50</f>
        <v>0</v>
      </c>
      <c r="C48" s="127" t="str">
        <f>IF('2. Identificación del Riesgo'!C48:C50="","",'2. Identificación del Riesgo'!C48:C50)</f>
        <v/>
      </c>
      <c r="D48" s="127" t="str">
        <f>IF('2. Identificación del Riesgo'!D48:D50="","",'2. Identificación del Riesgo'!D48:D50)</f>
        <v/>
      </c>
      <c r="E48" s="127" t="str">
        <f>IF('2. Identificación del Riesgo'!E48:E50="","",'2. Identificación del Riesgo'!E48:E50)</f>
        <v/>
      </c>
      <c r="F48" s="127" t="str">
        <f>IF('2. Identificación del Riesgo'!F48:F50="","",'2. Identificación del Riesgo'!F48:F50)</f>
        <v/>
      </c>
      <c r="G48" s="127" t="str">
        <f>IF('2. Identificación del Riesgo'!G48:G50="","",'2. Identificación del Riesgo'!G48:G50)</f>
        <v/>
      </c>
      <c r="H48" s="127" t="str">
        <f>IF('2. Identificación del Riesgo'!H48:H50="","",'2. Identificación del Riesgo'!H48:H50)</f>
        <v/>
      </c>
      <c r="I48" s="127" t="str">
        <f>IF('2. Identificación del Riesgo'!I48:I50="","",'2. Identificación del Riesgo'!I48:I50)</f>
        <v/>
      </c>
      <c r="J48" s="127" t="str">
        <f>IF('2. Identificación del Riesgo'!J48:J50="","",'2. Identificación del Riesgo'!J48:J50)</f>
        <v/>
      </c>
      <c r="K48" s="123" t="str">
        <f>'2. Identificación del Riesgo'!K48:K50</f>
        <v/>
      </c>
      <c r="L48" s="124" t="str">
        <f>'2. Identificación del Riesgo'!L48:L50</f>
        <v/>
      </c>
      <c r="M48" s="127" t="str">
        <f>IF(OR('2. Identificación del Riesgo'!H48:H50="Corrupción",'2. Identificación del Riesgo'!H48:H50="Corrupción-LA/FT/FPADM",'2. Identificación del Riesgo'!H48:H50="Corrupción - Conflictos de Interes",'2. Identificación del Riesgo'!H48:H50="Corrupción en Trámites, OPAs y Consultas de Acceso a la Información Pública",'2. Identificación del Riesgo'!H48:H50="Financiación de la Proliferación de Armas de Destrucción Masiva"),"No Aplica",
IF('2. Identificación del Riesgo'!M48:M50="","",'2. Identificación del Riesgo'!M48:M50))</f>
        <v/>
      </c>
      <c r="N48" s="123" t="str">
        <f>'2. Identificación del Riesgo'!N48:N50</f>
        <v/>
      </c>
      <c r="O48" s="124" t="str">
        <f>'2. Identificación del Riesgo'!O48:O50</f>
        <v/>
      </c>
      <c r="P48" s="121" t="str">
        <f>'2. Identificación del Riesgo'!P48:P50</f>
        <v/>
      </c>
      <c r="Q48" s="68" t="str">
        <f>IF($H$48="","",
IF(OR($H$48="Corrupción",$H$48="Lavado de Activos",$H$48="Financiación del Terrorismo",$H$48="Corrupción en Trámites, OPAs y Consultas de Acceso a la Información Pública",$H$48="Financiación de la Proliferación de Armas de Destrucción Masiva"),"No Aplica",'5. Valoración de Controles'!K48))</f>
        <v/>
      </c>
      <c r="R48" s="68" t="str">
        <f>IF($H$48="","",
IF(OR($H$48="Corrupción",$H$48="Lavado de Activos",$H$48="Financiación del Terrorismo",$H$48="Corrupción en Trámites, OPAs y Consultas de Acceso a la Información Pública"),'6.Valoración Control Corrupción'!E48,"No Aplica"))</f>
        <v/>
      </c>
      <c r="S48" s="68" t="str">
        <f>IF($H$48="","",
IF(OR($H$48="Corrupción",$H$48="Lavado de Activos",$H$48="Financiación del Terrorismo",$H$48="Corrupción en Trámites, OPAs y Consultas de Acceso a la Información Pública"),'6.Valoración Control Corrupción'!F48,"No Aplica"))</f>
        <v/>
      </c>
      <c r="T48" s="68" t="str">
        <f>IF($H$48="","",
IF(OR($H$48="Corrupción",$H$48="Lavado de Activos",$H$48="Financiación del Terrorismo",$H$48="Corrupción en Trámites, OPAs y Consultas de Acceso a la Información Pública"),'6.Valoración Control Corrupción'!G48,"No Aplica"))</f>
        <v/>
      </c>
      <c r="U48" s="68" t="str">
        <f>IF($H$48="","",
IF(OR($H$48="Corrupción",$H$48="Lavado de Activos",$H$48="Financiación del Terrorismo",$H$48="Corrupción en Trámites, OPAs y Consultas de Acceso a la Información Pública"),'6.Valoración Control Corrupción'!H48,"No Aplica"))</f>
        <v/>
      </c>
      <c r="V48" s="68" t="str">
        <f>IF($H$48="","",
IF(OR($H$48="Corrupción",$H$48="Lavado de Activos",$H$48="Financiación del Terrorismo",$H$48="Corrupción en Trámites, OPAs y Consultas de Acceso a la Información Pública"),'6.Valoración Control Corrupción'!I48,"No Aplica"))</f>
        <v/>
      </c>
      <c r="W48" s="68" t="str">
        <f>IF($H$48="","",
IF(OR($H$48="Corrupción",$H$48="Lavado de Activos",$H$48="Financiación del Terrorismo",$H$48="Corrupción en Trámites, OPAs y Consultas de Acceso a la Información Pública"),'6.Valoración Control Corrupción'!J48,"No Aplica"))</f>
        <v/>
      </c>
      <c r="X48" s="35" t="str">
        <f>IF($H$48="","",
IF(OR($H$48="Corrupción",$H$48="Lavado de Activos",$H$48="Financiación del Terrorismo",$H$48="Trámites, OPAs y Consultas de Acceso a la Información Pública"),"No Aplica",'5. Valoración de Controles'!L48))</f>
        <v/>
      </c>
      <c r="Y48" s="35" t="str">
        <f>IF($H$48="","",
IF(OR($H$48="Corrupción",$H$48="Lavado de Activos",$H$48="Financiación del Terrorismo",$H$48="Trámites, OPAs y Consultas de Acceso a la Información Pública"),"No Aplica",'5. Valoración de Controles'!M48))</f>
        <v/>
      </c>
      <c r="Z48" s="35" t="str">
        <f>IF($H$48="","",
IF(OR($H$48="Corrupción",$H$48="Lavado de Activos",$H$48="Financiación del Terrorismo",$H$48="Trámites, OPAs y Consultas de Acceso a la Información Pública"),"No Aplica",'5. Valoración de Controles'!N48))</f>
        <v/>
      </c>
      <c r="AA48" s="35" t="str">
        <f>IF($H$48="","",
IF(OR($H$48="Corrupción",$H$48="Lavado de Activos",$H$48="Financiación del Terrorismo",$H$48="Trámites, OPAs y Consultas de Acceso a la Información Pública"),"No Aplica",'5. Valoración de Controles'!O48))</f>
        <v/>
      </c>
      <c r="AB48" s="35" t="str">
        <f>IF($H$48="","",
IF(OR($H$48="Corrupción",$H$48="Lavado de Activos",$H$48="Financiación del Terrorismo",$H$48="Trámites, OPAs y Consultas de Acceso a la Información Pública"),"No Aplica",'5. Valoración de Controles'!P48))</f>
        <v/>
      </c>
      <c r="AC48" s="35" t="str">
        <f>IF($H$48="","",
IF(OR($H$48="Corrupción",$H$48="Lavado de Activos",$H$48="Financiación del Terrorismo",$H$48="Trámites, OPAs y Consultas de Acceso a la Información Pública"),"No Aplica",'5. Valoración de Controles'!Q48))</f>
        <v/>
      </c>
      <c r="AD48" s="35" t="str">
        <f>IF($H$48="","",
IF(OR($H$48="Corrupción",$H$48="Lavado de Activos",$H$48="Financiación del Terrorismo",$H$48="Trámites, OPAs y Consultas de Acceso a la Información Pública"),"No Aplica",'5. Valoración de Controles'!R48))</f>
        <v/>
      </c>
      <c r="AE48" s="35" t="str">
        <f>IF($H$48="","",
IF(OR($H$48="Corrupción",$H$48="Lavado de Activos",$H$48="Financiación del Terrorismo",$H$48="Trámites, OPAs y Consultas de Acceso a la Información Pública"),"No Aplica",'5. Valoración de Controles'!S48))</f>
        <v/>
      </c>
      <c r="AF48" s="35" t="str">
        <f>IF($H$48="","",
IF(OR($H$48="Corrupción",$H$48="Lavado de Activos",$H$48="Financiación del Terrorismo",$H$48="Trámites, OPAs y Consultas de Acceso a la Información Pública"),"No Aplica",'5. Valoración de Controles'!T48))</f>
        <v/>
      </c>
      <c r="AG48" s="51" t="str">
        <f>IF($H$48="","",
IF(OR($H$48="Corrupción",$H$48="Lavado de Activos",$H$48="Financiación del Terrorismo",$H$48="Corrupción en Trámites, OPAs y Consultas de Acceso a la Información Pública"),"No Aplica",'5. Valoración de Controles'!U48))</f>
        <v/>
      </c>
      <c r="AH48" s="123" t="str">
        <f>IF(H48="","",
IF(OR(H48="Corrupción",H48="Corrupción-LA/FT/FPADM",H48="Corrupción - Conflictos de Interes",H48="Corrupción en Trámites, OPAs y Consultas de Acceso a la Información Pública",H48="Financiación de la Proliferación de Armas de Destrucción Masiva"),'6.Valoración Control Corrupción'!AC48:AC50,
IF(OR(H48&lt;&gt;"Corrupción",H48&lt;&gt;"Lavado de Activos",H48&lt;&gt;"Financiación del Terrorismo",H48&lt;&gt;"Corrupción en Trámites, OPAs y Consultas de Acceso a la Información Pública",H48&lt;&gt;"Financiación de la Proliferación de Armas de Destrucción Masiva"),IF(AI48="","",
IF(AND(AI48&gt;0,AI48&lt;0.4),"Muy Baja",
IF(AND(AI48&gt;=0.4,AI48&lt;0.6),"Baja",
IF(AND(AI48&gt;=0.6,AI48&lt;0.8),"Media",
IF(AND(AI48&gt;=0.8,AI48&lt;1),"Alta",
IF(AI48&gt;=1,"Muy Alta","")))))))))</f>
        <v/>
      </c>
      <c r="AI48" s="206" t="str">
        <f>IF(H48="","",
IF(OR(H48="Corrupción",H48="Corrupción-LA/FT/FPADM",H48="Financiación del Terrorismo",H48="Corrupción en Trámites, OPAs y Consultas de Acceso a la Información Pública",H48="Financiación de la Proliferación de Armas de Destrucción Masiva"),"No aplica",
IF(OR(H48&lt;&gt;"Corrupción",H48&lt;&gt;"Lavado de Activos",H48&lt;&gt;"Financiación del Terrorismo",H48&lt;&gt;"Corrupción en Trámites, OPAs y Consultas de Acceso a la Información Pública",H48&lt;&gt;"Financiación de la Proliferación de Armas de Destrucción Masiva"),
IF('5. Valoración de Controles'!X50&gt;0,'5. Valoración de Controles'!X50,
IF('5. Valoración de Controles'!X49&gt;0,'5. Valoración de Controles'!X49,
IF('5. Valoración de Controles'!X48&gt;0,'5. Valoración de Controles'!X48,L48))))))</f>
        <v/>
      </c>
      <c r="AJ48" s="123" t="str">
        <f>IF(H48="","",
IF(OR(H48="Corrupción",H48="Corrupción-LA/FT/FPADM",H48="Corrupción - Conflictos de Interes",H48="Corrupción en Trámites, OPAs y Consultas de Acceso a la Información Pública",H48="Financiación de la Proliferación de Armas de Destrucción Masiva"),'3. Impacto Riesgo de Corrupción'!Z48:Z50,
IF(OR(H48&lt;&gt;"Corrupción",H48&lt;&gt;"Lavado de Activos",H48&lt;&gt;"Financiación del Terrorismo",H48&lt;&gt;"Corrupción en Trámites, OPAs y Consultas de Acceso a la Información Pública",H48&lt;&gt;"Financiación de la Proliferación de Armas de Destrucción Masiva"),
IF(AK48="","",
IF(AND(AK48&gt;0,AK48&lt;0.4),"Leve",
IF(AND(AK48&gt;=0.4,AK48&lt;0.6),"Menor",
IF(AND(AK48&gt;=0.6,AK48&lt;0.8),"Moderado",
IF(AND(AK48&gt;=0.8,AK48&lt;1),"Mayor",
IF(AK48&gt;=1,"Catastrófico","")))))))))</f>
        <v/>
      </c>
      <c r="AK48" s="206" t="str">
        <f>IF(H48="","",
IF(OR(H48="Corrupción",H48="Corrupción-LA/FT/FPADM",H48="Financiación del Terrorismo",H48="Corrupción en Trámites, OPAs y Consultas de Acceso a la Información Pública",H48="Financiación de la Proliferación de Armas de Destrucción Masiva"),"No aplica",
IF(OR(H48&lt;&gt;"Corrupción",H48&lt;&gt;"Lavado de Activos",H48&lt;&gt;"Financiación del Terrorismo",H48&lt;&gt;"Corrupción en Trámites, OPAs y Consultas de Acceso a la Información Pública",H48&lt;&gt;"Financiación de la Proliferación de Armas de Destrucción Masiva"),
IF('5. Valoración de Controles'!Y50&gt;0,'5. Valoración de Controles'!Y50,
IF('5. Valoración de Controles'!Y49&gt;0,'5. Valoración de Controles'!Y49,
IF('5. Valoración de Controles'!Y48&gt;0,'5. Valoración de Controles'!Y48,O48))))))</f>
        <v/>
      </c>
      <c r="AL48" s="121" t="str">
        <f t="shared" ref="AL48" si="35">IF(AND(AH48="Muy Alta",OR(AJ48="Leve",AJ48="Menor",AJ48="Moderado",AJ48="Mayor")),"Alto",
IF(AND(AH48="Alta",OR(AJ48="Leve",AJ48="Menor")),"Moderado",
IF(AND(AH48="Alta",OR(AJ48="Moderado",AJ48="Mayor")),"Alto",
IF(AND(AH48="Media",OR(AJ48="Leve",AJ48="Menor",AJ48="Moderado")),"Moderado",
IF(AND(AH48="Media",OR(AJ48="Mayor")),"Alto",
IF(AND(AH48="Baja",OR(AJ48="Leve")),"Bajo",
IF(AND(OR(AH48="Baja",AH48="Improbable"),OR(AJ48="Menor",AJ48="Moderado")),"Moderado",
IF(AND(OR(AH48="Baja",AH48="Improbable"),AJ48="Mayor"),"Alto",
IF(AND(AH48="Muy Baja",OR(AJ48="Leve",AJ48="Menor")),"Bajo",
IF(AND(OR(AH48="Muy Baja",AH48="Rara vez"),OR(AJ48="Moderado")),"Moderado",
IF(AND(OR(AH48="Muy Baja",AH48="Rara vez"),AJ48="Mayor"),"Alto",
IF(AND(OR(AH48="Casi seguro",AH48="Probable",AH48="Posible"),AJ48="Mayor"),"Extremo",
IF(AND(AH48="Casi seguro",AJ48="Moderado"),"Extremo",
IF(AND(OR(AH48="Probable",AH48="Posible"),OR(AJ48="Moderado")),"Alto",
IF(AJ48="Catastrófico","Extremo","")))))))))))))))</f>
        <v/>
      </c>
      <c r="AM48" s="125"/>
      <c r="AN48" s="177" t="str">
        <f t="shared" ref="AN48" si="36">IF(AM48="Reducir (Mitigar)","Debe establecer el plan de acción a implementar para mitigar el nivel del riesgo",
IF(AM48="Reducir (Transferir)","No amerita plan de acción. Debe tercerizar la actividad que genera este riesgo o adquirir polizas para evitar responsabilidad economica, sin embargo mantiene la responsabilidad reputacional",
IF(AM48="Aceptar","No amerita plan de acción. Asuma las consecuencias de la materialización del riesgo",
IF(AM48="Evitar","No amerita plan de acción. No ejecute la actividad que genera el riesgo",
IF(AM48="Reducir","Debe establecer el plan de acción a implementar para mitigar el nivel del riesgo",
IF(AM48="Compartir","No amerita plan de acción. Comparta el riesgo con una parte interesada que pueda gestionarlo con mas eficacia",""))))))</f>
        <v/>
      </c>
      <c r="AO48" s="207"/>
      <c r="AP48" s="208"/>
      <c r="AQ48" s="205" t="str">
        <f t="shared" ref="AQ48" si="37">IF(AO48="","","∑ Peso porcentual de cada acción definida")</f>
        <v/>
      </c>
      <c r="AR48" s="122"/>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row>
    <row r="49" spans="1:73" ht="31.5" customHeight="1" x14ac:dyDescent="0.45">
      <c r="A49" s="137"/>
      <c r="B49" s="127"/>
      <c r="C49" s="127"/>
      <c r="D49" s="127"/>
      <c r="E49" s="127"/>
      <c r="F49" s="127"/>
      <c r="G49" s="127"/>
      <c r="H49" s="127"/>
      <c r="I49" s="127"/>
      <c r="J49" s="127"/>
      <c r="K49" s="123"/>
      <c r="L49" s="124"/>
      <c r="M49" s="127"/>
      <c r="N49" s="123"/>
      <c r="O49" s="124"/>
      <c r="P49" s="121"/>
      <c r="Q49" s="68" t="str">
        <f>IF($H$48="","",
IF(OR($H$48="Corrupción",$H$48="Lavado de Activos",$H$48="Financiación del Terrorismo",$H$48="Corrupción en Trámites, OPAs y Consultas de Acceso a la Información Pública",$H$48="Financiación de la Proliferación de Armas de Destrucción Masiva"),"No Aplica",'5. Valoración de Controles'!K49))</f>
        <v/>
      </c>
      <c r="R49" s="68" t="str">
        <f>IF($H$48="","",
IF(OR($H$48="Corrupción",$H$48="Lavado de Activos",$H$48="Financiación del Terrorismo",$H$48="Corrupción en Trámites, OPAs y Consultas de Acceso a la Información Pública"),'6.Valoración Control Corrupción'!E49,"No Aplica"))</f>
        <v/>
      </c>
      <c r="S49" s="68" t="str">
        <f>IF($H$48="","",
IF(OR($H$48="Corrupción",$H$48="Lavado de Activos",$H$48="Financiación del Terrorismo",$H$48="Corrupción en Trámites, OPAs y Consultas de Acceso a la Información Pública"),'6.Valoración Control Corrupción'!F49,"No Aplica"))</f>
        <v/>
      </c>
      <c r="T49" s="68" t="str">
        <f>IF($H$48="","",
IF(OR($H$48="Corrupción",$H$48="Lavado de Activos",$H$48="Financiación del Terrorismo",$H$48="Corrupción en Trámites, OPAs y Consultas de Acceso a la Información Pública"),'6.Valoración Control Corrupción'!G49,"No Aplica"))</f>
        <v/>
      </c>
      <c r="U49" s="68" t="str">
        <f>IF($H$48="","",
IF(OR($H$48="Corrupción",$H$48="Lavado de Activos",$H$48="Financiación del Terrorismo",$H$48="Corrupción en Trámites, OPAs y Consultas de Acceso a la Información Pública"),'6.Valoración Control Corrupción'!H49,"No Aplica"))</f>
        <v/>
      </c>
      <c r="V49" s="68" t="str">
        <f>IF($H$48="","",
IF(OR($H$48="Corrupción",$H$48="Lavado de Activos",$H$48="Financiación del Terrorismo",$H$48="Corrupción en Trámites, OPAs y Consultas de Acceso a la Información Pública"),'6.Valoración Control Corrupción'!I49,"No Aplica"))</f>
        <v/>
      </c>
      <c r="W49" s="68" t="str">
        <f>IF($H$48="","",
IF(OR($H$48="Corrupción",$H$48="Lavado de Activos",$H$48="Financiación del Terrorismo",$H$48="Corrupción en Trámites, OPAs y Consultas de Acceso a la Información Pública"),'6.Valoración Control Corrupción'!J49,"No Aplica"))</f>
        <v/>
      </c>
      <c r="X49" s="35" t="str">
        <f>IF($H$48="","",
IF(OR($H$48="Corrupción",$H$48="Lavado de Activos",$H$48="Financiación del Terrorismo",$H$48="Trámites, OPAs y Consultas de Acceso a la Información Pública"),"No Aplica",'5. Valoración de Controles'!L49))</f>
        <v/>
      </c>
      <c r="Y49" s="35" t="str">
        <f>IF($H$48="","",
IF(OR($H$48="Corrupción",$H$48="Lavado de Activos",$H$48="Financiación del Terrorismo",$H$48="Trámites, OPAs y Consultas de Acceso a la Información Pública"),"No Aplica",'5. Valoración de Controles'!M49))</f>
        <v/>
      </c>
      <c r="Z49" s="35" t="str">
        <f>IF($H$48="","",
IF(OR($H$48="Corrupción",$H$48="Lavado de Activos",$H$48="Financiación del Terrorismo",$H$48="Trámites, OPAs y Consultas de Acceso a la Información Pública"),"No Aplica",'5. Valoración de Controles'!N49))</f>
        <v/>
      </c>
      <c r="AA49" s="35" t="str">
        <f>IF($H$48="","",
IF(OR($H$48="Corrupción",$H$48="Lavado de Activos",$H$48="Financiación del Terrorismo",$H$48="Trámites, OPAs y Consultas de Acceso a la Información Pública"),"No Aplica",'5. Valoración de Controles'!O49))</f>
        <v/>
      </c>
      <c r="AB49" s="35" t="str">
        <f>IF($H$48="","",
IF(OR($H$48="Corrupción",$H$48="Lavado de Activos",$H$48="Financiación del Terrorismo",$H$48="Trámites, OPAs y Consultas de Acceso a la Información Pública"),"No Aplica",'5. Valoración de Controles'!P49))</f>
        <v/>
      </c>
      <c r="AC49" s="35" t="str">
        <f>IF($H$48="","",
IF(OR($H$48="Corrupción",$H$48="Lavado de Activos",$H$48="Financiación del Terrorismo",$H$48="Trámites, OPAs y Consultas de Acceso a la Información Pública"),"No Aplica",'5. Valoración de Controles'!Q49))</f>
        <v/>
      </c>
      <c r="AD49" s="35" t="str">
        <f>IF($H$48="","",
IF(OR($H$48="Corrupción",$H$48="Lavado de Activos",$H$48="Financiación del Terrorismo",$H$48="Trámites, OPAs y Consultas de Acceso a la Información Pública"),"No Aplica",'5. Valoración de Controles'!R49))</f>
        <v/>
      </c>
      <c r="AE49" s="35" t="str">
        <f>IF($H$48="","",
IF(OR($H$48="Corrupción",$H$48="Lavado de Activos",$H$48="Financiación del Terrorismo",$H$48="Trámites, OPAs y Consultas de Acceso a la Información Pública"),"No Aplica",'5. Valoración de Controles'!S49))</f>
        <v/>
      </c>
      <c r="AF49" s="35" t="str">
        <f>IF($H$48="","",
IF(OR($H$48="Corrupción",$H$48="Lavado de Activos",$H$48="Financiación del Terrorismo",$H$48="Trámites, OPAs y Consultas de Acceso a la Información Pública"),"No Aplica",'5. Valoración de Controles'!T49))</f>
        <v/>
      </c>
      <c r="AG49" s="51" t="str">
        <f>IF($H$48="","",
IF(OR($H$48="Corrupción",$H$48="Lavado de Activos",$H$48="Financiación del Terrorismo",$H$48="Corrupción en Trámites, OPAs y Consultas de Acceso a la Información Pública"),"No Aplica",'5. Valoración de Controles'!U49))</f>
        <v/>
      </c>
      <c r="AH49" s="123"/>
      <c r="AI49" s="206"/>
      <c r="AJ49" s="123"/>
      <c r="AK49" s="206"/>
      <c r="AL49" s="121"/>
      <c r="AM49" s="125"/>
      <c r="AN49" s="177"/>
      <c r="AO49" s="207"/>
      <c r="AP49" s="122"/>
      <c r="AQ49" s="127"/>
      <c r="AR49" s="122"/>
    </row>
    <row r="50" spans="1:73" ht="31.5" customHeight="1" x14ac:dyDescent="0.45">
      <c r="A50" s="137"/>
      <c r="B50" s="127"/>
      <c r="C50" s="127"/>
      <c r="D50" s="127"/>
      <c r="E50" s="127"/>
      <c r="F50" s="127"/>
      <c r="G50" s="127"/>
      <c r="H50" s="127"/>
      <c r="I50" s="127"/>
      <c r="J50" s="127"/>
      <c r="K50" s="123"/>
      <c r="L50" s="124"/>
      <c r="M50" s="127"/>
      <c r="N50" s="123"/>
      <c r="O50" s="124"/>
      <c r="P50" s="121"/>
      <c r="Q50" s="68" t="str">
        <f>IF($H$48="","",
IF(OR($H$48="Corrupción",$H$48="Lavado de Activos",$H$48="Financiación del Terrorismo",$H$48="Corrupción en Trámites, OPAs y Consultas de Acceso a la Información Pública",$H$48="Financiación de la Proliferación de Armas de Destrucción Masiva"),"No Aplica",'5. Valoración de Controles'!K50))</f>
        <v/>
      </c>
      <c r="R50" s="68" t="str">
        <f>IF($H$48="","",
IF(OR($H$48="Corrupción",$H$48="Lavado de Activos",$H$48="Financiación del Terrorismo",$H$48="Corrupción en Trámites, OPAs y Consultas de Acceso a la Información Pública"),'6.Valoración Control Corrupción'!E50,"No Aplica"))</f>
        <v/>
      </c>
      <c r="S50" s="68" t="str">
        <f>IF($H$48="","",
IF(OR($H$48="Corrupción",$H$48="Lavado de Activos",$H$48="Financiación del Terrorismo",$H$48="Corrupción en Trámites, OPAs y Consultas de Acceso a la Información Pública"),'6.Valoración Control Corrupción'!F50,"No Aplica"))</f>
        <v/>
      </c>
      <c r="T50" s="68" t="str">
        <f>IF($H$48="","",
IF(OR($H$48="Corrupción",$H$48="Lavado de Activos",$H$48="Financiación del Terrorismo",$H$48="Corrupción en Trámites, OPAs y Consultas de Acceso a la Información Pública"),'6.Valoración Control Corrupción'!G50,"No Aplica"))</f>
        <v/>
      </c>
      <c r="U50" s="68" t="str">
        <f>IF($H$48="","",
IF(OR($H$48="Corrupción",$H$48="Lavado de Activos",$H$48="Financiación del Terrorismo",$H$48="Corrupción en Trámites, OPAs y Consultas de Acceso a la Información Pública"),'6.Valoración Control Corrupción'!H50,"No Aplica"))</f>
        <v/>
      </c>
      <c r="V50" s="68" t="str">
        <f>IF($H$48="","",
IF(OR($H$48="Corrupción",$H$48="Lavado de Activos",$H$48="Financiación del Terrorismo",$H$48="Corrupción en Trámites, OPAs y Consultas de Acceso a la Información Pública"),'6.Valoración Control Corrupción'!I50,"No Aplica"))</f>
        <v/>
      </c>
      <c r="W50" s="68" t="str">
        <f>IF($H$48="","",
IF(OR($H$48="Corrupción",$H$48="Lavado de Activos",$H$48="Financiación del Terrorismo",$H$48="Corrupción en Trámites, OPAs y Consultas de Acceso a la Información Pública"),'6.Valoración Control Corrupción'!J50,"No Aplica"))</f>
        <v/>
      </c>
      <c r="X50" s="35" t="str">
        <f>IF($H$48="","",
IF(OR($H$48="Corrupción",$H$48="Lavado de Activos",$H$48="Financiación del Terrorismo",$H$48="Trámites, OPAs y Consultas de Acceso a la Información Pública"),"No Aplica",'5. Valoración de Controles'!L50))</f>
        <v/>
      </c>
      <c r="Y50" s="35" t="str">
        <f>IF($H$48="","",
IF(OR($H$48="Corrupción",$H$48="Lavado de Activos",$H$48="Financiación del Terrorismo",$H$48="Trámites, OPAs y Consultas de Acceso a la Información Pública"),"No Aplica",'5. Valoración de Controles'!M50))</f>
        <v/>
      </c>
      <c r="Z50" s="35" t="str">
        <f>IF($H$48="","",
IF(OR($H$48="Corrupción",$H$48="Lavado de Activos",$H$48="Financiación del Terrorismo",$H$48="Trámites, OPAs y Consultas de Acceso a la Información Pública"),"No Aplica",'5. Valoración de Controles'!N50))</f>
        <v/>
      </c>
      <c r="AA50" s="35" t="str">
        <f>IF($H$48="","",
IF(OR($H$48="Corrupción",$H$48="Lavado de Activos",$H$48="Financiación del Terrorismo",$H$48="Trámites, OPAs y Consultas de Acceso a la Información Pública"),"No Aplica",'5. Valoración de Controles'!O50))</f>
        <v/>
      </c>
      <c r="AB50" s="35" t="str">
        <f>IF($H$48="","",
IF(OR($H$48="Corrupción",$H$48="Lavado de Activos",$H$48="Financiación del Terrorismo",$H$48="Trámites, OPAs y Consultas de Acceso a la Información Pública"),"No Aplica",'5. Valoración de Controles'!P50))</f>
        <v/>
      </c>
      <c r="AC50" s="35" t="str">
        <f>IF($H$48="","",
IF(OR($H$48="Corrupción",$H$48="Lavado de Activos",$H$48="Financiación del Terrorismo",$H$48="Trámites, OPAs y Consultas de Acceso a la Información Pública"),"No Aplica",'5. Valoración de Controles'!Q50))</f>
        <v/>
      </c>
      <c r="AD50" s="35" t="str">
        <f>IF($H$48="","",
IF(OR($H$48="Corrupción",$H$48="Lavado de Activos",$H$48="Financiación del Terrorismo",$H$48="Trámites, OPAs y Consultas de Acceso a la Información Pública"),"No Aplica",'5. Valoración de Controles'!R50))</f>
        <v/>
      </c>
      <c r="AE50" s="35" t="str">
        <f>IF($H$48="","",
IF(OR($H$48="Corrupción",$H$48="Lavado de Activos",$H$48="Financiación del Terrorismo",$H$48="Trámites, OPAs y Consultas de Acceso a la Información Pública"),"No Aplica",'5. Valoración de Controles'!S50))</f>
        <v/>
      </c>
      <c r="AF50" s="35" t="str">
        <f>IF($H$48="","",
IF(OR($H$48="Corrupción",$H$48="Lavado de Activos",$H$48="Financiación del Terrorismo",$H$48="Trámites, OPAs y Consultas de Acceso a la Información Pública"),"No Aplica",'5. Valoración de Controles'!T50))</f>
        <v/>
      </c>
      <c r="AG50" s="51" t="str">
        <f>IF($H$48="","",
IF(OR($H$48="Corrupción",$H$48="Lavado de Activos",$H$48="Financiación del Terrorismo",$H$48="Corrupción en Trámites, OPAs y Consultas de Acceso a la Información Pública"),"No Aplica",'5. Valoración de Controles'!U50))</f>
        <v/>
      </c>
      <c r="AH50" s="123"/>
      <c r="AI50" s="206"/>
      <c r="AJ50" s="123"/>
      <c r="AK50" s="206"/>
      <c r="AL50" s="121"/>
      <c r="AM50" s="125"/>
      <c r="AN50" s="177"/>
      <c r="AO50" s="207"/>
      <c r="AP50" s="122"/>
      <c r="AQ50" s="127"/>
      <c r="AR50" s="122"/>
    </row>
    <row r="51" spans="1:73" ht="31.5" customHeight="1" x14ac:dyDescent="0.45">
      <c r="A51" s="137">
        <v>15</v>
      </c>
      <c r="B51" s="127">
        <f>'2. Identificación del Riesgo'!B51:B53</f>
        <v>0</v>
      </c>
      <c r="C51" s="127" t="str">
        <f>IF('2. Identificación del Riesgo'!C51:C53="","",'2. Identificación del Riesgo'!C51:C53)</f>
        <v/>
      </c>
      <c r="D51" s="127" t="str">
        <f>IF('2. Identificación del Riesgo'!D51:D53="","",'2. Identificación del Riesgo'!D51:D53)</f>
        <v/>
      </c>
      <c r="E51" s="127" t="str">
        <f>IF('2. Identificación del Riesgo'!E51:E53="","",'2. Identificación del Riesgo'!E51:E53)</f>
        <v/>
      </c>
      <c r="F51" s="127" t="str">
        <f>IF('2. Identificación del Riesgo'!F51:F53="","",'2. Identificación del Riesgo'!F51:F53)</f>
        <v/>
      </c>
      <c r="G51" s="127" t="str">
        <f>IF('2. Identificación del Riesgo'!G51:G53="","",'2. Identificación del Riesgo'!G51:G53)</f>
        <v/>
      </c>
      <c r="H51" s="127" t="str">
        <f>IF('2. Identificación del Riesgo'!H51:H53="","",'2. Identificación del Riesgo'!H51:H53)</f>
        <v/>
      </c>
      <c r="I51" s="127" t="str">
        <f>IF('2. Identificación del Riesgo'!I51:I53="","",'2. Identificación del Riesgo'!I51:I53)</f>
        <v/>
      </c>
      <c r="J51" s="127" t="str">
        <f>IF('2. Identificación del Riesgo'!J51:J53="","",'2. Identificación del Riesgo'!J51:J53)</f>
        <v/>
      </c>
      <c r="K51" s="123" t="str">
        <f>'2. Identificación del Riesgo'!K51:K53</f>
        <v/>
      </c>
      <c r="L51" s="124" t="str">
        <f>'2. Identificación del Riesgo'!L51:L53</f>
        <v/>
      </c>
      <c r="M51" s="127" t="str">
        <f>IF(OR('2. Identificación del Riesgo'!H51:H53="Corrupción",'2. Identificación del Riesgo'!H51:H53="Corrupción-LA/FT/FPADM",'2. Identificación del Riesgo'!H51:H53="Corrupción - Conflictos de Interes",'2. Identificación del Riesgo'!H51:H53="Corrupción en Trámites, OPAs y Consultas de Acceso a la Información Pública",'2. Identificación del Riesgo'!H51:H53="Financiación de la Proliferación de Armas de Destrucción Masiva"),"No Aplica",
IF('2. Identificación del Riesgo'!M51:M53="","",'2. Identificación del Riesgo'!M51:M53))</f>
        <v/>
      </c>
      <c r="N51" s="123" t="str">
        <f>'2. Identificación del Riesgo'!N51:N53</f>
        <v/>
      </c>
      <c r="O51" s="124" t="str">
        <f>'2. Identificación del Riesgo'!O51:O53</f>
        <v/>
      </c>
      <c r="P51" s="121" t="str">
        <f>'2. Identificación del Riesgo'!P51:P53</f>
        <v/>
      </c>
      <c r="Q51" s="68" t="str">
        <f>IF($H$51="","",
IF(OR($H$51="Corrupción",$H$51="Lavado de Activos",$H$51="Financiación del Terrorismo",$H$51="Corrupción en Trámites, OPAs y Consultas de Acceso a la Información Pública",$H$51="Financiación de la Proliferación de Armas de Destrucción Masiva"),"No Aplica",'5. Valoración de Controles'!K51))</f>
        <v/>
      </c>
      <c r="R51" s="68" t="str">
        <f>IF($H$51="","",
IF(OR($H$51="Corrupción",$H$51="Lavado de Activos",$H$51="Financiación del Terrorismo",$H$51="Corrupción en Trámites, OPAs y Consultas de Acceso a la Información Pública"),'6.Valoración Control Corrupción'!E51,"No Aplica"))</f>
        <v/>
      </c>
      <c r="S51" s="68" t="str">
        <f>IF($H$51="","",
IF(OR($H$51="Corrupción",$H$51="Lavado de Activos",$H$51="Financiación del Terrorismo",$H$51="Corrupción en Trámites, OPAs y Consultas de Acceso a la Información Pública"),'6.Valoración Control Corrupción'!F51,"No Aplica"))</f>
        <v/>
      </c>
      <c r="T51" s="68" t="str">
        <f>IF($H$51="","",
IF(OR($H$51="Corrupción",$H$51="Lavado de Activos",$H$51="Financiación del Terrorismo",$H$51="Corrupción en Trámites, OPAs y Consultas de Acceso a la Información Pública"),'6.Valoración Control Corrupción'!G51,"No Aplica"))</f>
        <v/>
      </c>
      <c r="U51" s="68" t="str">
        <f>IF($H$51="","",
IF(OR($H$51="Corrupción",$H$51="Lavado de Activos",$H$51="Financiación del Terrorismo",$H$51="Corrupción en Trámites, OPAs y Consultas de Acceso a la Información Pública"),'6.Valoración Control Corrupción'!H51,"No Aplica"))</f>
        <v/>
      </c>
      <c r="V51" s="68" t="str">
        <f>IF($H$51="","",
IF(OR($H$51="Corrupción",$H$51="Lavado de Activos",$H$51="Financiación del Terrorismo",$H$51="Corrupción en Trámites, OPAs y Consultas de Acceso a la Información Pública"),'6.Valoración Control Corrupción'!I51,"No Aplica"))</f>
        <v/>
      </c>
      <c r="W51" s="68" t="str">
        <f>IF($H$51="","",
IF(OR($H$51="Corrupción",$H$51="Lavado de Activos",$H$51="Financiación del Terrorismo",$H$51="Corrupción en Trámites, OPAs y Consultas de Acceso a la Información Pública"),'6.Valoración Control Corrupción'!J51,"No Aplica"))</f>
        <v/>
      </c>
      <c r="X51" s="35" t="str">
        <f>IF($H$51="","",
IF(OR($H$51="Corrupción",$H$51="Lavado de Activos",$H$51="Financiación del Terrorismo",$H$51="Trámites, OPAs y Consultas de Acceso a la Información Pública"),"No Aplica",'5. Valoración de Controles'!L51))</f>
        <v/>
      </c>
      <c r="Y51" s="35" t="str">
        <f>IF($H$51="","",
IF(OR($H$51="Corrupción",$H$51="Lavado de Activos",$H$51="Financiación del Terrorismo",$H$51="Trámites, OPAs y Consultas de Acceso a la Información Pública"),"No Aplica",'5. Valoración de Controles'!M51))</f>
        <v/>
      </c>
      <c r="Z51" s="35" t="str">
        <f>IF($H$51="","",
IF(OR($H$51="Corrupción",$H$51="Lavado de Activos",$H$51="Financiación del Terrorismo",$H$51="Trámites, OPAs y Consultas de Acceso a la Información Pública"),"No Aplica",'5. Valoración de Controles'!N51))</f>
        <v/>
      </c>
      <c r="AA51" s="35" t="str">
        <f>IF($H$51="","",
IF(OR($H$51="Corrupción",$H$51="Lavado de Activos",$H$51="Financiación del Terrorismo",$H$51="Trámites, OPAs y Consultas de Acceso a la Información Pública"),"No Aplica",'5. Valoración de Controles'!O51))</f>
        <v/>
      </c>
      <c r="AB51" s="35" t="str">
        <f>IF($H$51="","",
IF(OR($H$51="Corrupción",$H$51="Lavado de Activos",$H$51="Financiación del Terrorismo",$H$51="Trámites, OPAs y Consultas de Acceso a la Información Pública"),"No Aplica",'5. Valoración de Controles'!P51))</f>
        <v/>
      </c>
      <c r="AC51" s="35" t="str">
        <f>IF($H$51="","",
IF(OR($H$51="Corrupción",$H$51="Lavado de Activos",$H$51="Financiación del Terrorismo",$H$51="Trámites, OPAs y Consultas de Acceso a la Información Pública"),"No Aplica",'5. Valoración de Controles'!Q51))</f>
        <v/>
      </c>
      <c r="AD51" s="35" t="str">
        <f>IF($H$51="","",
IF(OR($H$51="Corrupción",$H$51="Lavado de Activos",$H$51="Financiación del Terrorismo",$H$51="Trámites, OPAs y Consultas de Acceso a la Información Pública"),"No Aplica",'5. Valoración de Controles'!R51))</f>
        <v/>
      </c>
      <c r="AE51" s="35" t="str">
        <f>IF($H$51="","",
IF(OR($H$51="Corrupción",$H$51="Lavado de Activos",$H$51="Financiación del Terrorismo",$H$51="Trámites, OPAs y Consultas de Acceso a la Información Pública"),"No Aplica",'5. Valoración de Controles'!S51))</f>
        <v/>
      </c>
      <c r="AF51" s="35" t="str">
        <f>IF($H$51="","",
IF(OR($H$51="Corrupción",$H$51="Lavado de Activos",$H$51="Financiación del Terrorismo",$H$51="Trámites, OPAs y Consultas de Acceso a la Información Pública"),"No Aplica",'5. Valoración de Controles'!T51))</f>
        <v/>
      </c>
      <c r="AG51" s="51" t="str">
        <f>IF($H$51="","",
IF(OR($H$51="Corrupción",$H$51="Lavado de Activos",$H$51="Financiación del Terrorismo",$H$51="Corrupción en Trámites, OPAs y Consultas de Acceso a la Información Pública"),"No Aplica",'5. Valoración de Controles'!U51))</f>
        <v/>
      </c>
      <c r="AH51" s="123" t="str">
        <f>IF(H51="","",
IF(OR(H51="Corrupción",H51="Corrupción-LA/FT/FPADM",H51="Corrupción - Conflictos de Interes",H51="Corrupción en Trámites, OPAs y Consultas de Acceso a la Información Pública",H51="Financiación de la Proliferación de Armas de Destrucción Masiva"),'6.Valoración Control Corrupción'!AC51:AC53,
IF(OR(H51&lt;&gt;"Corrupción",H51&lt;&gt;"Lavado de Activos",H51&lt;&gt;"Financiación del Terrorismo",H51&lt;&gt;"Corrupción en Trámites, OPAs y Consultas de Acceso a la Información Pública",H51&lt;&gt;"Financiación de la Proliferación de Armas de Destrucción Masiva"),IF(AI51="","",
IF(AND(AI51&gt;0,AI51&lt;0.4),"Muy Baja",
IF(AND(AI51&gt;=0.4,AI51&lt;0.6),"Baja",
IF(AND(AI51&gt;=0.6,AI51&lt;0.8),"Media",
IF(AND(AI51&gt;=0.8,AI51&lt;1),"Alta",
IF(AI51&gt;=1,"Muy Alta","")))))))))</f>
        <v/>
      </c>
      <c r="AI51" s="206" t="str">
        <f>IF(H51="","",
IF(OR(H51="Corrupción",H51="Corrupción-LA/FT/FPADM",H51="Financiación del Terrorismo",H51="Corrupción en Trámites, OPAs y Consultas de Acceso a la Información Pública",H51="Financiación de la Proliferación de Armas de Destrucción Masiva"),"No aplica",
IF(OR(H51&lt;&gt;"Corrupción",H51&lt;&gt;"Lavado de Activos",H51&lt;&gt;"Financiación del Terrorismo",H51&lt;&gt;"Corrupción en Trámites, OPAs y Consultas de Acceso a la Información Pública",H51&lt;&gt;"Financiación de la Proliferación de Armas de Destrucción Masiva"),
IF('5. Valoración de Controles'!X53&gt;0,'5. Valoración de Controles'!X53,
IF('5. Valoración de Controles'!X52&gt;0,'5. Valoración de Controles'!X52,
IF('5. Valoración de Controles'!X51&gt;0,'5. Valoración de Controles'!X51,L51))))))</f>
        <v/>
      </c>
      <c r="AJ51" s="123" t="str">
        <f>IF(H51="","",
IF(OR(H51="Corrupción",H51="Corrupción-LA/FT/FPADM",H51="Corrupción - Conflictos de Interes",H51="Corrupción en Trámites, OPAs y Consultas de Acceso a la Información Pública",H51="Financiación de la Proliferación de Armas de Destrucción Masiva"),'3. Impacto Riesgo de Corrupción'!Z51:Z53,
IF(OR(H51&lt;&gt;"Corrupción",H51&lt;&gt;"Lavado de Activos",H51&lt;&gt;"Financiación del Terrorismo",H51&lt;&gt;"Corrupción en Trámites, OPAs y Consultas de Acceso a la Información Pública",H51&lt;&gt;"Financiación de la Proliferación de Armas de Destrucción Masiva"),
IF(AK51="","",
IF(AND(AK51&gt;0,AK51&lt;0.4),"Leve",
IF(AND(AK51&gt;=0.4,AK51&lt;0.6),"Menor",
IF(AND(AK51&gt;=0.6,AK51&lt;0.8),"Moderado",
IF(AND(AK51&gt;=0.8,AK51&lt;1),"Mayor",
IF(AK51&gt;=1,"Catastrófico","")))))))))</f>
        <v/>
      </c>
      <c r="AK51" s="206" t="str">
        <f>IF(H51="","",
IF(OR(H51="Corrupción",H51="Corrupción-LA/FT/FPADM",H51="Financiación del Terrorismo",H51="Corrupción en Trámites, OPAs y Consultas de Acceso a la Información Pública",H51="Financiación de la Proliferación de Armas de Destrucción Masiva"),"No aplica",
IF(OR(H51&lt;&gt;"Corrupción",H51&lt;&gt;"Lavado de Activos",H51&lt;&gt;"Financiación del Terrorismo",H51&lt;&gt;"Corrupción en Trámites, OPAs y Consultas de Acceso a la Información Pública",H51&lt;&gt;"Financiación de la Proliferación de Armas de Destrucción Masiva"),
IF('5. Valoración de Controles'!Y53&gt;0,'5. Valoración de Controles'!Y53,
IF('5. Valoración de Controles'!Y52&gt;0,'5. Valoración de Controles'!Y52,
IF('5. Valoración de Controles'!Y51&gt;0,'5. Valoración de Controles'!Y51,O51))))))</f>
        <v/>
      </c>
      <c r="AL51" s="121" t="str">
        <f t="shared" ref="AL51" si="38">IF(AND(AH51="Muy Alta",OR(AJ51="Leve",AJ51="Menor",AJ51="Moderado",AJ51="Mayor")),"Alto",
IF(AND(AH51="Alta",OR(AJ51="Leve",AJ51="Menor")),"Moderado",
IF(AND(AH51="Alta",OR(AJ51="Moderado",AJ51="Mayor")),"Alto",
IF(AND(AH51="Media",OR(AJ51="Leve",AJ51="Menor",AJ51="Moderado")),"Moderado",
IF(AND(AH51="Media",OR(AJ51="Mayor")),"Alto",
IF(AND(AH51="Baja",OR(AJ51="Leve")),"Bajo",
IF(AND(OR(AH51="Baja",AH51="Improbable"),OR(AJ51="Menor",AJ51="Moderado")),"Moderado",
IF(AND(OR(AH51="Baja",AH51="Improbable"),AJ51="Mayor"),"Alto",
IF(AND(AH51="Muy Baja",OR(AJ51="Leve",AJ51="Menor")),"Bajo",
IF(AND(OR(AH51="Muy Baja",AH51="Rara vez"),OR(AJ51="Moderado")),"Moderado",
IF(AND(OR(AH51="Muy Baja",AH51="Rara vez"),AJ51="Mayor"),"Alto",
IF(AND(OR(AH51="Casi seguro",AH51="Probable",AH51="Posible"),AJ51="Mayor"),"Extremo",
IF(AND(AH51="Casi seguro",AJ51="Moderado"),"Extremo",
IF(AND(OR(AH51="Probable",AH51="Posible"),OR(AJ51="Moderado")),"Alto",
IF(AJ51="Catastrófico","Extremo","")))))))))))))))</f>
        <v/>
      </c>
      <c r="AM51" s="125"/>
      <c r="AN51" s="177" t="str">
        <f t="shared" ref="AN51" si="39">IF(AM51="Reducir (Mitigar)","Debe establecer el plan de acción a implementar para mitigar el nivel del riesgo",
IF(AM51="Reducir (Transferir)","No amerita plan de acción. Debe tercerizar la actividad que genera este riesgo o adquirir polizas para evitar responsabilidad economica, sin embargo mantiene la responsabilidad reputacional",
IF(AM51="Aceptar","No amerita plan de acción. Asuma las consecuencias de la materialización del riesgo",
IF(AM51="Evitar","No amerita plan de acción. No ejecute la actividad que genera el riesgo",
IF(AM51="Reducir","Debe establecer el plan de acción a implementar para mitigar el nivel del riesgo",
IF(AM51="Compartir","No amerita plan de acción. Comparta el riesgo con una parte interesada que pueda gestionarlo con mas eficacia",""))))))</f>
        <v/>
      </c>
      <c r="AO51" s="207"/>
      <c r="AP51" s="208"/>
      <c r="AQ51" s="205" t="str">
        <f t="shared" ref="AQ51" si="40">IF(AO51="","","∑ Peso porcentual de cada acción definida")</f>
        <v/>
      </c>
      <c r="AR51" s="122"/>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row>
    <row r="52" spans="1:73" ht="31.5" customHeight="1" x14ac:dyDescent="0.45">
      <c r="A52" s="137"/>
      <c r="B52" s="127"/>
      <c r="C52" s="127"/>
      <c r="D52" s="127"/>
      <c r="E52" s="127"/>
      <c r="F52" s="127"/>
      <c r="G52" s="127"/>
      <c r="H52" s="127"/>
      <c r="I52" s="127"/>
      <c r="J52" s="127"/>
      <c r="K52" s="123"/>
      <c r="L52" s="124"/>
      <c r="M52" s="127"/>
      <c r="N52" s="123"/>
      <c r="O52" s="124"/>
      <c r="P52" s="121"/>
      <c r="Q52" s="68" t="str">
        <f>IF($H$51="","",
IF(OR($H$51="Corrupción",$H$51="Lavado de Activos",$H$51="Financiación del Terrorismo",$H$51="Corrupción en Trámites, OPAs y Consultas de Acceso a la Información Pública",$H$51="Financiación de la Proliferación de Armas de Destrucción Masiva"),"No Aplica",'5. Valoración de Controles'!K52))</f>
        <v/>
      </c>
      <c r="R52" s="68" t="str">
        <f>IF($H$51="","",
IF(OR($H$51="Corrupción",$H$51="Lavado de Activos",$H$51="Financiación del Terrorismo",$H$51="Corrupción en Trámites, OPAs y Consultas de Acceso a la Información Pública"),'6.Valoración Control Corrupción'!E52,"No Aplica"))</f>
        <v/>
      </c>
      <c r="S52" s="68" t="str">
        <f>IF($H$51="","",
IF(OR($H$51="Corrupción",$H$51="Lavado de Activos",$H$51="Financiación del Terrorismo",$H$51="Corrupción en Trámites, OPAs y Consultas de Acceso a la Información Pública"),'6.Valoración Control Corrupción'!F52,"No Aplica"))</f>
        <v/>
      </c>
      <c r="T52" s="68" t="str">
        <f>IF($H$51="","",
IF(OR($H$51="Corrupción",$H$51="Lavado de Activos",$H$51="Financiación del Terrorismo",$H$51="Corrupción en Trámites, OPAs y Consultas de Acceso a la Información Pública"),'6.Valoración Control Corrupción'!G52,"No Aplica"))</f>
        <v/>
      </c>
      <c r="U52" s="68" t="str">
        <f>IF($H$51="","",
IF(OR($H$51="Corrupción",$H$51="Lavado de Activos",$H$51="Financiación del Terrorismo",$H$51="Corrupción en Trámites, OPAs y Consultas de Acceso a la Información Pública"),'6.Valoración Control Corrupción'!H52,"No Aplica"))</f>
        <v/>
      </c>
      <c r="V52" s="68" t="str">
        <f>IF($H$51="","",
IF(OR($H$51="Corrupción",$H$51="Lavado de Activos",$H$51="Financiación del Terrorismo",$H$51="Corrupción en Trámites, OPAs y Consultas de Acceso a la Información Pública"),'6.Valoración Control Corrupción'!I52,"No Aplica"))</f>
        <v/>
      </c>
      <c r="W52" s="68" t="str">
        <f>IF($H$51="","",
IF(OR($H$51="Corrupción",$H$51="Lavado de Activos",$H$51="Financiación del Terrorismo",$H$51="Corrupción en Trámites, OPAs y Consultas de Acceso a la Información Pública"),'6.Valoración Control Corrupción'!J52,"No Aplica"))</f>
        <v/>
      </c>
      <c r="X52" s="35" t="str">
        <f>IF($H$51="","",
IF(OR($H$51="Corrupción",$H$51="Lavado de Activos",$H$51="Financiación del Terrorismo",$H$51="Trámites, OPAs y Consultas de Acceso a la Información Pública"),"No Aplica",'5. Valoración de Controles'!L52))</f>
        <v/>
      </c>
      <c r="Y52" s="35" t="str">
        <f>IF($H$51="","",
IF(OR($H$51="Corrupción",$H$51="Lavado de Activos",$H$51="Financiación del Terrorismo",$H$51="Trámites, OPAs y Consultas de Acceso a la Información Pública"),"No Aplica",'5. Valoración de Controles'!M52))</f>
        <v/>
      </c>
      <c r="Z52" s="35" t="str">
        <f>IF($H$51="","",
IF(OR($H$51="Corrupción",$H$51="Lavado de Activos",$H$51="Financiación del Terrorismo",$H$51="Trámites, OPAs y Consultas de Acceso a la Información Pública"),"No Aplica",'5. Valoración de Controles'!N52))</f>
        <v/>
      </c>
      <c r="AA52" s="35" t="str">
        <f>IF($H$51="","",
IF(OR($H$51="Corrupción",$H$51="Lavado de Activos",$H$51="Financiación del Terrorismo",$H$51="Trámites, OPAs y Consultas de Acceso a la Información Pública"),"No Aplica",'5. Valoración de Controles'!O52))</f>
        <v/>
      </c>
      <c r="AB52" s="35" t="str">
        <f>IF($H$51="","",
IF(OR($H$51="Corrupción",$H$51="Lavado de Activos",$H$51="Financiación del Terrorismo",$H$51="Trámites, OPAs y Consultas de Acceso a la Información Pública"),"No Aplica",'5. Valoración de Controles'!P52))</f>
        <v/>
      </c>
      <c r="AC52" s="35" t="str">
        <f>IF($H$51="","",
IF(OR($H$51="Corrupción",$H$51="Lavado de Activos",$H$51="Financiación del Terrorismo",$H$51="Trámites, OPAs y Consultas de Acceso a la Información Pública"),"No Aplica",'5. Valoración de Controles'!Q52))</f>
        <v/>
      </c>
      <c r="AD52" s="35" t="str">
        <f>IF($H$51="","",
IF(OR($H$51="Corrupción",$H$51="Lavado de Activos",$H$51="Financiación del Terrorismo",$H$51="Trámites, OPAs y Consultas de Acceso a la Información Pública"),"No Aplica",'5. Valoración de Controles'!R52))</f>
        <v/>
      </c>
      <c r="AE52" s="35" t="str">
        <f>IF($H$51="","",
IF(OR($H$51="Corrupción",$H$51="Lavado de Activos",$H$51="Financiación del Terrorismo",$H$51="Trámites, OPAs y Consultas de Acceso a la Información Pública"),"No Aplica",'5. Valoración de Controles'!S52))</f>
        <v/>
      </c>
      <c r="AF52" s="35" t="str">
        <f>IF($H$51="","",
IF(OR($H$51="Corrupción",$H$51="Lavado de Activos",$H$51="Financiación del Terrorismo",$H$51="Trámites, OPAs y Consultas de Acceso a la Información Pública"),"No Aplica",'5. Valoración de Controles'!T52))</f>
        <v/>
      </c>
      <c r="AG52" s="51" t="str">
        <f>IF($H$51="","",
IF(OR($H$51="Corrupción",$H$51="Lavado de Activos",$H$51="Financiación del Terrorismo",$H$51="Corrupción en Trámites, OPAs y Consultas de Acceso a la Información Pública"),"No Aplica",'5. Valoración de Controles'!U52))</f>
        <v/>
      </c>
      <c r="AH52" s="123"/>
      <c r="AI52" s="206"/>
      <c r="AJ52" s="123"/>
      <c r="AK52" s="206"/>
      <c r="AL52" s="121"/>
      <c r="AM52" s="125"/>
      <c r="AN52" s="177"/>
      <c r="AO52" s="207"/>
      <c r="AP52" s="122"/>
      <c r="AQ52" s="127"/>
      <c r="AR52" s="122"/>
    </row>
    <row r="53" spans="1:73" ht="31.5" customHeight="1" x14ac:dyDescent="0.45">
      <c r="A53" s="137"/>
      <c r="B53" s="127"/>
      <c r="C53" s="127"/>
      <c r="D53" s="127"/>
      <c r="E53" s="127"/>
      <c r="F53" s="127"/>
      <c r="G53" s="127"/>
      <c r="H53" s="127"/>
      <c r="I53" s="127"/>
      <c r="J53" s="127"/>
      <c r="K53" s="123"/>
      <c r="L53" s="124"/>
      <c r="M53" s="127"/>
      <c r="N53" s="123"/>
      <c r="O53" s="124"/>
      <c r="P53" s="121"/>
      <c r="Q53" s="68" t="str">
        <f>IF($H$51="","",
IF(OR($H$51="Corrupción",$H$51="Lavado de Activos",$H$51="Financiación del Terrorismo",$H$51="Corrupción en Trámites, OPAs y Consultas de Acceso a la Información Pública",$H$51="Financiación de la Proliferación de Armas de Destrucción Masiva"),"No Aplica",'5. Valoración de Controles'!K53))</f>
        <v/>
      </c>
      <c r="R53" s="68" t="str">
        <f>IF($H$51="","",
IF(OR($H$51="Corrupción",$H$51="Lavado de Activos",$H$51="Financiación del Terrorismo",$H$51="Corrupción en Trámites, OPAs y Consultas de Acceso a la Información Pública"),'6.Valoración Control Corrupción'!E53,"No Aplica"))</f>
        <v/>
      </c>
      <c r="S53" s="68" t="str">
        <f>IF($H$51="","",
IF(OR($H$51="Corrupción",$H$51="Lavado de Activos",$H$51="Financiación del Terrorismo",$H$51="Corrupción en Trámites, OPAs y Consultas de Acceso a la Información Pública"),'6.Valoración Control Corrupción'!F53,"No Aplica"))</f>
        <v/>
      </c>
      <c r="T53" s="68" t="str">
        <f>IF($H$51="","",
IF(OR($H$51="Corrupción",$H$51="Lavado de Activos",$H$51="Financiación del Terrorismo",$H$51="Corrupción en Trámites, OPAs y Consultas de Acceso a la Información Pública"),'6.Valoración Control Corrupción'!G53,"No Aplica"))</f>
        <v/>
      </c>
      <c r="U53" s="68" t="str">
        <f>IF($H$51="","",
IF(OR($H$51="Corrupción",$H$51="Lavado de Activos",$H$51="Financiación del Terrorismo",$H$51="Corrupción en Trámites, OPAs y Consultas de Acceso a la Información Pública"),'6.Valoración Control Corrupción'!H53,"No Aplica"))</f>
        <v/>
      </c>
      <c r="V53" s="68" t="str">
        <f>IF($H$51="","",
IF(OR($H$51="Corrupción",$H$51="Lavado de Activos",$H$51="Financiación del Terrorismo",$H$51="Corrupción en Trámites, OPAs y Consultas de Acceso a la Información Pública"),'6.Valoración Control Corrupción'!I53,"No Aplica"))</f>
        <v/>
      </c>
      <c r="W53" s="68" t="str">
        <f>IF($H$51="","",
IF(OR($H$51="Corrupción",$H$51="Lavado de Activos",$H$51="Financiación del Terrorismo",$H$51="Corrupción en Trámites, OPAs y Consultas de Acceso a la Información Pública"),'6.Valoración Control Corrupción'!J53,"No Aplica"))</f>
        <v/>
      </c>
      <c r="X53" s="35" t="str">
        <f>IF($H$51="","",
IF(OR($H$51="Corrupción",$H$51="Lavado de Activos",$H$51="Financiación del Terrorismo",$H$51="Trámites, OPAs y Consultas de Acceso a la Información Pública"),"No Aplica",'5. Valoración de Controles'!L53))</f>
        <v/>
      </c>
      <c r="Y53" s="35" t="str">
        <f>IF($H$51="","",
IF(OR($H$51="Corrupción",$H$51="Lavado de Activos",$H$51="Financiación del Terrorismo",$H$51="Trámites, OPAs y Consultas de Acceso a la Información Pública"),"No Aplica",'5. Valoración de Controles'!M53))</f>
        <v/>
      </c>
      <c r="Z53" s="35" t="str">
        <f>IF($H$51="","",
IF(OR($H$51="Corrupción",$H$51="Lavado de Activos",$H$51="Financiación del Terrorismo",$H$51="Trámites, OPAs y Consultas de Acceso a la Información Pública"),"No Aplica",'5. Valoración de Controles'!N53))</f>
        <v/>
      </c>
      <c r="AA53" s="35" t="str">
        <f>IF($H$51="","",
IF(OR($H$51="Corrupción",$H$51="Lavado de Activos",$H$51="Financiación del Terrorismo",$H$51="Trámites, OPAs y Consultas de Acceso a la Información Pública"),"No Aplica",'5. Valoración de Controles'!O53))</f>
        <v/>
      </c>
      <c r="AB53" s="35" t="str">
        <f>IF($H$51="","",
IF(OR($H$51="Corrupción",$H$51="Lavado de Activos",$H$51="Financiación del Terrorismo",$H$51="Trámites, OPAs y Consultas de Acceso a la Información Pública"),"No Aplica",'5. Valoración de Controles'!P53))</f>
        <v/>
      </c>
      <c r="AC53" s="35" t="str">
        <f>IF($H$51="","",
IF(OR($H$51="Corrupción",$H$51="Lavado de Activos",$H$51="Financiación del Terrorismo",$H$51="Trámites, OPAs y Consultas de Acceso a la Información Pública"),"No Aplica",'5. Valoración de Controles'!Q53))</f>
        <v/>
      </c>
      <c r="AD53" s="35" t="str">
        <f>IF($H$51="","",
IF(OR($H$51="Corrupción",$H$51="Lavado de Activos",$H$51="Financiación del Terrorismo",$H$51="Trámites, OPAs y Consultas de Acceso a la Información Pública"),"No Aplica",'5. Valoración de Controles'!R53))</f>
        <v/>
      </c>
      <c r="AE53" s="35" t="str">
        <f>IF($H$51="","",
IF(OR($H$51="Corrupción",$H$51="Lavado de Activos",$H$51="Financiación del Terrorismo",$H$51="Trámites, OPAs y Consultas de Acceso a la Información Pública"),"No Aplica",'5. Valoración de Controles'!S53))</f>
        <v/>
      </c>
      <c r="AF53" s="35" t="str">
        <f>IF($H$51="","",
IF(OR($H$51="Corrupción",$H$51="Lavado de Activos",$H$51="Financiación del Terrorismo",$H$51="Trámites, OPAs y Consultas de Acceso a la Información Pública"),"No Aplica",'5. Valoración de Controles'!T53))</f>
        <v/>
      </c>
      <c r="AG53" s="51" t="str">
        <f>IF($H$51="","",
IF(OR($H$51="Corrupción",$H$51="Lavado de Activos",$H$51="Financiación del Terrorismo",$H$51="Corrupción en Trámites, OPAs y Consultas de Acceso a la Información Pública"),"No Aplica",'5. Valoración de Controles'!U53))</f>
        <v/>
      </c>
      <c r="AH53" s="123"/>
      <c r="AI53" s="206"/>
      <c r="AJ53" s="123"/>
      <c r="AK53" s="206"/>
      <c r="AL53" s="121"/>
      <c r="AM53" s="125"/>
      <c r="AN53" s="177"/>
      <c r="AO53" s="207"/>
      <c r="AP53" s="122"/>
      <c r="AQ53" s="127"/>
      <c r="AR53" s="122"/>
    </row>
    <row r="54" spans="1:73" ht="31.5" customHeight="1" x14ac:dyDescent="0.45">
      <c r="A54" s="137">
        <v>16</v>
      </c>
      <c r="B54" s="127">
        <f>'2. Identificación del Riesgo'!B54:B56</f>
        <v>0</v>
      </c>
      <c r="C54" s="127" t="str">
        <f>IF('2. Identificación del Riesgo'!C54:C56="","",'2. Identificación del Riesgo'!C54:C56)</f>
        <v/>
      </c>
      <c r="D54" s="127" t="str">
        <f>IF('2. Identificación del Riesgo'!D54:D56="","",'2. Identificación del Riesgo'!D54:D56)</f>
        <v/>
      </c>
      <c r="E54" s="127" t="str">
        <f>IF('2. Identificación del Riesgo'!E54:E56="","",'2. Identificación del Riesgo'!E54:E56)</f>
        <v/>
      </c>
      <c r="F54" s="127" t="str">
        <f>IF('2. Identificación del Riesgo'!F54:F56="","",'2. Identificación del Riesgo'!F54:F56)</f>
        <v/>
      </c>
      <c r="G54" s="127" t="str">
        <f>IF('2. Identificación del Riesgo'!G54:G56="","",'2. Identificación del Riesgo'!G54:G56)</f>
        <v/>
      </c>
      <c r="H54" s="127" t="str">
        <f>IF('2. Identificación del Riesgo'!H54:H56="","",'2. Identificación del Riesgo'!H54:H56)</f>
        <v/>
      </c>
      <c r="I54" s="127" t="str">
        <f>IF('2. Identificación del Riesgo'!I54:I56="","",'2. Identificación del Riesgo'!I54:I56)</f>
        <v/>
      </c>
      <c r="J54" s="127" t="str">
        <f>IF('2. Identificación del Riesgo'!J54:J56="","",'2. Identificación del Riesgo'!J54:J56)</f>
        <v/>
      </c>
      <c r="K54" s="123" t="str">
        <f>'2. Identificación del Riesgo'!K54:K56</f>
        <v/>
      </c>
      <c r="L54" s="124" t="str">
        <f>'2. Identificación del Riesgo'!L54:L56</f>
        <v/>
      </c>
      <c r="M54" s="127" t="str">
        <f>IF(OR('2. Identificación del Riesgo'!H54:H56="Corrupción",'2. Identificación del Riesgo'!H54:H56="Corrupción-LA/FT/FPADM",'2. Identificación del Riesgo'!H54:H56="Corrupción - Conflictos de Interes",'2. Identificación del Riesgo'!H54:H56="Corrupción en Trámites, OPAs y Consultas de Acceso a la Información Pública",'2. Identificación del Riesgo'!H54:H56="Financiación de la Proliferación de Armas de Destrucción Masiva"),"No Aplica",
IF('2. Identificación del Riesgo'!M54:M56="","",'2. Identificación del Riesgo'!M54:M56))</f>
        <v/>
      </c>
      <c r="N54" s="123" t="str">
        <f>'2. Identificación del Riesgo'!N54:N56</f>
        <v/>
      </c>
      <c r="O54" s="124" t="str">
        <f>'2. Identificación del Riesgo'!O54:O56</f>
        <v/>
      </c>
      <c r="P54" s="121" t="str">
        <f>'2. Identificación del Riesgo'!P54:P56</f>
        <v/>
      </c>
      <c r="Q54" s="68" t="str">
        <f>IF($H$54="","",
IF(OR($H$54="Corrupción",$H$54="Lavado de Activos",$H$54="Financiación del Terrorismo",$H$54="Corrupción en Trámites, OPAs y Consultas de Acceso a la Información Pública",$H$54="Financiación de la Proliferación de Armas de Destrucción Masiva"),"No Aplica",'5. Valoración de Controles'!K54))</f>
        <v/>
      </c>
      <c r="R54" s="68" t="str">
        <f>IF($H$54="","",
IF(OR($H$54="Corrupción",$H$54="Lavado de Activos",$H$54="Financiación del Terrorismo",$H$54="Corrupción en Trámites, OPAs y Consultas de Acceso a la Información Pública"),'6.Valoración Control Corrupción'!E54,"No Aplica"))</f>
        <v/>
      </c>
      <c r="S54" s="68" t="str">
        <f>IF($H$54="","",
IF(OR($H$54="Corrupción",$H$54="Lavado de Activos",$H$54="Financiación del Terrorismo",$H$54="Corrupción en Trámites, OPAs y Consultas de Acceso a la Información Pública"),'6.Valoración Control Corrupción'!F54,"No Aplica"))</f>
        <v/>
      </c>
      <c r="T54" s="68" t="str">
        <f>IF($H$54="","",
IF(OR($H$54="Corrupción",$H$54="Lavado de Activos",$H$54="Financiación del Terrorismo",$H$54="Corrupción en Trámites, OPAs y Consultas de Acceso a la Información Pública"),'6.Valoración Control Corrupción'!G54,"No Aplica"))</f>
        <v/>
      </c>
      <c r="U54" s="68" t="str">
        <f>IF($H$54="","",
IF(OR($H$54="Corrupción",$H$54="Lavado de Activos",$H$54="Financiación del Terrorismo",$H$54="Corrupción en Trámites, OPAs y Consultas de Acceso a la Información Pública"),'6.Valoración Control Corrupción'!H54,"No Aplica"))</f>
        <v/>
      </c>
      <c r="V54" s="68" t="str">
        <f>IF($H$54="","",
IF(OR($H$54="Corrupción",$H$54="Lavado de Activos",$H$54="Financiación del Terrorismo",$H$54="Corrupción en Trámites, OPAs y Consultas de Acceso a la Información Pública"),'6.Valoración Control Corrupción'!I54,"No Aplica"))</f>
        <v/>
      </c>
      <c r="W54" s="68" t="str">
        <f>IF($H$54="","",
IF(OR($H$54="Corrupción",$H$54="Lavado de Activos",$H$54="Financiación del Terrorismo",$H$54="Corrupción en Trámites, OPAs y Consultas de Acceso a la Información Pública"),'6.Valoración Control Corrupción'!J54,"No Aplica"))</f>
        <v/>
      </c>
      <c r="X54" s="35" t="str">
        <f>IF($H$54="","",
IF(OR($H$54="Corrupción",$H$54="Lavado de Activos",$H$54="Financiación del Terrorismo",$H$54="Trámites, OPAs y Consultas de Acceso a la Información Pública"),"No Aplica",'5. Valoración de Controles'!L54))</f>
        <v/>
      </c>
      <c r="Y54" s="35" t="str">
        <f>IF($H$54="","",
IF(OR($H$54="Corrupción",$H$54="Lavado de Activos",$H$54="Financiación del Terrorismo",$H$54="Trámites, OPAs y Consultas de Acceso a la Información Pública"),"No Aplica",'5. Valoración de Controles'!M54))</f>
        <v/>
      </c>
      <c r="Z54" s="35" t="str">
        <f>IF($H$54="","",
IF(OR($H$54="Corrupción",$H$54="Lavado de Activos",$H$54="Financiación del Terrorismo",$H$54="Trámites, OPAs y Consultas de Acceso a la Información Pública"),"No Aplica",'5. Valoración de Controles'!N54))</f>
        <v/>
      </c>
      <c r="AA54" s="35" t="str">
        <f>IF($H$54="","",
IF(OR($H$54="Corrupción",$H$54="Lavado de Activos",$H$54="Financiación del Terrorismo",$H$54="Trámites, OPAs y Consultas de Acceso a la Información Pública"),"No Aplica",'5. Valoración de Controles'!O54))</f>
        <v/>
      </c>
      <c r="AB54" s="35" t="str">
        <f>IF($H$54="","",
IF(OR($H$54="Corrupción",$H$54="Lavado de Activos",$H$54="Financiación del Terrorismo",$H$54="Trámites, OPAs y Consultas de Acceso a la Información Pública"),"No Aplica",'5. Valoración de Controles'!P54))</f>
        <v/>
      </c>
      <c r="AC54" s="35" t="str">
        <f>IF($H$54="","",
IF(OR($H$54="Corrupción",$H$54="Lavado de Activos",$H$54="Financiación del Terrorismo",$H$54="Trámites, OPAs y Consultas de Acceso a la Información Pública"),"No Aplica",'5. Valoración de Controles'!Q54))</f>
        <v/>
      </c>
      <c r="AD54" s="35" t="str">
        <f>IF($H$54="","",
IF(OR($H$54="Corrupción",$H$54="Lavado de Activos",$H$54="Financiación del Terrorismo",$H$54="Trámites, OPAs y Consultas de Acceso a la Información Pública"),"No Aplica",'5. Valoración de Controles'!R54))</f>
        <v/>
      </c>
      <c r="AE54" s="35" t="str">
        <f>IF($H$54="","",
IF(OR($H$54="Corrupción",$H$54="Lavado de Activos",$H$54="Financiación del Terrorismo",$H$54="Trámites, OPAs y Consultas de Acceso a la Información Pública"),"No Aplica",'5. Valoración de Controles'!S54))</f>
        <v/>
      </c>
      <c r="AF54" s="35" t="str">
        <f>IF($H$54="","",
IF(OR($H$54="Corrupción",$H$54="Lavado de Activos",$H$54="Financiación del Terrorismo",$H$54="Trámites, OPAs y Consultas de Acceso a la Información Pública"),"No Aplica",'5. Valoración de Controles'!T54))</f>
        <v/>
      </c>
      <c r="AG54" s="51" t="str">
        <f>IF($H$54="","",
IF(OR($H$54="Corrupción",$H$54="Lavado de Activos",$H$54="Financiación del Terrorismo",$H$54="Corrupción en Trámites, OPAs y Consultas de Acceso a la Información Pública"),"No Aplica",'5. Valoración de Controles'!U54))</f>
        <v/>
      </c>
      <c r="AH54" s="123" t="str">
        <f>IF(H54="","",
IF(OR(H54="Corrupción",H54="Corrupción-LA/FT/FPADM",H54="Corrupción - Conflictos de Interes",H54="Corrupción en Trámites, OPAs y Consultas de Acceso a la Información Pública",H54="Financiación de la Proliferación de Armas de Destrucción Masiva"),'6.Valoración Control Corrupción'!AC54:AC56,
IF(OR(H54&lt;&gt;"Corrupción",H54&lt;&gt;"Lavado de Activos",H54&lt;&gt;"Financiación del Terrorismo",H54&lt;&gt;"Corrupción en Trámites, OPAs y Consultas de Acceso a la Información Pública",H54&lt;&gt;"Financiación de la Proliferación de Armas de Destrucción Masiva"),IF(AI54="","",
IF(AND(AI54&gt;0,AI54&lt;0.4),"Muy Baja",
IF(AND(AI54&gt;=0.4,AI54&lt;0.6),"Baja",
IF(AND(AI54&gt;=0.6,AI54&lt;0.8),"Media",
IF(AND(AI54&gt;=0.8,AI54&lt;1),"Alta",
IF(AI54&gt;=1,"Muy Alta","")))))))))</f>
        <v/>
      </c>
      <c r="AI54" s="206" t="str">
        <f>IF(H54="","",
IF(OR(H54="Corrupción",H54="Corrupción-LA/FT/FPADM",H54="Financiación del Terrorismo",H54="Corrupción en Trámites, OPAs y Consultas de Acceso a la Información Pública",H54="Financiación de la Proliferación de Armas de Destrucción Masiva"),"No aplica",
IF(OR(H54&lt;&gt;"Corrupción",H54&lt;&gt;"Lavado de Activos",H54&lt;&gt;"Financiación del Terrorismo",H54&lt;&gt;"Corrupción en Trámites, OPAs y Consultas de Acceso a la Información Pública",H54&lt;&gt;"Financiación de la Proliferación de Armas de Destrucción Masiva"),
IF('5. Valoración de Controles'!X56&gt;0,'5. Valoración de Controles'!X56,
IF('5. Valoración de Controles'!X55&gt;0,'5. Valoración de Controles'!X55,
IF('5. Valoración de Controles'!X54&gt;0,'5. Valoración de Controles'!X54,L54))))))</f>
        <v/>
      </c>
      <c r="AJ54" s="123" t="str">
        <f>IF(H54="","",
IF(OR(H54="Corrupción",H54="Corrupción-LA/FT/FPADM",H54="Corrupción - Conflictos de Interes",H54="Corrupción en Trámites, OPAs y Consultas de Acceso a la Información Pública",H54="Financiación de la Proliferación de Armas de Destrucción Masiva"),'3. Impacto Riesgo de Corrupción'!Z54:Z56,
IF(OR(H54&lt;&gt;"Corrupción",H54&lt;&gt;"Lavado de Activos",H54&lt;&gt;"Financiación del Terrorismo",H54&lt;&gt;"Corrupción en Trámites, OPAs y Consultas de Acceso a la Información Pública",H54&lt;&gt;"Financiación de la Proliferación de Armas de Destrucción Masiva"),
IF(AK54="","",
IF(AND(AK54&gt;0,AK54&lt;0.4),"Leve",
IF(AND(AK54&gt;=0.4,AK54&lt;0.6),"Menor",
IF(AND(AK54&gt;=0.6,AK54&lt;0.8),"Moderado",
IF(AND(AK54&gt;=0.8,AK54&lt;1),"Mayor",
IF(AK54&gt;=1,"Catastrófico","")))))))))</f>
        <v/>
      </c>
      <c r="AK54" s="206" t="str">
        <f>IF(H54="","",
IF(OR(H54="Corrupción",H54="Corrupción-LA/FT/FPADM",H54="Financiación del Terrorismo",H54="Corrupción en Trámites, OPAs y Consultas de Acceso a la Información Pública",H54="Financiación de la Proliferación de Armas de Destrucción Masiva"),"No aplica",
IF(OR(H54&lt;&gt;"Corrupción",H54&lt;&gt;"Lavado de Activos",H54&lt;&gt;"Financiación del Terrorismo",H54&lt;&gt;"Corrupción en Trámites, OPAs y Consultas de Acceso a la Información Pública",H54&lt;&gt;"Financiación de la Proliferación de Armas de Destrucción Masiva"),
IF('5. Valoración de Controles'!Y56&gt;0,'5. Valoración de Controles'!Y56,
IF('5. Valoración de Controles'!Y55&gt;0,'5. Valoración de Controles'!Y55,
IF('5. Valoración de Controles'!Y54&gt;0,'5. Valoración de Controles'!Y54,O54))))))</f>
        <v/>
      </c>
      <c r="AL54" s="121" t="str">
        <f t="shared" ref="AL54" si="41">IF(AND(AH54="Muy Alta",OR(AJ54="Leve",AJ54="Menor",AJ54="Moderado",AJ54="Mayor")),"Alto",
IF(AND(AH54="Alta",OR(AJ54="Leve",AJ54="Menor")),"Moderado",
IF(AND(AH54="Alta",OR(AJ54="Moderado",AJ54="Mayor")),"Alto",
IF(AND(AH54="Media",OR(AJ54="Leve",AJ54="Menor",AJ54="Moderado")),"Moderado",
IF(AND(AH54="Media",OR(AJ54="Mayor")),"Alto",
IF(AND(AH54="Baja",OR(AJ54="Leve")),"Bajo",
IF(AND(OR(AH54="Baja",AH54="Improbable"),OR(AJ54="Menor",AJ54="Moderado")),"Moderado",
IF(AND(OR(AH54="Baja",AH54="Improbable"),AJ54="Mayor"),"Alto",
IF(AND(AH54="Muy Baja",OR(AJ54="Leve",AJ54="Menor")),"Bajo",
IF(AND(OR(AH54="Muy Baja",AH54="Rara vez"),OR(AJ54="Moderado")),"Moderado",
IF(AND(OR(AH54="Muy Baja",AH54="Rara vez"),AJ54="Mayor"),"Alto",
IF(AND(OR(AH54="Casi seguro",AH54="Probable",AH54="Posible"),AJ54="Mayor"),"Extremo",
IF(AND(AH54="Casi seguro",AJ54="Moderado"),"Extremo",
IF(AND(OR(AH54="Probable",AH54="Posible"),OR(AJ54="Moderado")),"Alto",
IF(AJ54="Catastrófico","Extremo","")))))))))))))))</f>
        <v/>
      </c>
      <c r="AM54" s="125"/>
      <c r="AN54" s="177" t="str">
        <f t="shared" ref="AN54" si="42">IF(AM54="Reducir (Mitigar)","Debe establecer el plan de acción a implementar para mitigar el nivel del riesgo",
IF(AM54="Reducir (Transferir)","No amerita plan de acción. Debe tercerizar la actividad que genera este riesgo o adquirir polizas para evitar responsabilidad economica, sin embargo mantiene la responsabilidad reputacional",
IF(AM54="Aceptar","No amerita plan de acción. Asuma las consecuencias de la materialización del riesgo",
IF(AM54="Evitar","No amerita plan de acción. No ejecute la actividad que genera el riesgo",
IF(AM54="Reducir","Debe establecer el plan de acción a implementar para mitigar el nivel del riesgo",
IF(AM54="Compartir","No amerita plan de acción. Comparta el riesgo con una parte interesada que pueda gestionarlo con mas eficacia",""))))))</f>
        <v/>
      </c>
      <c r="AO54" s="207"/>
      <c r="AP54" s="208"/>
      <c r="AQ54" s="205" t="str">
        <f t="shared" ref="AQ54" si="43">IF(AO54="","","∑ Peso porcentual de cada acción definida")</f>
        <v/>
      </c>
      <c r="AR54" s="122"/>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row>
    <row r="55" spans="1:73" ht="31.5" customHeight="1" x14ac:dyDescent="0.45">
      <c r="A55" s="137"/>
      <c r="B55" s="127"/>
      <c r="C55" s="127"/>
      <c r="D55" s="127"/>
      <c r="E55" s="127"/>
      <c r="F55" s="127"/>
      <c r="G55" s="127"/>
      <c r="H55" s="127"/>
      <c r="I55" s="127"/>
      <c r="J55" s="127"/>
      <c r="K55" s="123"/>
      <c r="L55" s="124"/>
      <c r="M55" s="127"/>
      <c r="N55" s="123"/>
      <c r="O55" s="124"/>
      <c r="P55" s="121"/>
      <c r="Q55" s="68" t="str">
        <f>IF($H$54="","",
IF(OR($H$54="Corrupción",$H$54="Lavado de Activos",$H$54="Financiación del Terrorismo",$H$54="Corrupción en Trámites, OPAs y Consultas de Acceso a la Información Pública",$H$54="Financiación de la Proliferación de Armas de Destrucción Masiva"),"No Aplica",'5. Valoración de Controles'!K55))</f>
        <v/>
      </c>
      <c r="R55" s="68" t="str">
        <f>IF($H$54="","",
IF(OR($H$54="Corrupción",$H$54="Lavado de Activos",$H$54="Financiación del Terrorismo",$H$54="Corrupción en Trámites, OPAs y Consultas de Acceso a la Información Pública"),'6.Valoración Control Corrupción'!E55,"No Aplica"))</f>
        <v/>
      </c>
      <c r="S55" s="68" t="str">
        <f>IF($H$54="","",
IF(OR($H$54="Corrupción",$H$54="Lavado de Activos",$H$54="Financiación del Terrorismo",$H$54="Corrupción en Trámites, OPAs y Consultas de Acceso a la Información Pública"),'6.Valoración Control Corrupción'!F55,"No Aplica"))</f>
        <v/>
      </c>
      <c r="T55" s="68" t="str">
        <f>IF($H$54="","",
IF(OR($H$54="Corrupción",$H$54="Lavado de Activos",$H$54="Financiación del Terrorismo",$H$54="Corrupción en Trámites, OPAs y Consultas de Acceso a la Información Pública"),'6.Valoración Control Corrupción'!G55,"No Aplica"))</f>
        <v/>
      </c>
      <c r="U55" s="68" t="str">
        <f>IF($H$54="","",
IF(OR($H$54="Corrupción",$H$54="Lavado de Activos",$H$54="Financiación del Terrorismo",$H$54="Corrupción en Trámites, OPAs y Consultas de Acceso a la Información Pública"),'6.Valoración Control Corrupción'!H55,"No Aplica"))</f>
        <v/>
      </c>
      <c r="V55" s="68" t="str">
        <f>IF($H$54="","",
IF(OR($H$54="Corrupción",$H$54="Lavado de Activos",$H$54="Financiación del Terrorismo",$H$54="Corrupción en Trámites, OPAs y Consultas de Acceso a la Información Pública"),'6.Valoración Control Corrupción'!I55,"No Aplica"))</f>
        <v/>
      </c>
      <c r="W55" s="68" t="str">
        <f>IF($H$54="","",
IF(OR($H$54="Corrupción",$H$54="Lavado de Activos",$H$54="Financiación del Terrorismo",$H$54="Corrupción en Trámites, OPAs y Consultas de Acceso a la Información Pública"),'6.Valoración Control Corrupción'!J55,"No Aplica"))</f>
        <v/>
      </c>
      <c r="X55" s="35" t="str">
        <f>IF($H$54="","",
IF(OR($H$54="Corrupción",$H$54="Lavado de Activos",$H$54="Financiación del Terrorismo",$H$54="Trámites, OPAs y Consultas de Acceso a la Información Pública"),"No Aplica",'5. Valoración de Controles'!L55))</f>
        <v/>
      </c>
      <c r="Y55" s="35" t="str">
        <f>IF($H$54="","",
IF(OR($H$54="Corrupción",$H$54="Lavado de Activos",$H$54="Financiación del Terrorismo",$H$54="Trámites, OPAs y Consultas de Acceso a la Información Pública"),"No Aplica",'5. Valoración de Controles'!M55))</f>
        <v/>
      </c>
      <c r="Z55" s="35" t="str">
        <f>IF($H$54="","",
IF(OR($H$54="Corrupción",$H$54="Lavado de Activos",$H$54="Financiación del Terrorismo",$H$54="Trámites, OPAs y Consultas de Acceso a la Información Pública"),"No Aplica",'5. Valoración de Controles'!N55))</f>
        <v/>
      </c>
      <c r="AA55" s="35" t="str">
        <f>IF($H$54="","",
IF(OR($H$54="Corrupción",$H$54="Lavado de Activos",$H$54="Financiación del Terrorismo",$H$54="Trámites, OPAs y Consultas de Acceso a la Información Pública"),"No Aplica",'5. Valoración de Controles'!O55))</f>
        <v/>
      </c>
      <c r="AB55" s="35" t="str">
        <f>IF($H$54="","",
IF(OR($H$54="Corrupción",$H$54="Lavado de Activos",$H$54="Financiación del Terrorismo",$H$54="Trámites, OPAs y Consultas de Acceso a la Información Pública"),"No Aplica",'5. Valoración de Controles'!P55))</f>
        <v/>
      </c>
      <c r="AC55" s="35" t="str">
        <f>IF($H$54="","",
IF(OR($H$54="Corrupción",$H$54="Lavado de Activos",$H$54="Financiación del Terrorismo",$H$54="Trámites, OPAs y Consultas de Acceso a la Información Pública"),"No Aplica",'5. Valoración de Controles'!Q55))</f>
        <v/>
      </c>
      <c r="AD55" s="35" t="str">
        <f>IF($H$54="","",
IF(OR($H$54="Corrupción",$H$54="Lavado de Activos",$H$54="Financiación del Terrorismo",$H$54="Trámites, OPAs y Consultas de Acceso a la Información Pública"),"No Aplica",'5. Valoración de Controles'!R55))</f>
        <v/>
      </c>
      <c r="AE55" s="35" t="str">
        <f>IF($H$54="","",
IF(OR($H$54="Corrupción",$H$54="Lavado de Activos",$H$54="Financiación del Terrorismo",$H$54="Trámites, OPAs y Consultas de Acceso a la Información Pública"),"No Aplica",'5. Valoración de Controles'!S55))</f>
        <v/>
      </c>
      <c r="AF55" s="35" t="str">
        <f>IF($H$54="","",
IF(OR($H$54="Corrupción",$H$54="Lavado de Activos",$H$54="Financiación del Terrorismo",$H$54="Trámites, OPAs y Consultas de Acceso a la Información Pública"),"No Aplica",'5. Valoración de Controles'!T55))</f>
        <v/>
      </c>
      <c r="AG55" s="51" t="str">
        <f>IF($H$54="","",
IF(OR($H$54="Corrupción",$H$54="Lavado de Activos",$H$54="Financiación del Terrorismo",$H$54="Corrupción en Trámites, OPAs y Consultas de Acceso a la Información Pública"),"No Aplica",'5. Valoración de Controles'!U55))</f>
        <v/>
      </c>
      <c r="AH55" s="123"/>
      <c r="AI55" s="206"/>
      <c r="AJ55" s="123"/>
      <c r="AK55" s="206"/>
      <c r="AL55" s="121"/>
      <c r="AM55" s="125"/>
      <c r="AN55" s="177"/>
      <c r="AO55" s="207"/>
      <c r="AP55" s="122"/>
      <c r="AQ55" s="127"/>
      <c r="AR55" s="122"/>
    </row>
    <row r="56" spans="1:73" ht="31.5" customHeight="1" x14ac:dyDescent="0.45">
      <c r="A56" s="137"/>
      <c r="B56" s="127"/>
      <c r="C56" s="127"/>
      <c r="D56" s="127"/>
      <c r="E56" s="127"/>
      <c r="F56" s="127"/>
      <c r="G56" s="127"/>
      <c r="H56" s="127"/>
      <c r="I56" s="127"/>
      <c r="J56" s="127"/>
      <c r="K56" s="123"/>
      <c r="L56" s="124"/>
      <c r="M56" s="127"/>
      <c r="N56" s="123"/>
      <c r="O56" s="124"/>
      <c r="P56" s="121"/>
      <c r="Q56" s="68" t="str">
        <f>IF($H$54="","",
IF(OR($H$54="Corrupción",$H$54="Lavado de Activos",$H$54="Financiación del Terrorismo",$H$54="Corrupción en Trámites, OPAs y Consultas de Acceso a la Información Pública",$H$54="Financiación de la Proliferación de Armas de Destrucción Masiva"),"No Aplica",'5. Valoración de Controles'!K56))</f>
        <v/>
      </c>
      <c r="R56" s="68" t="str">
        <f>IF($H$54="","",
IF(OR($H$54="Corrupción",$H$54="Lavado de Activos",$H$54="Financiación del Terrorismo",$H$54="Corrupción en Trámites, OPAs y Consultas de Acceso a la Información Pública"),'6.Valoración Control Corrupción'!E56,"No Aplica"))</f>
        <v/>
      </c>
      <c r="S56" s="68" t="str">
        <f>IF($H$54="","",
IF(OR($H$54="Corrupción",$H$54="Lavado de Activos",$H$54="Financiación del Terrorismo",$H$54="Corrupción en Trámites, OPAs y Consultas de Acceso a la Información Pública"),'6.Valoración Control Corrupción'!F56,"No Aplica"))</f>
        <v/>
      </c>
      <c r="T56" s="68" t="str">
        <f>IF($H$54="","",
IF(OR($H$54="Corrupción",$H$54="Lavado de Activos",$H$54="Financiación del Terrorismo",$H$54="Corrupción en Trámites, OPAs y Consultas de Acceso a la Información Pública"),'6.Valoración Control Corrupción'!G56,"No Aplica"))</f>
        <v/>
      </c>
      <c r="U56" s="68" t="str">
        <f>IF($H$54="","",
IF(OR($H$54="Corrupción",$H$54="Lavado de Activos",$H$54="Financiación del Terrorismo",$H$54="Corrupción en Trámites, OPAs y Consultas de Acceso a la Información Pública"),'6.Valoración Control Corrupción'!H56,"No Aplica"))</f>
        <v/>
      </c>
      <c r="V56" s="68" t="str">
        <f>IF($H$54="","",
IF(OR($H$54="Corrupción",$H$54="Lavado de Activos",$H$54="Financiación del Terrorismo",$H$54="Corrupción en Trámites, OPAs y Consultas de Acceso a la Información Pública"),'6.Valoración Control Corrupción'!I56,"No Aplica"))</f>
        <v/>
      </c>
      <c r="W56" s="68" t="str">
        <f>IF($H$54="","",
IF(OR($H$54="Corrupción",$H$54="Lavado de Activos",$H$54="Financiación del Terrorismo",$H$54="Corrupción en Trámites, OPAs y Consultas de Acceso a la Información Pública"),'6.Valoración Control Corrupción'!J56,"No Aplica"))</f>
        <v/>
      </c>
      <c r="X56" s="35" t="str">
        <f>IF($H$54="","",
IF(OR($H$54="Corrupción",$H$54="Lavado de Activos",$H$54="Financiación del Terrorismo",$H$54="Trámites, OPAs y Consultas de Acceso a la Información Pública"),"No Aplica",'5. Valoración de Controles'!L56))</f>
        <v/>
      </c>
      <c r="Y56" s="35" t="str">
        <f>IF($H$54="","",
IF(OR($H$54="Corrupción",$H$54="Lavado de Activos",$H$54="Financiación del Terrorismo",$H$54="Trámites, OPAs y Consultas de Acceso a la Información Pública"),"No Aplica",'5. Valoración de Controles'!M56))</f>
        <v/>
      </c>
      <c r="Z56" s="35" t="str">
        <f>IF($H$54="","",
IF(OR($H$54="Corrupción",$H$54="Lavado de Activos",$H$54="Financiación del Terrorismo",$H$54="Trámites, OPAs y Consultas de Acceso a la Información Pública"),"No Aplica",'5. Valoración de Controles'!N56))</f>
        <v/>
      </c>
      <c r="AA56" s="35" t="str">
        <f>IF($H$54="","",
IF(OR($H$54="Corrupción",$H$54="Lavado de Activos",$H$54="Financiación del Terrorismo",$H$54="Trámites, OPAs y Consultas de Acceso a la Información Pública"),"No Aplica",'5. Valoración de Controles'!O56))</f>
        <v/>
      </c>
      <c r="AB56" s="35" t="str">
        <f>IF($H$54="","",
IF(OR($H$54="Corrupción",$H$54="Lavado de Activos",$H$54="Financiación del Terrorismo",$H$54="Trámites, OPAs y Consultas de Acceso a la Información Pública"),"No Aplica",'5. Valoración de Controles'!P56))</f>
        <v/>
      </c>
      <c r="AC56" s="35" t="str">
        <f>IF($H$54="","",
IF(OR($H$54="Corrupción",$H$54="Lavado de Activos",$H$54="Financiación del Terrorismo",$H$54="Trámites, OPAs y Consultas de Acceso a la Información Pública"),"No Aplica",'5. Valoración de Controles'!Q56))</f>
        <v/>
      </c>
      <c r="AD56" s="35" t="str">
        <f>IF($H$54="","",
IF(OR($H$54="Corrupción",$H$54="Lavado de Activos",$H$54="Financiación del Terrorismo",$H$54="Trámites, OPAs y Consultas de Acceso a la Información Pública"),"No Aplica",'5. Valoración de Controles'!R56))</f>
        <v/>
      </c>
      <c r="AE56" s="35" t="str">
        <f>IF($H$54="","",
IF(OR($H$54="Corrupción",$H$54="Lavado de Activos",$H$54="Financiación del Terrorismo",$H$54="Trámites, OPAs y Consultas de Acceso a la Información Pública"),"No Aplica",'5. Valoración de Controles'!S56))</f>
        <v/>
      </c>
      <c r="AF56" s="35" t="str">
        <f>IF($H$54="","",
IF(OR($H$54="Corrupción",$H$54="Lavado de Activos",$H$54="Financiación del Terrorismo",$H$54="Trámites, OPAs y Consultas de Acceso a la Información Pública"),"No Aplica",'5. Valoración de Controles'!T56))</f>
        <v/>
      </c>
      <c r="AG56" s="51" t="str">
        <f>IF($H$54="","",
IF(OR($H$54="Corrupción",$H$54="Lavado de Activos",$H$54="Financiación del Terrorismo",$H$54="Corrupción en Trámites, OPAs y Consultas de Acceso a la Información Pública"),"No Aplica",'5. Valoración de Controles'!U56))</f>
        <v/>
      </c>
      <c r="AH56" s="123"/>
      <c r="AI56" s="206"/>
      <c r="AJ56" s="123"/>
      <c r="AK56" s="206"/>
      <c r="AL56" s="121"/>
      <c r="AM56" s="125"/>
      <c r="AN56" s="177"/>
      <c r="AO56" s="207"/>
      <c r="AP56" s="122"/>
      <c r="AQ56" s="127"/>
      <c r="AR56" s="122"/>
    </row>
    <row r="57" spans="1:73" ht="31.5" customHeight="1" x14ac:dyDescent="0.45">
      <c r="A57" s="137">
        <v>17</v>
      </c>
      <c r="B57" s="127">
        <f>'2. Identificación del Riesgo'!B57:B59</f>
        <v>0</v>
      </c>
      <c r="C57" s="127" t="str">
        <f>IF('2. Identificación del Riesgo'!C57:C59="","",'2. Identificación del Riesgo'!C57:C59)</f>
        <v/>
      </c>
      <c r="D57" s="127" t="str">
        <f>IF('2. Identificación del Riesgo'!D57:D59="","",'2. Identificación del Riesgo'!D57:D59)</f>
        <v/>
      </c>
      <c r="E57" s="127" t="str">
        <f>IF('2. Identificación del Riesgo'!E57:E59="","",'2. Identificación del Riesgo'!E57:E59)</f>
        <v/>
      </c>
      <c r="F57" s="127" t="str">
        <f>IF('2. Identificación del Riesgo'!F57:F59="","",'2. Identificación del Riesgo'!F57:F59)</f>
        <v/>
      </c>
      <c r="G57" s="127" t="str">
        <f>IF('2. Identificación del Riesgo'!G57:G59="","",'2. Identificación del Riesgo'!G57:G59)</f>
        <v/>
      </c>
      <c r="H57" s="127" t="str">
        <f>IF('2. Identificación del Riesgo'!H57:H59="","",'2. Identificación del Riesgo'!H57:H59)</f>
        <v/>
      </c>
      <c r="I57" s="127" t="str">
        <f>IF('2. Identificación del Riesgo'!I57:I59="","",'2. Identificación del Riesgo'!I57:I59)</f>
        <v/>
      </c>
      <c r="J57" s="127" t="str">
        <f>IF('2. Identificación del Riesgo'!J57:J59="","",'2. Identificación del Riesgo'!J57:J59)</f>
        <v/>
      </c>
      <c r="K57" s="123" t="str">
        <f>'2. Identificación del Riesgo'!K57:K59</f>
        <v/>
      </c>
      <c r="L57" s="124" t="str">
        <f>'2. Identificación del Riesgo'!L57:L59</f>
        <v/>
      </c>
      <c r="M57" s="127" t="str">
        <f>IF(OR('2. Identificación del Riesgo'!H57:H59="Corrupción",'2. Identificación del Riesgo'!H57:H59="Corrupción-LA/FT/FPADM",'2. Identificación del Riesgo'!H57:H59="Corrupción - Conflictos de Interes",'2. Identificación del Riesgo'!H57:H59="Corrupción en Trámites, OPAs y Consultas de Acceso a la Información Pública",'2. Identificación del Riesgo'!H57:H59="Financiación de la Proliferación de Armas de Destrucción Masiva"),"No Aplica",
IF('2. Identificación del Riesgo'!M57:M59="","",'2. Identificación del Riesgo'!M57:M59))</f>
        <v/>
      </c>
      <c r="N57" s="123" t="str">
        <f>'2. Identificación del Riesgo'!N57:N59</f>
        <v/>
      </c>
      <c r="O57" s="124" t="str">
        <f>'2. Identificación del Riesgo'!O57:O59</f>
        <v/>
      </c>
      <c r="P57" s="121" t="str">
        <f>'2. Identificación del Riesgo'!P57:P59</f>
        <v/>
      </c>
      <c r="Q57" s="68" t="str">
        <f>IF($H$57="","",
IF(OR($H$57="Corrupción",$H$57="Lavado de Activos",$H$57="Financiación del Terrorismo",$H$57="Corrupción en Trámites, OPAs y Consultas de Acceso a la Información Pública",$H$57="Financiación de la Proliferación de Armas de Destrucción Masiva"),"No Aplica",'5. Valoración de Controles'!K57))</f>
        <v/>
      </c>
      <c r="R57" s="68" t="str">
        <f>IF($H$57="","",
IF(OR($H$57="Corrupción",$H$57="Lavado de Activos",$H$57="Financiación del Terrorismo",$H$57="Corrupción en Trámites, OPAs y Consultas de Acceso a la Información Pública"),'6.Valoración Control Corrupción'!E57,"No Aplica"))</f>
        <v/>
      </c>
      <c r="S57" s="68" t="str">
        <f>IF($H$57="","",
IF(OR($H$57="Corrupción",$H$57="Lavado de Activos",$H$57="Financiación del Terrorismo",$H$57="Corrupción en Trámites, OPAs y Consultas de Acceso a la Información Pública"),'6.Valoración Control Corrupción'!F57,"No Aplica"))</f>
        <v/>
      </c>
      <c r="T57" s="68" t="str">
        <f>IF($H$57="","",
IF(OR($H$57="Corrupción",$H$57="Lavado de Activos",$H$57="Financiación del Terrorismo",$H$57="Corrupción en Trámites, OPAs y Consultas de Acceso a la Información Pública"),'6.Valoración Control Corrupción'!G57,"No Aplica"))</f>
        <v/>
      </c>
      <c r="U57" s="68" t="str">
        <f>IF($H$57="","",
IF(OR($H$57="Corrupción",$H$57="Lavado de Activos",$H$57="Financiación del Terrorismo",$H$57="Corrupción en Trámites, OPAs y Consultas de Acceso a la Información Pública"),'6.Valoración Control Corrupción'!H57,"No Aplica"))</f>
        <v/>
      </c>
      <c r="V57" s="68" t="str">
        <f>IF($H$57="","",
IF(OR($H$57="Corrupción",$H$57="Lavado de Activos",$H$57="Financiación del Terrorismo",$H$57="Corrupción en Trámites, OPAs y Consultas de Acceso a la Información Pública"),'6.Valoración Control Corrupción'!I57,"No Aplica"))</f>
        <v/>
      </c>
      <c r="W57" s="68" t="str">
        <f>IF($H$57="","",
IF(OR($H$57="Corrupción",$H$57="Lavado de Activos",$H$57="Financiación del Terrorismo",$H$57="Corrupción en Trámites, OPAs y Consultas de Acceso a la Información Pública"),'6.Valoración Control Corrupción'!J57,"No Aplica"))</f>
        <v/>
      </c>
      <c r="X57" s="35" t="str">
        <f>IF($H$57="","",
IF(OR($H$57="Corrupción",$H$57="Lavado de Activos",$H$57="Financiación del Terrorismo",$H$57="Trámites, OPAs y Consultas de Acceso a la Información Pública"),"No Aplica",'5. Valoración de Controles'!L57))</f>
        <v/>
      </c>
      <c r="Y57" s="35" t="str">
        <f>IF($H$57="","",
IF(OR($H$57="Corrupción",$H$57="Lavado de Activos",$H$57="Financiación del Terrorismo",$H$57="Trámites, OPAs y Consultas de Acceso a la Información Pública"),"No Aplica",'5. Valoración de Controles'!M57))</f>
        <v/>
      </c>
      <c r="Z57" s="35" t="str">
        <f>IF($H$57="","",
IF(OR($H$57="Corrupción",$H$57="Lavado de Activos",$H$57="Financiación del Terrorismo",$H$57="Trámites, OPAs y Consultas de Acceso a la Información Pública"),"No Aplica",'5. Valoración de Controles'!N57))</f>
        <v/>
      </c>
      <c r="AA57" s="35" t="str">
        <f>IF($H$57="","",
IF(OR($H$57="Corrupción",$H$57="Lavado de Activos",$H$57="Financiación del Terrorismo",$H$57="Trámites, OPAs y Consultas de Acceso a la Información Pública"),"No Aplica",'5. Valoración de Controles'!O57))</f>
        <v/>
      </c>
      <c r="AB57" s="35" t="str">
        <f>IF($H$57="","",
IF(OR($H$57="Corrupción",$H$57="Lavado de Activos",$H$57="Financiación del Terrorismo",$H$57="Trámites, OPAs y Consultas de Acceso a la Información Pública"),"No Aplica",'5. Valoración de Controles'!P57))</f>
        <v/>
      </c>
      <c r="AC57" s="35" t="str">
        <f>IF($H$57="","",
IF(OR($H$57="Corrupción",$H$57="Lavado de Activos",$H$57="Financiación del Terrorismo",$H$57="Trámites, OPAs y Consultas de Acceso a la Información Pública"),"No Aplica",'5. Valoración de Controles'!Q57))</f>
        <v/>
      </c>
      <c r="AD57" s="35" t="str">
        <f>IF($H$57="","",
IF(OR($H$57="Corrupción",$H$57="Lavado de Activos",$H$57="Financiación del Terrorismo",$H$57="Trámites, OPAs y Consultas de Acceso a la Información Pública"),"No Aplica",'5. Valoración de Controles'!R57))</f>
        <v/>
      </c>
      <c r="AE57" s="35" t="str">
        <f>IF($H$57="","",
IF(OR($H$57="Corrupción",$H$57="Lavado de Activos",$H$57="Financiación del Terrorismo",$H$57="Trámites, OPAs y Consultas de Acceso a la Información Pública"),"No Aplica",'5. Valoración de Controles'!S57))</f>
        <v/>
      </c>
      <c r="AF57" s="35" t="str">
        <f>IF($H$57="","",
IF(OR($H$57="Corrupción",$H$57="Lavado de Activos",$H$57="Financiación del Terrorismo",$H$57="Trámites, OPAs y Consultas de Acceso a la Información Pública"),"No Aplica",'5. Valoración de Controles'!T57))</f>
        <v/>
      </c>
      <c r="AG57" s="51" t="str">
        <f>IF($H$57="","",
IF(OR($H$57="Corrupción",$H$57="Lavado de Activos",$H$57="Financiación del Terrorismo",$H$57="Corrupción en Trámites, OPAs y Consultas de Acceso a la Información Pública"),"No Aplica",'5. Valoración de Controles'!U57))</f>
        <v/>
      </c>
      <c r="AH57" s="123" t="str">
        <f>IF(H57="","",
IF(OR(H57="Corrupción",H57="Corrupción-LA/FT/FPADM",H57="Corrupción - Conflictos de Interes",H57="Corrupción en Trámites, OPAs y Consultas de Acceso a la Información Pública",H57="Financiación de la Proliferación de Armas de Destrucción Masiva"),'6.Valoración Control Corrupción'!AC57:AC59,
IF(OR(H57&lt;&gt;"Corrupción",H57&lt;&gt;"Lavado de Activos",H57&lt;&gt;"Financiación del Terrorismo",H57&lt;&gt;"Corrupción en Trámites, OPAs y Consultas de Acceso a la Información Pública",H57&lt;&gt;"Financiación de la Proliferación de Armas de Destrucción Masiva"),IF(AI57="","",
IF(AND(AI57&gt;0,AI57&lt;0.4),"Muy Baja",
IF(AND(AI57&gt;=0.4,AI57&lt;0.6),"Baja",
IF(AND(AI57&gt;=0.6,AI57&lt;0.8),"Media",
IF(AND(AI57&gt;=0.8,AI57&lt;1),"Alta",
IF(AI57&gt;=1,"Muy Alta","")))))))))</f>
        <v/>
      </c>
      <c r="AI57" s="206" t="str">
        <f>IF(H57="","",
IF(OR(H57="Corrupción",H57="Corrupción-LA/FT/FPADM",H57="Financiación del Terrorismo",H57="Corrupción en Trámites, OPAs y Consultas de Acceso a la Información Pública",H57="Financiación de la Proliferación de Armas de Destrucción Masiva"),"No aplica",
IF(OR(H57&lt;&gt;"Corrupción",H57&lt;&gt;"Lavado de Activos",H57&lt;&gt;"Financiación del Terrorismo",H57&lt;&gt;"Corrupción en Trámites, OPAs y Consultas de Acceso a la Información Pública",H57&lt;&gt;"Financiación de la Proliferación de Armas de Destrucción Masiva"),
IF('5. Valoración de Controles'!X59&gt;0,'5. Valoración de Controles'!X59,
IF('5. Valoración de Controles'!X58&gt;0,'5. Valoración de Controles'!X58,
IF('5. Valoración de Controles'!X57&gt;0,'5. Valoración de Controles'!X57,L57))))))</f>
        <v/>
      </c>
      <c r="AJ57" s="123" t="str">
        <f>IF(H57="","",
IF(OR(H57="Corrupción",H57="Corrupción-LA/FT/FPADM",H57="Corrupción - Conflictos de Interes",H57="Corrupción en Trámites, OPAs y Consultas de Acceso a la Información Pública",H57="Financiación de la Proliferación de Armas de Destrucción Masiva"),'3. Impacto Riesgo de Corrupción'!Z57:Z59,
IF(OR(H57&lt;&gt;"Corrupción",H57&lt;&gt;"Lavado de Activos",H57&lt;&gt;"Financiación del Terrorismo",H57&lt;&gt;"Corrupción en Trámites, OPAs y Consultas de Acceso a la Información Pública",H57&lt;&gt;"Financiación de la Proliferación de Armas de Destrucción Masiva"),
IF(AK57="","",
IF(AND(AK57&gt;0,AK57&lt;0.4),"Leve",
IF(AND(AK57&gt;=0.4,AK57&lt;0.6),"Menor",
IF(AND(AK57&gt;=0.6,AK57&lt;0.8),"Moderado",
IF(AND(AK57&gt;=0.8,AK57&lt;1),"Mayor",
IF(AK57&gt;=1,"Catastrófico","")))))))))</f>
        <v/>
      </c>
      <c r="AK57" s="206" t="str">
        <f>IF(H57="","",
IF(OR(H57="Corrupción",H57="Corrupción-LA/FT/FPADM",H57="Financiación del Terrorismo",H57="Corrupción en Trámites, OPAs y Consultas de Acceso a la Información Pública",H57="Financiación de la Proliferación de Armas de Destrucción Masiva"),"No aplica",
IF(OR(H57&lt;&gt;"Corrupción",H57&lt;&gt;"Lavado de Activos",H57&lt;&gt;"Financiación del Terrorismo",H57&lt;&gt;"Corrupción en Trámites, OPAs y Consultas de Acceso a la Información Pública",H57&lt;&gt;"Financiación de la Proliferación de Armas de Destrucción Masiva"),
IF('5. Valoración de Controles'!Y59&gt;0,'5. Valoración de Controles'!Y59,
IF('5. Valoración de Controles'!Y58&gt;0,'5. Valoración de Controles'!Y58,
IF('5. Valoración de Controles'!Y57&gt;0,'5. Valoración de Controles'!Y57,O57))))))</f>
        <v/>
      </c>
      <c r="AL57" s="121" t="str">
        <f t="shared" ref="AL57" si="44">IF(AND(AH57="Muy Alta",OR(AJ57="Leve",AJ57="Menor",AJ57="Moderado",AJ57="Mayor")),"Alto",
IF(AND(AH57="Alta",OR(AJ57="Leve",AJ57="Menor")),"Moderado",
IF(AND(AH57="Alta",OR(AJ57="Moderado",AJ57="Mayor")),"Alto",
IF(AND(AH57="Media",OR(AJ57="Leve",AJ57="Menor",AJ57="Moderado")),"Moderado",
IF(AND(AH57="Media",OR(AJ57="Mayor")),"Alto",
IF(AND(AH57="Baja",OR(AJ57="Leve")),"Bajo",
IF(AND(OR(AH57="Baja",AH57="Improbable"),OR(AJ57="Menor",AJ57="Moderado")),"Moderado",
IF(AND(OR(AH57="Baja",AH57="Improbable"),AJ57="Mayor"),"Alto",
IF(AND(AH57="Muy Baja",OR(AJ57="Leve",AJ57="Menor")),"Bajo",
IF(AND(OR(AH57="Muy Baja",AH57="Rara vez"),OR(AJ57="Moderado")),"Moderado",
IF(AND(OR(AH57="Muy Baja",AH57="Rara vez"),AJ57="Mayor"),"Alto",
IF(AND(OR(AH57="Casi seguro",AH57="Probable",AH57="Posible"),AJ57="Mayor"),"Extremo",
IF(AND(AH57="Casi seguro",AJ57="Moderado"),"Extremo",
IF(AND(OR(AH57="Probable",AH57="Posible"),OR(AJ57="Moderado")),"Alto",
IF(AJ57="Catastrófico","Extremo","")))))))))))))))</f>
        <v/>
      </c>
      <c r="AM57" s="125"/>
      <c r="AN57" s="177" t="str">
        <f t="shared" ref="AN57" si="45">IF(AM57="Reducir (Mitigar)","Debe establecer el plan de acción a implementar para mitigar el nivel del riesgo",
IF(AM57="Reducir (Transferir)","No amerita plan de acción. Debe tercerizar la actividad que genera este riesgo o adquirir polizas para evitar responsabilidad economica, sin embargo mantiene la responsabilidad reputacional",
IF(AM57="Aceptar","No amerita plan de acción. Asuma las consecuencias de la materialización del riesgo",
IF(AM57="Evitar","No amerita plan de acción. No ejecute la actividad que genera el riesgo",
IF(AM57="Reducir","Debe establecer el plan de acción a implementar para mitigar el nivel del riesgo",
IF(AM57="Compartir","No amerita plan de acción. Comparta el riesgo con una parte interesada que pueda gestionarlo con mas eficacia",""))))))</f>
        <v/>
      </c>
      <c r="AO57" s="207"/>
      <c r="AP57" s="208"/>
      <c r="AQ57" s="205" t="str">
        <f t="shared" ref="AQ57" si="46">IF(AO57="","","∑ Peso porcentual de cada acción definida")</f>
        <v/>
      </c>
      <c r="AR57" s="122"/>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row>
    <row r="58" spans="1:73" ht="31.5" customHeight="1" x14ac:dyDescent="0.45">
      <c r="A58" s="137"/>
      <c r="B58" s="127"/>
      <c r="C58" s="127"/>
      <c r="D58" s="127"/>
      <c r="E58" s="127"/>
      <c r="F58" s="127"/>
      <c r="G58" s="127"/>
      <c r="H58" s="127"/>
      <c r="I58" s="127"/>
      <c r="J58" s="127"/>
      <c r="K58" s="123"/>
      <c r="L58" s="124"/>
      <c r="M58" s="127"/>
      <c r="N58" s="123"/>
      <c r="O58" s="124"/>
      <c r="P58" s="121"/>
      <c r="Q58" s="68" t="str">
        <f>IF($H$57="","",
IF(OR($H$57="Corrupción",$H$57="Lavado de Activos",$H$57="Financiación del Terrorismo",$H$57="Corrupción en Trámites, OPAs y Consultas de Acceso a la Información Pública",$H$57="Financiación de la Proliferación de Armas de Destrucción Masiva"),"No Aplica",'5. Valoración de Controles'!K58))</f>
        <v/>
      </c>
      <c r="R58" s="68" t="str">
        <f>IF($H$57="","",
IF(OR($H$57="Corrupción",$H$57="Lavado de Activos",$H$57="Financiación del Terrorismo",$H$57="Corrupción en Trámites, OPAs y Consultas de Acceso a la Información Pública"),'6.Valoración Control Corrupción'!E58,"No Aplica"))</f>
        <v/>
      </c>
      <c r="S58" s="68" t="str">
        <f>IF($H$57="","",
IF(OR($H$57="Corrupción",$H$57="Lavado de Activos",$H$57="Financiación del Terrorismo",$H$57="Corrupción en Trámites, OPAs y Consultas de Acceso a la Información Pública"),'6.Valoración Control Corrupción'!F58,"No Aplica"))</f>
        <v/>
      </c>
      <c r="T58" s="68" t="str">
        <f>IF($H$57="","",
IF(OR($H$57="Corrupción",$H$57="Lavado de Activos",$H$57="Financiación del Terrorismo",$H$57="Corrupción en Trámites, OPAs y Consultas de Acceso a la Información Pública"),'6.Valoración Control Corrupción'!G58,"No Aplica"))</f>
        <v/>
      </c>
      <c r="U58" s="68" t="str">
        <f>IF($H$57="","",
IF(OR($H$57="Corrupción",$H$57="Lavado de Activos",$H$57="Financiación del Terrorismo",$H$57="Corrupción en Trámites, OPAs y Consultas de Acceso a la Información Pública"),'6.Valoración Control Corrupción'!H58,"No Aplica"))</f>
        <v/>
      </c>
      <c r="V58" s="68" t="str">
        <f>IF($H$57="","",
IF(OR($H$57="Corrupción",$H$57="Lavado de Activos",$H$57="Financiación del Terrorismo",$H$57="Corrupción en Trámites, OPAs y Consultas de Acceso a la Información Pública"),'6.Valoración Control Corrupción'!I58,"No Aplica"))</f>
        <v/>
      </c>
      <c r="W58" s="68" t="str">
        <f>IF($H$57="","",
IF(OR($H$57="Corrupción",$H$57="Lavado de Activos",$H$57="Financiación del Terrorismo",$H$57="Corrupción en Trámites, OPAs y Consultas de Acceso a la Información Pública"),'6.Valoración Control Corrupción'!J58,"No Aplica"))</f>
        <v/>
      </c>
      <c r="X58" s="35" t="str">
        <f>IF($H$57="","",
IF(OR($H$57="Corrupción",$H$57="Lavado de Activos",$H$57="Financiación del Terrorismo",$H$57="Trámites, OPAs y Consultas de Acceso a la Información Pública"),"No Aplica",'5. Valoración de Controles'!L58))</f>
        <v/>
      </c>
      <c r="Y58" s="35" t="str">
        <f>IF($H$57="","",
IF(OR($H$57="Corrupción",$H$57="Lavado de Activos",$H$57="Financiación del Terrorismo",$H$57="Trámites, OPAs y Consultas de Acceso a la Información Pública"),"No Aplica",'5. Valoración de Controles'!M58))</f>
        <v/>
      </c>
      <c r="Z58" s="35" t="str">
        <f>IF($H$57="","",
IF(OR($H$57="Corrupción",$H$57="Lavado de Activos",$H$57="Financiación del Terrorismo",$H$57="Trámites, OPAs y Consultas de Acceso a la Información Pública"),"No Aplica",'5. Valoración de Controles'!N58))</f>
        <v/>
      </c>
      <c r="AA58" s="35" t="str">
        <f>IF($H$57="","",
IF(OR($H$57="Corrupción",$H$57="Lavado de Activos",$H$57="Financiación del Terrorismo",$H$57="Trámites, OPAs y Consultas de Acceso a la Información Pública"),"No Aplica",'5. Valoración de Controles'!O58))</f>
        <v/>
      </c>
      <c r="AB58" s="35" t="str">
        <f>IF($H$57="","",
IF(OR($H$57="Corrupción",$H$57="Lavado de Activos",$H$57="Financiación del Terrorismo",$H$57="Trámites, OPAs y Consultas de Acceso a la Información Pública"),"No Aplica",'5. Valoración de Controles'!P58))</f>
        <v/>
      </c>
      <c r="AC58" s="35" t="str">
        <f>IF($H$57="","",
IF(OR($H$57="Corrupción",$H$57="Lavado de Activos",$H$57="Financiación del Terrorismo",$H$57="Trámites, OPAs y Consultas de Acceso a la Información Pública"),"No Aplica",'5. Valoración de Controles'!Q58))</f>
        <v/>
      </c>
      <c r="AD58" s="35" t="str">
        <f>IF($H$57="","",
IF(OR($H$57="Corrupción",$H$57="Lavado de Activos",$H$57="Financiación del Terrorismo",$H$57="Trámites, OPAs y Consultas de Acceso a la Información Pública"),"No Aplica",'5. Valoración de Controles'!R58))</f>
        <v/>
      </c>
      <c r="AE58" s="35" t="str">
        <f>IF($H$57="","",
IF(OR($H$57="Corrupción",$H$57="Lavado de Activos",$H$57="Financiación del Terrorismo",$H$57="Trámites, OPAs y Consultas de Acceso a la Información Pública"),"No Aplica",'5. Valoración de Controles'!S58))</f>
        <v/>
      </c>
      <c r="AF58" s="35" t="str">
        <f>IF($H$57="","",
IF(OR($H$57="Corrupción",$H$57="Lavado de Activos",$H$57="Financiación del Terrorismo",$H$57="Trámites, OPAs y Consultas de Acceso a la Información Pública"),"No Aplica",'5. Valoración de Controles'!T58))</f>
        <v/>
      </c>
      <c r="AG58" s="51" t="str">
        <f>IF($H$57="","",
IF(OR($H$57="Corrupción",$H$57="Lavado de Activos",$H$57="Financiación del Terrorismo",$H$57="Corrupción en Trámites, OPAs y Consultas de Acceso a la Información Pública"),"No Aplica",'5. Valoración de Controles'!U58))</f>
        <v/>
      </c>
      <c r="AH58" s="123"/>
      <c r="AI58" s="206"/>
      <c r="AJ58" s="123"/>
      <c r="AK58" s="206"/>
      <c r="AL58" s="121"/>
      <c r="AM58" s="125"/>
      <c r="AN58" s="177"/>
      <c r="AO58" s="207"/>
      <c r="AP58" s="122"/>
      <c r="AQ58" s="127"/>
      <c r="AR58" s="122"/>
    </row>
    <row r="59" spans="1:73" ht="31.5" customHeight="1" x14ac:dyDescent="0.45">
      <c r="A59" s="137"/>
      <c r="B59" s="127"/>
      <c r="C59" s="127"/>
      <c r="D59" s="127"/>
      <c r="E59" s="127"/>
      <c r="F59" s="127"/>
      <c r="G59" s="127"/>
      <c r="H59" s="127"/>
      <c r="I59" s="127"/>
      <c r="J59" s="127"/>
      <c r="K59" s="123"/>
      <c r="L59" s="124"/>
      <c r="M59" s="127"/>
      <c r="N59" s="123"/>
      <c r="O59" s="124"/>
      <c r="P59" s="121"/>
      <c r="Q59" s="68" t="str">
        <f>IF($H$57="","",
IF(OR($H$57="Corrupción",$H$57="Lavado de Activos",$H$57="Financiación del Terrorismo",$H$57="Corrupción en Trámites, OPAs y Consultas de Acceso a la Información Pública",$H$57="Financiación de la Proliferación de Armas de Destrucción Masiva"),"No Aplica",'5. Valoración de Controles'!K59))</f>
        <v/>
      </c>
      <c r="R59" s="68" t="str">
        <f>IF($H$57="","",
IF(OR($H$57="Corrupción",$H$57="Lavado de Activos",$H$57="Financiación del Terrorismo",$H$57="Corrupción en Trámites, OPAs y Consultas de Acceso a la Información Pública"),'6.Valoración Control Corrupción'!E59,"No Aplica"))</f>
        <v/>
      </c>
      <c r="S59" s="68" t="str">
        <f>IF($H$57="","",
IF(OR($H$57="Corrupción",$H$57="Lavado de Activos",$H$57="Financiación del Terrorismo",$H$57="Corrupción en Trámites, OPAs y Consultas de Acceso a la Información Pública"),'6.Valoración Control Corrupción'!F59,"No Aplica"))</f>
        <v/>
      </c>
      <c r="T59" s="68" t="str">
        <f>IF($H$57="","",
IF(OR($H$57="Corrupción",$H$57="Lavado de Activos",$H$57="Financiación del Terrorismo",$H$57="Corrupción en Trámites, OPAs y Consultas de Acceso a la Información Pública"),'6.Valoración Control Corrupción'!G59,"No Aplica"))</f>
        <v/>
      </c>
      <c r="U59" s="68" t="str">
        <f>IF($H$57="","",
IF(OR($H$57="Corrupción",$H$57="Lavado de Activos",$H$57="Financiación del Terrorismo",$H$57="Corrupción en Trámites, OPAs y Consultas de Acceso a la Información Pública"),'6.Valoración Control Corrupción'!H59,"No Aplica"))</f>
        <v/>
      </c>
      <c r="V59" s="68" t="str">
        <f>IF($H$57="","",
IF(OR($H$57="Corrupción",$H$57="Lavado de Activos",$H$57="Financiación del Terrorismo",$H$57="Corrupción en Trámites, OPAs y Consultas de Acceso a la Información Pública"),'6.Valoración Control Corrupción'!I59,"No Aplica"))</f>
        <v/>
      </c>
      <c r="W59" s="68" t="str">
        <f>IF($H$57="","",
IF(OR($H$57="Corrupción",$H$57="Lavado de Activos",$H$57="Financiación del Terrorismo",$H$57="Corrupción en Trámites, OPAs y Consultas de Acceso a la Información Pública"),'6.Valoración Control Corrupción'!J59,"No Aplica"))</f>
        <v/>
      </c>
      <c r="X59" s="35" t="str">
        <f>IF($H$57="","",
IF(OR($H$57="Corrupción",$H$57="Lavado de Activos",$H$57="Financiación del Terrorismo",$H$57="Trámites, OPAs y Consultas de Acceso a la Información Pública"),"No Aplica",'5. Valoración de Controles'!L59))</f>
        <v/>
      </c>
      <c r="Y59" s="35" t="str">
        <f>IF($H$57="","",
IF(OR($H$57="Corrupción",$H$57="Lavado de Activos",$H$57="Financiación del Terrorismo",$H$57="Trámites, OPAs y Consultas de Acceso a la Información Pública"),"No Aplica",'5. Valoración de Controles'!M59))</f>
        <v/>
      </c>
      <c r="Z59" s="35" t="str">
        <f>IF($H$57="","",
IF(OR($H$57="Corrupción",$H$57="Lavado de Activos",$H$57="Financiación del Terrorismo",$H$57="Trámites, OPAs y Consultas de Acceso a la Información Pública"),"No Aplica",'5. Valoración de Controles'!N59))</f>
        <v/>
      </c>
      <c r="AA59" s="35" t="str">
        <f>IF($H$57="","",
IF(OR($H$57="Corrupción",$H$57="Lavado de Activos",$H$57="Financiación del Terrorismo",$H$57="Trámites, OPAs y Consultas de Acceso a la Información Pública"),"No Aplica",'5. Valoración de Controles'!O59))</f>
        <v/>
      </c>
      <c r="AB59" s="35" t="str">
        <f>IF($H$57="","",
IF(OR($H$57="Corrupción",$H$57="Lavado de Activos",$H$57="Financiación del Terrorismo",$H$57="Trámites, OPAs y Consultas de Acceso a la Información Pública"),"No Aplica",'5. Valoración de Controles'!P59))</f>
        <v/>
      </c>
      <c r="AC59" s="35" t="str">
        <f>IF($H$57="","",
IF(OR($H$57="Corrupción",$H$57="Lavado de Activos",$H$57="Financiación del Terrorismo",$H$57="Trámites, OPAs y Consultas de Acceso a la Información Pública"),"No Aplica",'5. Valoración de Controles'!Q59))</f>
        <v/>
      </c>
      <c r="AD59" s="35" t="str">
        <f>IF($H$57="","",
IF(OR($H$57="Corrupción",$H$57="Lavado de Activos",$H$57="Financiación del Terrorismo",$H$57="Trámites, OPAs y Consultas de Acceso a la Información Pública"),"No Aplica",'5. Valoración de Controles'!R59))</f>
        <v/>
      </c>
      <c r="AE59" s="35" t="str">
        <f>IF($H$57="","",
IF(OR($H$57="Corrupción",$H$57="Lavado de Activos",$H$57="Financiación del Terrorismo",$H$57="Trámites, OPAs y Consultas de Acceso a la Información Pública"),"No Aplica",'5. Valoración de Controles'!S59))</f>
        <v/>
      </c>
      <c r="AF59" s="35" t="str">
        <f>IF($H$57="","",
IF(OR($H$57="Corrupción",$H$57="Lavado de Activos",$H$57="Financiación del Terrorismo",$H$57="Trámites, OPAs y Consultas de Acceso a la Información Pública"),"No Aplica",'5. Valoración de Controles'!T59))</f>
        <v/>
      </c>
      <c r="AG59" s="51" t="str">
        <f>IF($H$57="","",
IF(OR($H$57="Corrupción",$H$57="Lavado de Activos",$H$57="Financiación del Terrorismo",$H$57="Corrupción en Trámites, OPAs y Consultas de Acceso a la Información Pública"),"No Aplica",'5. Valoración de Controles'!U59))</f>
        <v/>
      </c>
      <c r="AH59" s="123"/>
      <c r="AI59" s="206"/>
      <c r="AJ59" s="123"/>
      <c r="AK59" s="206"/>
      <c r="AL59" s="121"/>
      <c r="AM59" s="125"/>
      <c r="AN59" s="177"/>
      <c r="AO59" s="207"/>
      <c r="AP59" s="122"/>
      <c r="AQ59" s="127"/>
      <c r="AR59" s="122"/>
    </row>
    <row r="60" spans="1:73" ht="31.5" customHeight="1" x14ac:dyDescent="0.45">
      <c r="A60" s="137">
        <v>18</v>
      </c>
      <c r="B60" s="127">
        <f>'2. Identificación del Riesgo'!B60:B62</f>
        <v>0</v>
      </c>
      <c r="C60" s="127" t="str">
        <f>IF('2. Identificación del Riesgo'!C60:C62="","",'2. Identificación del Riesgo'!C60:C62)</f>
        <v/>
      </c>
      <c r="D60" s="127" t="str">
        <f>IF('2. Identificación del Riesgo'!D60:D62="","",'2. Identificación del Riesgo'!D60:D62)</f>
        <v/>
      </c>
      <c r="E60" s="127" t="str">
        <f>IF('2. Identificación del Riesgo'!E60:E62="","",'2. Identificación del Riesgo'!E60:E62)</f>
        <v/>
      </c>
      <c r="F60" s="127" t="str">
        <f>IF('2. Identificación del Riesgo'!F60:F62="","",'2. Identificación del Riesgo'!F60:F62)</f>
        <v/>
      </c>
      <c r="G60" s="127" t="str">
        <f>IF('2. Identificación del Riesgo'!G60:G62="","",'2. Identificación del Riesgo'!G60:G62)</f>
        <v/>
      </c>
      <c r="H60" s="127" t="str">
        <f>IF('2. Identificación del Riesgo'!H60:H62="","",'2. Identificación del Riesgo'!H60:H62)</f>
        <v/>
      </c>
      <c r="I60" s="127" t="str">
        <f>IF('2. Identificación del Riesgo'!I60:I62="","",'2. Identificación del Riesgo'!I60:I62)</f>
        <v/>
      </c>
      <c r="J60" s="127" t="str">
        <f>IF('2. Identificación del Riesgo'!J60:J62="","",'2. Identificación del Riesgo'!J60:J62)</f>
        <v/>
      </c>
      <c r="K60" s="123" t="str">
        <f>'2. Identificación del Riesgo'!K60:K62</f>
        <v/>
      </c>
      <c r="L60" s="124" t="str">
        <f>'2. Identificación del Riesgo'!L60:L62</f>
        <v/>
      </c>
      <c r="M60" s="127" t="str">
        <f>IF(OR('2. Identificación del Riesgo'!H60:H62="Corrupción",'2. Identificación del Riesgo'!H60:H62="Corrupción-LA/FT/FPADM",'2. Identificación del Riesgo'!H60:H62="Corrupción - Conflictos de Interes",'2. Identificación del Riesgo'!H60:H62="Corrupción en Trámites, OPAs y Consultas de Acceso a la Información Pública",'2. Identificación del Riesgo'!H60:H62="Financiación de la Proliferación de Armas de Destrucción Masiva"),"No Aplica",
IF('2. Identificación del Riesgo'!M60:M62="","",'2. Identificación del Riesgo'!M60:M62))</f>
        <v/>
      </c>
      <c r="N60" s="123" t="str">
        <f>'2. Identificación del Riesgo'!N60:N62</f>
        <v/>
      </c>
      <c r="O60" s="124" t="str">
        <f>'2. Identificación del Riesgo'!O60:O62</f>
        <v/>
      </c>
      <c r="P60" s="121" t="str">
        <f>'2. Identificación del Riesgo'!P60:P62</f>
        <v/>
      </c>
      <c r="Q60" s="68" t="str">
        <f>IF($H$60="","",
IF(OR($H$60="Corrupción",$H$60="Lavado de Activos",$H$60="Financiación del Terrorismo",$H$60="Corrupción en Trámites, OPAs y Consultas de Acceso a la Información Pública",$H$60="Financiación de la Proliferación de Armas de Destrucción Masiva"),"No Aplica",'5. Valoración de Controles'!K60))</f>
        <v/>
      </c>
      <c r="R60" s="68" t="str">
        <f>IF($H$60="","",
IF(OR($H$60="Corrupción",$H$60="Lavado de Activos",$H$60="Financiación del Terrorismo",$H$60="Corrupción en Trámites, OPAs y Consultas de Acceso a la Información Pública"),'6.Valoración Control Corrupción'!E60,"No Aplica"))</f>
        <v/>
      </c>
      <c r="S60" s="68" t="str">
        <f>IF($H$60="","",
IF(OR($H$60="Corrupción",$H$60="Lavado de Activos",$H$60="Financiación del Terrorismo",$H$60="Corrupción en Trámites, OPAs y Consultas de Acceso a la Información Pública"),'6.Valoración Control Corrupción'!F60,"No Aplica"))</f>
        <v/>
      </c>
      <c r="T60" s="68" t="str">
        <f>IF($H$60="","",
IF(OR($H$60="Corrupción",$H$60="Lavado de Activos",$H$60="Financiación del Terrorismo",$H$60="Corrupción en Trámites, OPAs y Consultas de Acceso a la Información Pública"),'6.Valoración Control Corrupción'!G60,"No Aplica"))</f>
        <v/>
      </c>
      <c r="U60" s="68" t="str">
        <f>IF($H$60="","",
IF(OR($H$60="Corrupción",$H$60="Lavado de Activos",$H$60="Financiación del Terrorismo",$H$60="Corrupción en Trámites, OPAs y Consultas de Acceso a la Información Pública"),'6.Valoración Control Corrupción'!H60,"No Aplica"))</f>
        <v/>
      </c>
      <c r="V60" s="68" t="str">
        <f>IF($H$60="","",
IF(OR($H$60="Corrupción",$H$60="Lavado de Activos",$H$60="Financiación del Terrorismo",$H$60="Corrupción en Trámites, OPAs y Consultas de Acceso a la Información Pública"),'6.Valoración Control Corrupción'!I60,"No Aplica"))</f>
        <v/>
      </c>
      <c r="W60" s="68" t="str">
        <f>IF($H$60="","",
IF(OR($H$60="Corrupción",$H$60="Lavado de Activos",$H$60="Financiación del Terrorismo",$H$60="Corrupción en Trámites, OPAs y Consultas de Acceso a la Información Pública"),'6.Valoración Control Corrupción'!J60,"No Aplica"))</f>
        <v/>
      </c>
      <c r="X60" s="35" t="str">
        <f>IF($H$60="","",
IF(OR($H$60="Corrupción",$H$60="Lavado de Activos",$H$60="Financiación del Terrorismo",$H$60="Trámites, OPAs y Consultas de Acceso a la Información Pública"),"No Aplica",'5. Valoración de Controles'!L60))</f>
        <v/>
      </c>
      <c r="Y60" s="35" t="str">
        <f>IF($H$60="","",
IF(OR($H$60="Corrupción",$H$60="Lavado de Activos",$H$60="Financiación del Terrorismo",$H$60="Trámites, OPAs y Consultas de Acceso a la Información Pública"),"No Aplica",'5. Valoración de Controles'!M60))</f>
        <v/>
      </c>
      <c r="Z60" s="35" t="str">
        <f>IF($H$60="","",
IF(OR($H$60="Corrupción",$H$60="Lavado de Activos",$H$60="Financiación del Terrorismo",$H$60="Trámites, OPAs y Consultas de Acceso a la Información Pública"),"No Aplica",'5. Valoración de Controles'!N60))</f>
        <v/>
      </c>
      <c r="AA60" s="35" t="str">
        <f>IF($H$60="","",
IF(OR($H$60="Corrupción",$H$60="Lavado de Activos",$H$60="Financiación del Terrorismo",$H$60="Trámites, OPAs y Consultas de Acceso a la Información Pública"),"No Aplica",'5. Valoración de Controles'!O60))</f>
        <v/>
      </c>
      <c r="AB60" s="35" t="str">
        <f>IF($H$60="","",
IF(OR($H$60="Corrupción",$H$60="Lavado de Activos",$H$60="Financiación del Terrorismo",$H$60="Trámites, OPAs y Consultas de Acceso a la Información Pública"),"No Aplica",'5. Valoración de Controles'!P60))</f>
        <v/>
      </c>
      <c r="AC60" s="35" t="str">
        <f>IF($H$60="","",
IF(OR($H$60="Corrupción",$H$60="Lavado de Activos",$H$60="Financiación del Terrorismo",$H$60="Trámites, OPAs y Consultas de Acceso a la Información Pública"),"No Aplica",'5. Valoración de Controles'!Q60))</f>
        <v/>
      </c>
      <c r="AD60" s="35" t="str">
        <f>IF($H$60="","",
IF(OR($H$60="Corrupción",$H$60="Lavado de Activos",$H$60="Financiación del Terrorismo",$H$60="Trámites, OPAs y Consultas de Acceso a la Información Pública"),"No Aplica",'5. Valoración de Controles'!R60))</f>
        <v/>
      </c>
      <c r="AE60" s="35" t="str">
        <f>IF($H$60="","",
IF(OR($H$60="Corrupción",$H$60="Lavado de Activos",$H$60="Financiación del Terrorismo",$H$60="Trámites, OPAs y Consultas de Acceso a la Información Pública"),"No Aplica",'5. Valoración de Controles'!S60))</f>
        <v/>
      </c>
      <c r="AF60" s="35" t="str">
        <f>IF($H$60="","",
IF(OR($H$60="Corrupción",$H$60="Lavado de Activos",$H$60="Financiación del Terrorismo",$H$60="Trámites, OPAs y Consultas de Acceso a la Información Pública"),"No Aplica",'5. Valoración de Controles'!T60))</f>
        <v/>
      </c>
      <c r="AG60" s="51" t="str">
        <f>IF($H$60="","",
IF(OR($H$60="Corrupción",$H$60="Lavado de Activos",$H$60="Financiación del Terrorismo",$H$60="Corrupción en Trámites, OPAs y Consultas de Acceso a la Información Pública"),"No Aplica",'5. Valoración de Controles'!U60))</f>
        <v/>
      </c>
      <c r="AH60" s="123" t="str">
        <f>IF(H60="","",
IF(OR(H60="Corrupción",H60="Corrupción-LA/FT/FPADM",H60="Corrupción - Conflictos de Interes",H60="Corrupción en Trámites, OPAs y Consultas de Acceso a la Información Pública",H60="Financiación de la Proliferación de Armas de Destrucción Masiva"),'6.Valoración Control Corrupción'!AC60:AC62,
IF(OR(H60&lt;&gt;"Corrupción",H60&lt;&gt;"Lavado de Activos",H60&lt;&gt;"Financiación del Terrorismo",H60&lt;&gt;"Corrupción en Trámites, OPAs y Consultas de Acceso a la Información Pública",H60&lt;&gt;"Financiación de la Proliferación de Armas de Destrucción Masiva"),IF(AI60="","",
IF(AND(AI60&gt;0,AI60&lt;0.4),"Muy Baja",
IF(AND(AI60&gt;=0.4,AI60&lt;0.6),"Baja",
IF(AND(AI60&gt;=0.6,AI60&lt;0.8),"Media",
IF(AND(AI60&gt;=0.8,AI60&lt;1),"Alta",
IF(AI60&gt;=1,"Muy Alta","")))))))))</f>
        <v/>
      </c>
      <c r="AI60" s="206" t="str">
        <f>IF(H60="","",
IF(OR(H60="Corrupción",H60="Corrupción-LA/FT/FPADM",H60="Financiación del Terrorismo",H60="Corrupción en Trámites, OPAs y Consultas de Acceso a la Información Pública",H60="Financiación de la Proliferación de Armas de Destrucción Masiva"),"No aplica",
IF(OR(H60&lt;&gt;"Corrupción",H60&lt;&gt;"Lavado de Activos",H60&lt;&gt;"Financiación del Terrorismo",H60&lt;&gt;"Corrupción en Trámites, OPAs y Consultas de Acceso a la Información Pública",H60&lt;&gt;"Financiación de la Proliferación de Armas de Destrucción Masiva"),
IF('5. Valoración de Controles'!X62&gt;0,'5. Valoración de Controles'!X62,
IF('5. Valoración de Controles'!X61&gt;0,'5. Valoración de Controles'!X61,
IF('5. Valoración de Controles'!X60&gt;0,'5. Valoración de Controles'!X60,L60))))))</f>
        <v/>
      </c>
      <c r="AJ60" s="123" t="str">
        <f>IF(H60="","",
IF(OR(H60="Corrupción",H60="Corrupción-LA/FT/FPADM",H60="Corrupción - Conflictos de Interes",H60="Corrupción en Trámites, OPAs y Consultas de Acceso a la Información Pública",H60="Financiación de la Proliferación de Armas de Destrucción Masiva"),'3. Impacto Riesgo de Corrupción'!Z60:Z62,
IF(OR(H60&lt;&gt;"Corrupción",H60&lt;&gt;"Lavado de Activos",H60&lt;&gt;"Financiación del Terrorismo",H60&lt;&gt;"Corrupción en Trámites, OPAs y Consultas de Acceso a la Información Pública",H60&lt;&gt;"Financiación de la Proliferación de Armas de Destrucción Masiva"),
IF(AK60="","",
IF(AND(AK60&gt;0,AK60&lt;0.4),"Leve",
IF(AND(AK60&gt;=0.4,AK60&lt;0.6),"Menor",
IF(AND(AK60&gt;=0.6,AK60&lt;0.8),"Moderado",
IF(AND(AK60&gt;=0.8,AK60&lt;1),"Mayor",
IF(AK60&gt;=1,"Catastrófico","")))))))))</f>
        <v/>
      </c>
      <c r="AK60" s="206" t="str">
        <f>IF(H60="","",
IF(OR(H60="Corrupción",H60="Corrupción-LA/FT/FPADM",H60="Financiación del Terrorismo",H60="Corrupción en Trámites, OPAs y Consultas de Acceso a la Información Pública",H60="Financiación de la Proliferación de Armas de Destrucción Masiva"),"No aplica",
IF(OR(H60&lt;&gt;"Corrupción",H60&lt;&gt;"Lavado de Activos",H60&lt;&gt;"Financiación del Terrorismo",H60&lt;&gt;"Corrupción en Trámites, OPAs y Consultas de Acceso a la Información Pública",H60&lt;&gt;"Financiación de la Proliferación de Armas de Destrucción Masiva"),
IF('5. Valoración de Controles'!Y62&gt;0,'5. Valoración de Controles'!Y62,
IF('5. Valoración de Controles'!Y61&gt;0,'5. Valoración de Controles'!Y61,
IF('5. Valoración de Controles'!Y60&gt;0,'5. Valoración de Controles'!Y60,O60))))))</f>
        <v/>
      </c>
      <c r="AL60" s="121" t="str">
        <f t="shared" ref="AL60" si="47">IF(AND(AH60="Muy Alta",OR(AJ60="Leve",AJ60="Menor",AJ60="Moderado",AJ60="Mayor")),"Alto",
IF(AND(AH60="Alta",OR(AJ60="Leve",AJ60="Menor")),"Moderado",
IF(AND(AH60="Alta",OR(AJ60="Moderado",AJ60="Mayor")),"Alto",
IF(AND(AH60="Media",OR(AJ60="Leve",AJ60="Menor",AJ60="Moderado")),"Moderado",
IF(AND(AH60="Media",OR(AJ60="Mayor")),"Alto",
IF(AND(AH60="Baja",OR(AJ60="Leve")),"Bajo",
IF(AND(OR(AH60="Baja",AH60="Improbable"),OR(AJ60="Menor",AJ60="Moderado")),"Moderado",
IF(AND(OR(AH60="Baja",AH60="Improbable"),AJ60="Mayor"),"Alto",
IF(AND(AH60="Muy Baja",OR(AJ60="Leve",AJ60="Menor")),"Bajo",
IF(AND(OR(AH60="Muy Baja",AH60="Rara vez"),OR(AJ60="Moderado")),"Moderado",
IF(AND(OR(AH60="Muy Baja",AH60="Rara vez"),AJ60="Mayor"),"Alto",
IF(AND(OR(AH60="Casi seguro",AH60="Probable",AH60="Posible"),AJ60="Mayor"),"Extremo",
IF(AND(AH60="Casi seguro",AJ60="Moderado"),"Extremo",
IF(AND(OR(AH60="Probable",AH60="Posible"),OR(AJ60="Moderado")),"Alto",
IF(AJ60="Catastrófico","Extremo","")))))))))))))))</f>
        <v/>
      </c>
      <c r="AM60" s="125"/>
      <c r="AN60" s="177" t="str">
        <f t="shared" ref="AN60" si="48">IF(AM60="Reducir (Mitigar)","Debe establecer el plan de acción a implementar para mitigar el nivel del riesgo",
IF(AM60="Reducir (Transferir)","No amerita plan de acción. Debe tercerizar la actividad que genera este riesgo o adquirir polizas para evitar responsabilidad economica, sin embargo mantiene la responsabilidad reputacional",
IF(AM60="Aceptar","No amerita plan de acción. Asuma las consecuencias de la materialización del riesgo",
IF(AM60="Evitar","No amerita plan de acción. No ejecute la actividad que genera el riesgo",
IF(AM60="Reducir","Debe establecer el plan de acción a implementar para mitigar el nivel del riesgo",
IF(AM60="Compartir","No amerita plan de acción. Comparta el riesgo con una parte interesada que pueda gestionarlo con mas eficacia",""))))))</f>
        <v/>
      </c>
      <c r="AO60" s="207"/>
      <c r="AP60" s="208"/>
      <c r="AQ60" s="205" t="str">
        <f t="shared" ref="AQ60" si="49">IF(AO60="","","∑ Peso porcentual de cada acción definida")</f>
        <v/>
      </c>
      <c r="AR60" s="122"/>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row>
    <row r="61" spans="1:73" ht="31.5" customHeight="1" x14ac:dyDescent="0.45">
      <c r="A61" s="137"/>
      <c r="B61" s="127"/>
      <c r="C61" s="127"/>
      <c r="D61" s="127"/>
      <c r="E61" s="127"/>
      <c r="F61" s="127"/>
      <c r="G61" s="127"/>
      <c r="H61" s="127"/>
      <c r="I61" s="127"/>
      <c r="J61" s="127"/>
      <c r="K61" s="123"/>
      <c r="L61" s="124"/>
      <c r="M61" s="127"/>
      <c r="N61" s="123"/>
      <c r="O61" s="124"/>
      <c r="P61" s="121"/>
      <c r="Q61" s="68" t="str">
        <f>IF($H$60="","",
IF(OR($H$60="Corrupción",$H$60="Lavado de Activos",$H$60="Financiación del Terrorismo",$H$60="Corrupción en Trámites, OPAs y Consultas de Acceso a la Información Pública",$H$60="Financiación de la Proliferación de Armas de Destrucción Masiva"),"No Aplica",'5. Valoración de Controles'!K61))</f>
        <v/>
      </c>
      <c r="R61" s="68" t="str">
        <f>IF($H$60="","",
IF(OR($H$60="Corrupción",$H$60="Lavado de Activos",$H$60="Financiación del Terrorismo",$H$60="Corrupción en Trámites, OPAs y Consultas de Acceso a la Información Pública"),'6.Valoración Control Corrupción'!E61,"No Aplica"))</f>
        <v/>
      </c>
      <c r="S61" s="68" t="str">
        <f>IF($H$60="","",
IF(OR($H$60="Corrupción",$H$60="Lavado de Activos",$H$60="Financiación del Terrorismo",$H$60="Corrupción en Trámites, OPAs y Consultas de Acceso a la Información Pública"),'6.Valoración Control Corrupción'!F61,"No Aplica"))</f>
        <v/>
      </c>
      <c r="T61" s="68" t="str">
        <f>IF($H$60="","",
IF(OR($H$60="Corrupción",$H$60="Lavado de Activos",$H$60="Financiación del Terrorismo",$H$60="Corrupción en Trámites, OPAs y Consultas de Acceso a la Información Pública"),'6.Valoración Control Corrupción'!G61,"No Aplica"))</f>
        <v/>
      </c>
      <c r="U61" s="68" t="str">
        <f>IF($H$60="","",
IF(OR($H$60="Corrupción",$H$60="Lavado de Activos",$H$60="Financiación del Terrorismo",$H$60="Corrupción en Trámites, OPAs y Consultas de Acceso a la Información Pública"),'6.Valoración Control Corrupción'!H61,"No Aplica"))</f>
        <v/>
      </c>
      <c r="V61" s="68" t="str">
        <f>IF($H$60="","",
IF(OR($H$60="Corrupción",$H$60="Lavado de Activos",$H$60="Financiación del Terrorismo",$H$60="Corrupción en Trámites, OPAs y Consultas de Acceso a la Información Pública"),'6.Valoración Control Corrupción'!I61,"No Aplica"))</f>
        <v/>
      </c>
      <c r="W61" s="68" t="str">
        <f>IF($H$60="","",
IF(OR($H$60="Corrupción",$H$60="Lavado de Activos",$H$60="Financiación del Terrorismo",$H$60="Corrupción en Trámites, OPAs y Consultas de Acceso a la Información Pública"),'6.Valoración Control Corrupción'!J61,"No Aplica"))</f>
        <v/>
      </c>
      <c r="X61" s="35" t="str">
        <f>IF($H$60="","",
IF(OR($H$60="Corrupción",$H$60="Lavado de Activos",$H$60="Financiación del Terrorismo",$H$60="Trámites, OPAs y Consultas de Acceso a la Información Pública"),"No Aplica",'5. Valoración de Controles'!L61))</f>
        <v/>
      </c>
      <c r="Y61" s="35" t="str">
        <f>IF($H$60="","",
IF(OR($H$60="Corrupción",$H$60="Lavado de Activos",$H$60="Financiación del Terrorismo",$H$60="Trámites, OPAs y Consultas de Acceso a la Información Pública"),"No Aplica",'5. Valoración de Controles'!M61))</f>
        <v/>
      </c>
      <c r="Z61" s="35" t="str">
        <f>IF($H$60="","",
IF(OR($H$60="Corrupción",$H$60="Lavado de Activos",$H$60="Financiación del Terrorismo",$H$60="Trámites, OPAs y Consultas de Acceso a la Información Pública"),"No Aplica",'5. Valoración de Controles'!N61))</f>
        <v/>
      </c>
      <c r="AA61" s="35" t="str">
        <f>IF($H$60="","",
IF(OR($H$60="Corrupción",$H$60="Lavado de Activos",$H$60="Financiación del Terrorismo",$H$60="Trámites, OPAs y Consultas de Acceso a la Información Pública"),"No Aplica",'5. Valoración de Controles'!O61))</f>
        <v/>
      </c>
      <c r="AB61" s="35" t="str">
        <f>IF($H$60="","",
IF(OR($H$60="Corrupción",$H$60="Lavado de Activos",$H$60="Financiación del Terrorismo",$H$60="Trámites, OPAs y Consultas de Acceso a la Información Pública"),"No Aplica",'5. Valoración de Controles'!P61))</f>
        <v/>
      </c>
      <c r="AC61" s="35" t="str">
        <f>IF($H$60="","",
IF(OR($H$60="Corrupción",$H$60="Lavado de Activos",$H$60="Financiación del Terrorismo",$H$60="Trámites, OPAs y Consultas de Acceso a la Información Pública"),"No Aplica",'5. Valoración de Controles'!Q61))</f>
        <v/>
      </c>
      <c r="AD61" s="35" t="str">
        <f>IF($H$60="","",
IF(OR($H$60="Corrupción",$H$60="Lavado de Activos",$H$60="Financiación del Terrorismo",$H$60="Trámites, OPAs y Consultas de Acceso a la Información Pública"),"No Aplica",'5. Valoración de Controles'!R61))</f>
        <v/>
      </c>
      <c r="AE61" s="35" t="str">
        <f>IF($H$60="","",
IF(OR($H$60="Corrupción",$H$60="Lavado de Activos",$H$60="Financiación del Terrorismo",$H$60="Trámites, OPAs y Consultas de Acceso a la Información Pública"),"No Aplica",'5. Valoración de Controles'!S61))</f>
        <v/>
      </c>
      <c r="AF61" s="35" t="str">
        <f>IF($H$60="","",
IF(OR($H$60="Corrupción",$H$60="Lavado de Activos",$H$60="Financiación del Terrorismo",$H$60="Trámites, OPAs y Consultas de Acceso a la Información Pública"),"No Aplica",'5. Valoración de Controles'!T61))</f>
        <v/>
      </c>
      <c r="AG61" s="51" t="str">
        <f>IF($H$60="","",
IF(OR($H$60="Corrupción",$H$60="Lavado de Activos",$H$60="Financiación del Terrorismo",$H$60="Corrupción en Trámites, OPAs y Consultas de Acceso a la Información Pública"),"No Aplica",'5. Valoración de Controles'!U61))</f>
        <v/>
      </c>
      <c r="AH61" s="123"/>
      <c r="AI61" s="206"/>
      <c r="AJ61" s="123"/>
      <c r="AK61" s="206"/>
      <c r="AL61" s="121"/>
      <c r="AM61" s="125"/>
      <c r="AN61" s="177"/>
      <c r="AO61" s="207"/>
      <c r="AP61" s="122"/>
      <c r="AQ61" s="127"/>
      <c r="AR61" s="122"/>
    </row>
    <row r="62" spans="1:73" ht="31.5" customHeight="1" x14ac:dyDescent="0.45">
      <c r="A62" s="137"/>
      <c r="B62" s="127"/>
      <c r="C62" s="127"/>
      <c r="D62" s="127"/>
      <c r="E62" s="127"/>
      <c r="F62" s="127"/>
      <c r="G62" s="127"/>
      <c r="H62" s="127"/>
      <c r="I62" s="127"/>
      <c r="J62" s="127"/>
      <c r="K62" s="123"/>
      <c r="L62" s="124"/>
      <c r="M62" s="127"/>
      <c r="N62" s="123"/>
      <c r="O62" s="124"/>
      <c r="P62" s="121"/>
      <c r="Q62" s="68" t="str">
        <f>IF($H$60="","",
IF(OR($H$60="Corrupción",$H$60="Lavado de Activos",$H$60="Financiación del Terrorismo",$H$60="Corrupción en Trámites, OPAs y Consultas de Acceso a la Información Pública",$H$60="Financiación de la Proliferación de Armas de Destrucción Masiva"),"No Aplica",'5. Valoración de Controles'!K62))</f>
        <v/>
      </c>
      <c r="R62" s="68" t="str">
        <f>IF($H$60="","",
IF(OR($H$60="Corrupción",$H$60="Lavado de Activos",$H$60="Financiación del Terrorismo",$H$60="Corrupción en Trámites, OPAs y Consultas de Acceso a la Información Pública"),'6.Valoración Control Corrupción'!E62,"No Aplica"))</f>
        <v/>
      </c>
      <c r="S62" s="68" t="str">
        <f>IF($H$60="","",
IF(OR($H$60="Corrupción",$H$60="Lavado de Activos",$H$60="Financiación del Terrorismo",$H$60="Corrupción en Trámites, OPAs y Consultas de Acceso a la Información Pública"),'6.Valoración Control Corrupción'!F62,"No Aplica"))</f>
        <v/>
      </c>
      <c r="T62" s="68" t="str">
        <f>IF($H$60="","",
IF(OR($H$60="Corrupción",$H$60="Lavado de Activos",$H$60="Financiación del Terrorismo",$H$60="Corrupción en Trámites, OPAs y Consultas de Acceso a la Información Pública"),'6.Valoración Control Corrupción'!G62,"No Aplica"))</f>
        <v/>
      </c>
      <c r="U62" s="68" t="str">
        <f>IF($H$60="","",
IF(OR($H$60="Corrupción",$H$60="Lavado de Activos",$H$60="Financiación del Terrorismo",$H$60="Corrupción en Trámites, OPAs y Consultas de Acceso a la Información Pública"),'6.Valoración Control Corrupción'!H62,"No Aplica"))</f>
        <v/>
      </c>
      <c r="V62" s="68" t="str">
        <f>IF($H$60="","",
IF(OR($H$60="Corrupción",$H$60="Lavado de Activos",$H$60="Financiación del Terrorismo",$H$60="Corrupción en Trámites, OPAs y Consultas de Acceso a la Información Pública"),'6.Valoración Control Corrupción'!I62,"No Aplica"))</f>
        <v/>
      </c>
      <c r="W62" s="68" t="str">
        <f>IF($H$60="","",
IF(OR($H$60="Corrupción",$H$60="Lavado de Activos",$H$60="Financiación del Terrorismo",$H$60="Corrupción en Trámites, OPAs y Consultas de Acceso a la Información Pública"),'6.Valoración Control Corrupción'!J62,"No Aplica"))</f>
        <v/>
      </c>
      <c r="X62" s="35" t="str">
        <f>IF($H$60="","",
IF(OR($H$60="Corrupción",$H$60="Lavado de Activos",$H$60="Financiación del Terrorismo",$H$60="Trámites, OPAs y Consultas de Acceso a la Información Pública"),"No Aplica",'5. Valoración de Controles'!L62))</f>
        <v/>
      </c>
      <c r="Y62" s="35" t="str">
        <f>IF($H$60="","",
IF(OR($H$60="Corrupción",$H$60="Lavado de Activos",$H$60="Financiación del Terrorismo",$H$60="Trámites, OPAs y Consultas de Acceso a la Información Pública"),"No Aplica",'5. Valoración de Controles'!M62))</f>
        <v/>
      </c>
      <c r="Z62" s="35" t="str">
        <f>IF($H$60="","",
IF(OR($H$60="Corrupción",$H$60="Lavado de Activos",$H$60="Financiación del Terrorismo",$H$60="Trámites, OPAs y Consultas de Acceso a la Información Pública"),"No Aplica",'5. Valoración de Controles'!N62))</f>
        <v/>
      </c>
      <c r="AA62" s="35" t="str">
        <f>IF($H$60="","",
IF(OR($H$60="Corrupción",$H$60="Lavado de Activos",$H$60="Financiación del Terrorismo",$H$60="Trámites, OPAs y Consultas de Acceso a la Información Pública"),"No Aplica",'5. Valoración de Controles'!O62))</f>
        <v/>
      </c>
      <c r="AB62" s="35" t="str">
        <f>IF($H$60="","",
IF(OR($H$60="Corrupción",$H$60="Lavado de Activos",$H$60="Financiación del Terrorismo",$H$60="Trámites, OPAs y Consultas de Acceso a la Información Pública"),"No Aplica",'5. Valoración de Controles'!P62))</f>
        <v/>
      </c>
      <c r="AC62" s="35" t="str">
        <f>IF($H$60="","",
IF(OR($H$60="Corrupción",$H$60="Lavado de Activos",$H$60="Financiación del Terrorismo",$H$60="Trámites, OPAs y Consultas de Acceso a la Información Pública"),"No Aplica",'5. Valoración de Controles'!Q62))</f>
        <v/>
      </c>
      <c r="AD62" s="35" t="str">
        <f>IF($H$60="","",
IF(OR($H$60="Corrupción",$H$60="Lavado de Activos",$H$60="Financiación del Terrorismo",$H$60="Trámites, OPAs y Consultas de Acceso a la Información Pública"),"No Aplica",'5. Valoración de Controles'!R62))</f>
        <v/>
      </c>
      <c r="AE62" s="35" t="str">
        <f>IF($H$60="","",
IF(OR($H$60="Corrupción",$H$60="Lavado de Activos",$H$60="Financiación del Terrorismo",$H$60="Trámites, OPAs y Consultas de Acceso a la Información Pública"),"No Aplica",'5. Valoración de Controles'!S62))</f>
        <v/>
      </c>
      <c r="AF62" s="35" t="str">
        <f>IF($H$60="","",
IF(OR($H$60="Corrupción",$H$60="Lavado de Activos",$H$60="Financiación del Terrorismo",$H$60="Trámites, OPAs y Consultas de Acceso a la Información Pública"),"No Aplica",'5. Valoración de Controles'!T62))</f>
        <v/>
      </c>
      <c r="AG62" s="51" t="str">
        <f>IF($H$60="","",
IF(OR($H$60="Corrupción",$H$60="Lavado de Activos",$H$60="Financiación del Terrorismo",$H$60="Corrupción en Trámites, OPAs y Consultas de Acceso a la Información Pública"),"No Aplica",'5. Valoración de Controles'!U62))</f>
        <v/>
      </c>
      <c r="AH62" s="123"/>
      <c r="AI62" s="206"/>
      <c r="AJ62" s="123"/>
      <c r="AK62" s="206"/>
      <c r="AL62" s="121"/>
      <c r="AM62" s="125"/>
      <c r="AN62" s="177"/>
      <c r="AO62" s="207"/>
      <c r="AP62" s="122"/>
      <c r="AQ62" s="127"/>
      <c r="AR62" s="122"/>
    </row>
    <row r="63" spans="1:73" ht="31.5" customHeight="1" x14ac:dyDescent="0.45">
      <c r="A63" s="137">
        <v>19</v>
      </c>
      <c r="B63" s="127">
        <f>'2. Identificación del Riesgo'!B63:B65</f>
        <v>0</v>
      </c>
      <c r="C63" s="127" t="str">
        <f>IF('2. Identificación del Riesgo'!C63:C65="","",'2. Identificación del Riesgo'!C63:C65)</f>
        <v/>
      </c>
      <c r="D63" s="127" t="str">
        <f>IF('2. Identificación del Riesgo'!D63:D65="","",'2. Identificación del Riesgo'!D63:D65)</f>
        <v/>
      </c>
      <c r="E63" s="127" t="str">
        <f>IF('2. Identificación del Riesgo'!E63:E65="","",'2. Identificación del Riesgo'!E63:E65)</f>
        <v/>
      </c>
      <c r="F63" s="127" t="str">
        <f>IF('2. Identificación del Riesgo'!F63:F65="","",'2. Identificación del Riesgo'!F63:F65)</f>
        <v/>
      </c>
      <c r="G63" s="127" t="str">
        <f>IF('2. Identificación del Riesgo'!G63:G65="","",'2. Identificación del Riesgo'!G63:G65)</f>
        <v/>
      </c>
      <c r="H63" s="127" t="str">
        <f>IF('2. Identificación del Riesgo'!H63:H65="","",'2. Identificación del Riesgo'!H63:H65)</f>
        <v/>
      </c>
      <c r="I63" s="127" t="str">
        <f>IF('2. Identificación del Riesgo'!I63:I65="","",'2. Identificación del Riesgo'!I63:I65)</f>
        <v/>
      </c>
      <c r="J63" s="127" t="str">
        <f>IF('2. Identificación del Riesgo'!J63:J65="","",'2. Identificación del Riesgo'!J63:J65)</f>
        <v/>
      </c>
      <c r="K63" s="123" t="str">
        <f>'2. Identificación del Riesgo'!K63:K65</f>
        <v/>
      </c>
      <c r="L63" s="124" t="str">
        <f>'2. Identificación del Riesgo'!L63:L65</f>
        <v/>
      </c>
      <c r="M63" s="127" t="str">
        <f>IF(OR('2. Identificación del Riesgo'!H63:H65="Corrupción",'2. Identificación del Riesgo'!H63:H65="Corrupción-LA/FT/FPADM",'2. Identificación del Riesgo'!H63:H65="Corrupción - Conflictos de Interes",'2. Identificación del Riesgo'!H63:H65="Corrupción en Trámites, OPAs y Consultas de Acceso a la Información Pública",'2. Identificación del Riesgo'!H63:H65="Financiación de la Proliferación de Armas de Destrucción Masiva"),"No Aplica",
IF('2. Identificación del Riesgo'!M63:M65="","",'2. Identificación del Riesgo'!M63:M65))</f>
        <v/>
      </c>
      <c r="N63" s="123" t="str">
        <f>'2. Identificación del Riesgo'!N63:N65</f>
        <v/>
      </c>
      <c r="O63" s="124" t="str">
        <f>'2. Identificación del Riesgo'!O63:O65</f>
        <v/>
      </c>
      <c r="P63" s="121" t="str">
        <f>'2. Identificación del Riesgo'!P63:P65</f>
        <v/>
      </c>
      <c r="Q63" s="68" t="str">
        <f>IF($H$63="","",
IF(OR($H$63="Corrupción",$H$63="Lavado de Activos",$H$63="Financiación del Terrorismo",$H$63="Corrupción en Trámites, OPAs y Consultas de Acceso a la Información Pública",$H$63="Financiación de la Proliferación de Armas de Destrucción Masiva"),"No Aplica",'5. Valoración de Controles'!K63))</f>
        <v/>
      </c>
      <c r="R63" s="68" t="str">
        <f>IF($H$63="","",
IF(OR($H$63="Corrupción",$H$63="Lavado de Activos",$H$63="Financiación del Terrorismo",$H$63="Corrupción en Trámites, OPAs y Consultas de Acceso a la Información Pública"),'6.Valoración Control Corrupción'!E63,"No Aplica"))</f>
        <v/>
      </c>
      <c r="S63" s="68" t="str">
        <f>IF($H$63="","",
IF(OR($H$63="Corrupción",$H$63="Lavado de Activos",$H$63="Financiación del Terrorismo",$H$63="Corrupción en Trámites, OPAs y Consultas de Acceso a la Información Pública"),'6.Valoración Control Corrupción'!F63,"No Aplica"))</f>
        <v/>
      </c>
      <c r="T63" s="68" t="str">
        <f>IF($H$63="","",
IF(OR($H$63="Corrupción",$H$63="Lavado de Activos",$H$63="Financiación del Terrorismo",$H$63="Corrupción en Trámites, OPAs y Consultas de Acceso a la Información Pública"),'6.Valoración Control Corrupción'!G63,"No Aplica"))</f>
        <v/>
      </c>
      <c r="U63" s="68" t="str">
        <f>IF($H$63="","",
IF(OR($H$63="Corrupción",$H$63="Lavado de Activos",$H$63="Financiación del Terrorismo",$H$63="Corrupción en Trámites, OPAs y Consultas de Acceso a la Información Pública"),'6.Valoración Control Corrupción'!H63,"No Aplica"))</f>
        <v/>
      </c>
      <c r="V63" s="68" t="str">
        <f>IF($H$63="","",
IF(OR($H$63="Corrupción",$H$63="Lavado de Activos",$H$63="Financiación del Terrorismo",$H$63="Corrupción en Trámites, OPAs y Consultas de Acceso a la Información Pública"),'6.Valoración Control Corrupción'!I63,"No Aplica"))</f>
        <v/>
      </c>
      <c r="W63" s="68" t="str">
        <f>IF($H$63="","",
IF(OR($H$63="Corrupción",$H$63="Lavado de Activos",$H$63="Financiación del Terrorismo",$H$63="Corrupción en Trámites, OPAs y Consultas de Acceso a la Información Pública"),'6.Valoración Control Corrupción'!J63,"No Aplica"))</f>
        <v/>
      </c>
      <c r="X63" s="35" t="str">
        <f>IF($H$63="","",
IF(OR($H$63="Corrupción",$H$63="Lavado de Activos",$H$63="Financiación del Terrorismo",$H$63="Trámites, OPAs y Consultas de Acceso a la Información Pública"),"No Aplica",'5. Valoración de Controles'!L63))</f>
        <v/>
      </c>
      <c r="Y63" s="35" t="str">
        <f>IF($H$63="","",
IF(OR($H$63="Corrupción",$H$63="Lavado de Activos",$H$63="Financiación del Terrorismo",$H$63="Trámites, OPAs y Consultas de Acceso a la Información Pública"),"No Aplica",'5. Valoración de Controles'!M63))</f>
        <v/>
      </c>
      <c r="Z63" s="35" t="str">
        <f>IF($H$63="","",
IF(OR($H$63="Corrupción",$H$63="Lavado de Activos",$H$63="Financiación del Terrorismo",$H$63="Trámites, OPAs y Consultas de Acceso a la Información Pública"),"No Aplica",'5. Valoración de Controles'!N63))</f>
        <v/>
      </c>
      <c r="AA63" s="35" t="str">
        <f>IF($H$63="","",
IF(OR($H$63="Corrupción",$H$63="Lavado de Activos",$H$63="Financiación del Terrorismo",$H$63="Trámites, OPAs y Consultas de Acceso a la Información Pública"),"No Aplica",'5. Valoración de Controles'!O63))</f>
        <v/>
      </c>
      <c r="AB63" s="35" t="str">
        <f>IF($H$63="","",
IF(OR($H$63="Corrupción",$H$63="Lavado de Activos",$H$63="Financiación del Terrorismo",$H$63="Trámites, OPAs y Consultas de Acceso a la Información Pública"),"No Aplica",'5. Valoración de Controles'!P63))</f>
        <v/>
      </c>
      <c r="AC63" s="35" t="str">
        <f>IF($H$63="","",
IF(OR($H$63="Corrupción",$H$63="Lavado de Activos",$H$63="Financiación del Terrorismo",$H$63="Trámites, OPAs y Consultas de Acceso a la Información Pública"),"No Aplica",'5. Valoración de Controles'!Q63))</f>
        <v/>
      </c>
      <c r="AD63" s="35" t="str">
        <f>IF($H$63="","",
IF(OR($H$63="Corrupción",$H$63="Lavado de Activos",$H$63="Financiación del Terrorismo",$H$63="Trámites, OPAs y Consultas de Acceso a la Información Pública"),"No Aplica",'5. Valoración de Controles'!R63))</f>
        <v/>
      </c>
      <c r="AE63" s="35" t="str">
        <f>IF($H$63="","",
IF(OR($H$63="Corrupción",$H$63="Lavado de Activos",$H$63="Financiación del Terrorismo",$H$63="Trámites, OPAs y Consultas de Acceso a la Información Pública"),"No Aplica",'5. Valoración de Controles'!S63))</f>
        <v/>
      </c>
      <c r="AF63" s="35" t="str">
        <f>IF($H$63="","",
IF(OR($H$63="Corrupción",$H$63="Lavado de Activos",$H$63="Financiación del Terrorismo",$H$63="Trámites, OPAs y Consultas de Acceso a la Información Pública"),"No Aplica",'5. Valoración de Controles'!T63))</f>
        <v/>
      </c>
      <c r="AG63" s="51" t="str">
        <f>IF($H$63="","",
IF(OR($H$63="Corrupción",$H$63="Lavado de Activos",$H$63="Financiación del Terrorismo",$H$63="Corrupción en Trámites, OPAs y Consultas de Acceso a la Información Pública"),"No Aplica",'5. Valoración de Controles'!U63))</f>
        <v/>
      </c>
      <c r="AH63" s="123" t="str">
        <f>IF(H63="","",
IF(OR(H63="Corrupción",H63="Corrupción-LA/FT/FPADM",H63="Corrupción - Conflictos de Interes",H63="Corrupción en Trámites, OPAs y Consultas de Acceso a la Información Pública",H63="Financiación de la Proliferación de Armas de Destrucción Masiva"),'6.Valoración Control Corrupción'!AC63:AC65,
IF(OR(H63&lt;&gt;"Corrupción",H63&lt;&gt;"Lavado de Activos",H63&lt;&gt;"Financiación del Terrorismo",H63&lt;&gt;"Corrupción en Trámites, OPAs y Consultas de Acceso a la Información Pública",H63&lt;&gt;"Financiación de la Proliferación de Armas de Destrucción Masiva"),IF(AI63="","",
IF(AND(AI63&gt;0,AI63&lt;0.4),"Muy Baja",
IF(AND(AI63&gt;=0.4,AI63&lt;0.6),"Baja",
IF(AND(AI63&gt;=0.6,AI63&lt;0.8),"Media",
IF(AND(AI63&gt;=0.8,AI63&lt;1),"Alta",
IF(AI63&gt;=1,"Muy Alta","")))))))))</f>
        <v/>
      </c>
      <c r="AI63" s="206" t="str">
        <f>IF(H63="","",
IF(OR(H63="Corrupción",H63="Corrupción-LA/FT/FPADM",H63="Financiación del Terrorismo",H63="Corrupción en Trámites, OPAs y Consultas de Acceso a la Información Pública",H63="Financiación de la Proliferación de Armas de Destrucción Masiva"),"No aplica",
IF(OR(H63&lt;&gt;"Corrupción",H63&lt;&gt;"Lavado de Activos",H63&lt;&gt;"Financiación del Terrorismo",H63&lt;&gt;"Corrupción en Trámites, OPAs y Consultas de Acceso a la Información Pública",H63&lt;&gt;"Financiación de la Proliferación de Armas de Destrucción Masiva"),
IF('5. Valoración de Controles'!X65&gt;0,'5. Valoración de Controles'!X65,
IF('5. Valoración de Controles'!X64&gt;0,'5. Valoración de Controles'!X64,
IF('5. Valoración de Controles'!X63&gt;0,'5. Valoración de Controles'!X63,L63))))))</f>
        <v/>
      </c>
      <c r="AJ63" s="123" t="str">
        <f>IF(H63="","",
IF(OR(H63="Corrupción",H63="Corrupción-LA/FT/FPADM",H63="Corrupción - Conflictos de Interes",H63="Corrupción en Trámites, OPAs y Consultas de Acceso a la Información Pública",H63="Financiación de la Proliferación de Armas de Destrucción Masiva"),'3. Impacto Riesgo de Corrupción'!Z63:Z65,
IF(OR(H63&lt;&gt;"Corrupción",H63&lt;&gt;"Lavado de Activos",H63&lt;&gt;"Financiación del Terrorismo",H63&lt;&gt;"Corrupción en Trámites, OPAs y Consultas de Acceso a la Información Pública",H63&lt;&gt;"Financiación de la Proliferación de Armas de Destrucción Masiva"),
IF(AK63="","",
IF(AND(AK63&gt;0,AK63&lt;0.4),"Leve",
IF(AND(AK63&gt;=0.4,AK63&lt;0.6),"Menor",
IF(AND(AK63&gt;=0.6,AK63&lt;0.8),"Moderado",
IF(AND(AK63&gt;=0.8,AK63&lt;1),"Mayor",
IF(AK63&gt;=1,"Catastrófico","")))))))))</f>
        <v/>
      </c>
      <c r="AK63" s="206" t="str">
        <f>IF(H63="","",
IF(OR(H63="Corrupción",H63="Corrupción-LA/FT/FPADM",H63="Financiación del Terrorismo",H63="Corrupción en Trámites, OPAs y Consultas de Acceso a la Información Pública",H63="Financiación de la Proliferación de Armas de Destrucción Masiva"),"No aplica",
IF(OR(H63&lt;&gt;"Corrupción",H63&lt;&gt;"Lavado de Activos",H63&lt;&gt;"Financiación del Terrorismo",H63&lt;&gt;"Corrupción en Trámites, OPAs y Consultas de Acceso a la Información Pública",H63&lt;&gt;"Financiación de la Proliferación de Armas de Destrucción Masiva"),
IF('5. Valoración de Controles'!Y65&gt;0,'5. Valoración de Controles'!Y65,
IF('5. Valoración de Controles'!Y64&gt;0,'5. Valoración de Controles'!Y64,
IF('5. Valoración de Controles'!Y63&gt;0,'5. Valoración de Controles'!Y63,O63))))))</f>
        <v/>
      </c>
      <c r="AL63" s="121" t="str">
        <f t="shared" ref="AL63" si="50">IF(AND(AH63="Muy Alta",OR(AJ63="Leve",AJ63="Menor",AJ63="Moderado",AJ63="Mayor")),"Alto",
IF(AND(AH63="Alta",OR(AJ63="Leve",AJ63="Menor")),"Moderado",
IF(AND(AH63="Alta",OR(AJ63="Moderado",AJ63="Mayor")),"Alto",
IF(AND(AH63="Media",OR(AJ63="Leve",AJ63="Menor",AJ63="Moderado")),"Moderado",
IF(AND(AH63="Media",OR(AJ63="Mayor")),"Alto",
IF(AND(AH63="Baja",OR(AJ63="Leve")),"Bajo",
IF(AND(OR(AH63="Baja",AH63="Improbable"),OR(AJ63="Menor",AJ63="Moderado")),"Moderado",
IF(AND(OR(AH63="Baja",AH63="Improbable"),AJ63="Mayor"),"Alto",
IF(AND(AH63="Muy Baja",OR(AJ63="Leve",AJ63="Menor")),"Bajo",
IF(AND(OR(AH63="Muy Baja",AH63="Rara vez"),OR(AJ63="Moderado")),"Moderado",
IF(AND(OR(AH63="Muy Baja",AH63="Rara vez"),AJ63="Mayor"),"Alto",
IF(AND(OR(AH63="Casi seguro",AH63="Probable",AH63="Posible"),AJ63="Mayor"),"Extremo",
IF(AND(AH63="Casi seguro",AJ63="Moderado"),"Extremo",
IF(AND(OR(AH63="Probable",AH63="Posible"),OR(AJ63="Moderado")),"Alto",
IF(AJ63="Catastrófico","Extremo","")))))))))))))))</f>
        <v/>
      </c>
      <c r="AM63" s="125"/>
      <c r="AN63" s="177" t="str">
        <f t="shared" ref="AN63" si="51">IF(AM63="Reducir (Mitigar)","Debe establecer el plan de acción a implementar para mitigar el nivel del riesgo",
IF(AM63="Reducir (Transferir)","No amerita plan de acción. Debe tercerizar la actividad que genera este riesgo o adquirir polizas para evitar responsabilidad economica, sin embargo mantiene la responsabilidad reputacional",
IF(AM63="Aceptar","No amerita plan de acción. Asuma las consecuencias de la materialización del riesgo",
IF(AM63="Evitar","No amerita plan de acción. No ejecute la actividad que genera el riesgo",
IF(AM63="Reducir","Debe establecer el plan de acción a implementar para mitigar el nivel del riesgo",
IF(AM63="Compartir","No amerita plan de acción. Comparta el riesgo con una parte interesada que pueda gestionarlo con mas eficacia",""))))))</f>
        <v/>
      </c>
      <c r="AO63" s="207"/>
      <c r="AP63" s="208"/>
      <c r="AQ63" s="205" t="str">
        <f t="shared" ref="AQ63" si="52">IF(AO63="","","∑ Peso porcentual de cada acción definida")</f>
        <v/>
      </c>
      <c r="AR63" s="122"/>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row>
    <row r="64" spans="1:73" ht="31.5" customHeight="1" x14ac:dyDescent="0.45">
      <c r="A64" s="137"/>
      <c r="B64" s="127"/>
      <c r="C64" s="127"/>
      <c r="D64" s="127"/>
      <c r="E64" s="127"/>
      <c r="F64" s="127"/>
      <c r="G64" s="127"/>
      <c r="H64" s="127"/>
      <c r="I64" s="127"/>
      <c r="J64" s="127"/>
      <c r="K64" s="123"/>
      <c r="L64" s="124"/>
      <c r="M64" s="127"/>
      <c r="N64" s="123"/>
      <c r="O64" s="124"/>
      <c r="P64" s="121"/>
      <c r="Q64" s="68" t="str">
        <f>IF($H$63="","",
IF(OR($H$63="Corrupción",$H$63="Lavado de Activos",$H$63="Financiación del Terrorismo",$H$63="Corrupción en Trámites, OPAs y Consultas de Acceso a la Información Pública",$H$63="Financiación de la Proliferación de Armas de Destrucción Masiva"),"No Aplica",'5. Valoración de Controles'!K64))</f>
        <v/>
      </c>
      <c r="R64" s="68" t="str">
        <f>IF($H$63="","",
IF(OR($H$63="Corrupción",$H$63="Lavado de Activos",$H$63="Financiación del Terrorismo",$H$63="Corrupción en Trámites, OPAs y Consultas de Acceso a la Información Pública"),'6.Valoración Control Corrupción'!E64,"No Aplica"))</f>
        <v/>
      </c>
      <c r="S64" s="68" t="str">
        <f>IF($H$63="","",
IF(OR($H$63="Corrupción",$H$63="Lavado de Activos",$H$63="Financiación del Terrorismo",$H$63="Corrupción en Trámites, OPAs y Consultas de Acceso a la Información Pública"),'6.Valoración Control Corrupción'!F64,"No Aplica"))</f>
        <v/>
      </c>
      <c r="T64" s="68" t="str">
        <f>IF($H$63="","",
IF(OR($H$63="Corrupción",$H$63="Lavado de Activos",$H$63="Financiación del Terrorismo",$H$63="Corrupción en Trámites, OPAs y Consultas de Acceso a la Información Pública"),'6.Valoración Control Corrupción'!G64,"No Aplica"))</f>
        <v/>
      </c>
      <c r="U64" s="68" t="str">
        <f>IF($H$63="","",
IF(OR($H$63="Corrupción",$H$63="Lavado de Activos",$H$63="Financiación del Terrorismo",$H$63="Corrupción en Trámites, OPAs y Consultas de Acceso a la Información Pública"),'6.Valoración Control Corrupción'!H64,"No Aplica"))</f>
        <v/>
      </c>
      <c r="V64" s="68" t="str">
        <f>IF($H$63="","",
IF(OR($H$63="Corrupción",$H$63="Lavado de Activos",$H$63="Financiación del Terrorismo",$H$63="Corrupción en Trámites, OPAs y Consultas de Acceso a la Información Pública"),'6.Valoración Control Corrupción'!I64,"No Aplica"))</f>
        <v/>
      </c>
      <c r="W64" s="68" t="str">
        <f>IF($H$63="","",
IF(OR($H$63="Corrupción",$H$63="Lavado de Activos",$H$63="Financiación del Terrorismo",$H$63="Corrupción en Trámites, OPAs y Consultas de Acceso a la Información Pública"),'6.Valoración Control Corrupción'!J64,"No Aplica"))</f>
        <v/>
      </c>
      <c r="X64" s="35" t="str">
        <f>IF($H$63="","",
IF(OR($H$63="Corrupción",$H$63="Lavado de Activos",$H$63="Financiación del Terrorismo",$H$63="Trámites, OPAs y Consultas de Acceso a la Información Pública"),"No Aplica",'5. Valoración de Controles'!L64))</f>
        <v/>
      </c>
      <c r="Y64" s="35" t="str">
        <f>IF($H$63="","",
IF(OR($H$63="Corrupción",$H$63="Lavado de Activos",$H$63="Financiación del Terrorismo",$H$63="Trámites, OPAs y Consultas de Acceso a la Información Pública"),"No Aplica",'5. Valoración de Controles'!M64))</f>
        <v/>
      </c>
      <c r="Z64" s="35" t="str">
        <f>IF($H$63="","",
IF(OR($H$63="Corrupción",$H$63="Lavado de Activos",$H$63="Financiación del Terrorismo",$H$63="Trámites, OPAs y Consultas de Acceso a la Información Pública"),"No Aplica",'5. Valoración de Controles'!N64))</f>
        <v/>
      </c>
      <c r="AA64" s="35" t="str">
        <f>IF($H$63="","",
IF(OR($H$63="Corrupción",$H$63="Lavado de Activos",$H$63="Financiación del Terrorismo",$H$63="Trámites, OPAs y Consultas de Acceso a la Información Pública"),"No Aplica",'5. Valoración de Controles'!O64))</f>
        <v/>
      </c>
      <c r="AB64" s="35" t="str">
        <f>IF($H$63="","",
IF(OR($H$63="Corrupción",$H$63="Lavado de Activos",$H$63="Financiación del Terrorismo",$H$63="Trámites, OPAs y Consultas de Acceso a la Información Pública"),"No Aplica",'5. Valoración de Controles'!P64))</f>
        <v/>
      </c>
      <c r="AC64" s="35" t="str">
        <f>IF($H$63="","",
IF(OR($H$63="Corrupción",$H$63="Lavado de Activos",$H$63="Financiación del Terrorismo",$H$63="Trámites, OPAs y Consultas de Acceso a la Información Pública"),"No Aplica",'5. Valoración de Controles'!Q64))</f>
        <v/>
      </c>
      <c r="AD64" s="35" t="str">
        <f>IF($H$63="","",
IF(OR($H$63="Corrupción",$H$63="Lavado de Activos",$H$63="Financiación del Terrorismo",$H$63="Trámites, OPAs y Consultas de Acceso a la Información Pública"),"No Aplica",'5. Valoración de Controles'!R64))</f>
        <v/>
      </c>
      <c r="AE64" s="35" t="str">
        <f>IF($H$63="","",
IF(OR($H$63="Corrupción",$H$63="Lavado de Activos",$H$63="Financiación del Terrorismo",$H$63="Trámites, OPAs y Consultas de Acceso a la Información Pública"),"No Aplica",'5. Valoración de Controles'!S64))</f>
        <v/>
      </c>
      <c r="AF64" s="35" t="str">
        <f>IF($H$63="","",
IF(OR($H$63="Corrupción",$H$63="Lavado de Activos",$H$63="Financiación del Terrorismo",$H$63="Trámites, OPAs y Consultas de Acceso a la Información Pública"),"No Aplica",'5. Valoración de Controles'!T64))</f>
        <v/>
      </c>
      <c r="AG64" s="51" t="str">
        <f>IF($H$63="","",
IF(OR($H$63="Corrupción",$H$63="Lavado de Activos",$H$63="Financiación del Terrorismo",$H$63="Corrupción en Trámites, OPAs y Consultas de Acceso a la Información Pública"),"No Aplica",'5. Valoración de Controles'!U64))</f>
        <v/>
      </c>
      <c r="AH64" s="123"/>
      <c r="AI64" s="206"/>
      <c r="AJ64" s="123"/>
      <c r="AK64" s="206"/>
      <c r="AL64" s="121"/>
      <c r="AM64" s="125"/>
      <c r="AN64" s="177"/>
      <c r="AO64" s="207"/>
      <c r="AP64" s="122"/>
      <c r="AQ64" s="127"/>
      <c r="AR64" s="122"/>
    </row>
    <row r="65" spans="1:73" ht="31.5" customHeight="1" x14ac:dyDescent="0.45">
      <c r="A65" s="137"/>
      <c r="B65" s="127"/>
      <c r="C65" s="127"/>
      <c r="D65" s="127"/>
      <c r="E65" s="127"/>
      <c r="F65" s="127"/>
      <c r="G65" s="127"/>
      <c r="H65" s="127"/>
      <c r="I65" s="127"/>
      <c r="J65" s="127"/>
      <c r="K65" s="123"/>
      <c r="L65" s="124"/>
      <c r="M65" s="127"/>
      <c r="N65" s="123"/>
      <c r="O65" s="124"/>
      <c r="P65" s="121"/>
      <c r="Q65" s="68" t="str">
        <f>IF($H$63="","",
IF(OR($H$63="Corrupción",$H$63="Lavado de Activos",$H$63="Financiación del Terrorismo",$H$63="Corrupción en Trámites, OPAs y Consultas de Acceso a la Información Pública",$H$63="Financiación de la Proliferación de Armas de Destrucción Masiva"),"No Aplica",'5. Valoración de Controles'!K65))</f>
        <v/>
      </c>
      <c r="R65" s="68" t="str">
        <f>IF($H$63="","",
IF(OR($H$63="Corrupción",$H$63="Lavado de Activos",$H$63="Financiación del Terrorismo",$H$63="Corrupción en Trámites, OPAs y Consultas de Acceso a la Información Pública"),'6.Valoración Control Corrupción'!E65,"No Aplica"))</f>
        <v/>
      </c>
      <c r="S65" s="68" t="str">
        <f>IF($H$63="","",
IF(OR($H$63="Corrupción",$H$63="Lavado de Activos",$H$63="Financiación del Terrorismo",$H$63="Corrupción en Trámites, OPAs y Consultas de Acceso a la Información Pública"),'6.Valoración Control Corrupción'!F65,"No Aplica"))</f>
        <v/>
      </c>
      <c r="T65" s="68" t="str">
        <f>IF($H$63="","",
IF(OR($H$63="Corrupción",$H$63="Lavado de Activos",$H$63="Financiación del Terrorismo",$H$63="Corrupción en Trámites, OPAs y Consultas de Acceso a la Información Pública"),'6.Valoración Control Corrupción'!G65,"No Aplica"))</f>
        <v/>
      </c>
      <c r="U65" s="68" t="str">
        <f>IF($H$63="","",
IF(OR($H$63="Corrupción",$H$63="Lavado de Activos",$H$63="Financiación del Terrorismo",$H$63="Corrupción en Trámites, OPAs y Consultas de Acceso a la Información Pública"),'6.Valoración Control Corrupción'!H65,"No Aplica"))</f>
        <v/>
      </c>
      <c r="V65" s="68" t="str">
        <f>IF($H$63="","",
IF(OR($H$63="Corrupción",$H$63="Lavado de Activos",$H$63="Financiación del Terrorismo",$H$63="Corrupción en Trámites, OPAs y Consultas de Acceso a la Información Pública"),'6.Valoración Control Corrupción'!I65,"No Aplica"))</f>
        <v/>
      </c>
      <c r="W65" s="68" t="str">
        <f>IF($H$63="","",
IF(OR($H$63="Corrupción",$H$63="Lavado de Activos",$H$63="Financiación del Terrorismo",$H$63="Corrupción en Trámites, OPAs y Consultas de Acceso a la Información Pública"),'6.Valoración Control Corrupción'!J65,"No Aplica"))</f>
        <v/>
      </c>
      <c r="X65" s="35" t="str">
        <f>IF($H$63="","",
IF(OR($H$63="Corrupción",$H$63="Lavado de Activos",$H$63="Financiación del Terrorismo",$H$63="Trámites, OPAs y Consultas de Acceso a la Información Pública"),"No Aplica",'5. Valoración de Controles'!L65))</f>
        <v/>
      </c>
      <c r="Y65" s="35" t="str">
        <f>IF($H$63="","",
IF(OR($H$63="Corrupción",$H$63="Lavado de Activos",$H$63="Financiación del Terrorismo",$H$63="Trámites, OPAs y Consultas de Acceso a la Información Pública"),"No Aplica",'5. Valoración de Controles'!M65))</f>
        <v/>
      </c>
      <c r="Z65" s="35" t="str">
        <f>IF($H$63="","",
IF(OR($H$63="Corrupción",$H$63="Lavado de Activos",$H$63="Financiación del Terrorismo",$H$63="Trámites, OPAs y Consultas de Acceso a la Información Pública"),"No Aplica",'5. Valoración de Controles'!N65))</f>
        <v/>
      </c>
      <c r="AA65" s="35" t="str">
        <f>IF($H$63="","",
IF(OR($H$63="Corrupción",$H$63="Lavado de Activos",$H$63="Financiación del Terrorismo",$H$63="Trámites, OPAs y Consultas de Acceso a la Información Pública"),"No Aplica",'5. Valoración de Controles'!O65))</f>
        <v/>
      </c>
      <c r="AB65" s="35" t="str">
        <f>IF($H$63="","",
IF(OR($H$63="Corrupción",$H$63="Lavado de Activos",$H$63="Financiación del Terrorismo",$H$63="Trámites, OPAs y Consultas de Acceso a la Información Pública"),"No Aplica",'5. Valoración de Controles'!P65))</f>
        <v/>
      </c>
      <c r="AC65" s="35" t="str">
        <f>IF($H$63="","",
IF(OR($H$63="Corrupción",$H$63="Lavado de Activos",$H$63="Financiación del Terrorismo",$H$63="Trámites, OPAs y Consultas de Acceso a la Información Pública"),"No Aplica",'5. Valoración de Controles'!Q65))</f>
        <v/>
      </c>
      <c r="AD65" s="35" t="str">
        <f>IF($H$63="","",
IF(OR($H$63="Corrupción",$H$63="Lavado de Activos",$H$63="Financiación del Terrorismo",$H$63="Trámites, OPAs y Consultas de Acceso a la Información Pública"),"No Aplica",'5. Valoración de Controles'!R65))</f>
        <v/>
      </c>
      <c r="AE65" s="35" t="str">
        <f>IF($H$63="","",
IF(OR($H$63="Corrupción",$H$63="Lavado de Activos",$H$63="Financiación del Terrorismo",$H$63="Trámites, OPAs y Consultas de Acceso a la Información Pública"),"No Aplica",'5. Valoración de Controles'!S65))</f>
        <v/>
      </c>
      <c r="AF65" s="35" t="str">
        <f>IF($H$63="","",
IF(OR($H$63="Corrupción",$H$63="Lavado de Activos",$H$63="Financiación del Terrorismo",$H$63="Trámites, OPAs y Consultas de Acceso a la Información Pública"),"No Aplica",'5. Valoración de Controles'!T65))</f>
        <v/>
      </c>
      <c r="AG65" s="51" t="str">
        <f>IF($H$63="","",
IF(OR($H$63="Corrupción",$H$63="Lavado de Activos",$H$63="Financiación del Terrorismo",$H$63="Corrupción en Trámites, OPAs y Consultas de Acceso a la Información Pública"),"No Aplica",'5. Valoración de Controles'!U65))</f>
        <v/>
      </c>
      <c r="AH65" s="123"/>
      <c r="AI65" s="206"/>
      <c r="AJ65" s="123"/>
      <c r="AK65" s="206"/>
      <c r="AL65" s="121"/>
      <c r="AM65" s="125"/>
      <c r="AN65" s="177"/>
      <c r="AO65" s="207"/>
      <c r="AP65" s="122"/>
      <c r="AQ65" s="127"/>
      <c r="AR65" s="122"/>
    </row>
    <row r="66" spans="1:73" ht="31.5" customHeight="1" x14ac:dyDescent="0.45">
      <c r="A66" s="137">
        <v>20</v>
      </c>
      <c r="B66" s="127">
        <f>'2. Identificación del Riesgo'!B66:B68</f>
        <v>0</v>
      </c>
      <c r="C66" s="127" t="str">
        <f>IF('2. Identificación del Riesgo'!C66:C68="","",'2. Identificación del Riesgo'!C66:C68)</f>
        <v/>
      </c>
      <c r="D66" s="127" t="str">
        <f>IF('2. Identificación del Riesgo'!D66:D68="","",'2. Identificación del Riesgo'!D66:D68)</f>
        <v/>
      </c>
      <c r="E66" s="127" t="str">
        <f>IF('2. Identificación del Riesgo'!E66:E68="","",'2. Identificación del Riesgo'!E66:E68)</f>
        <v/>
      </c>
      <c r="F66" s="127" t="str">
        <f>IF('2. Identificación del Riesgo'!F66:F68="","",'2. Identificación del Riesgo'!F66:F68)</f>
        <v/>
      </c>
      <c r="G66" s="127" t="str">
        <f>IF('2. Identificación del Riesgo'!G66:G68="","",'2. Identificación del Riesgo'!G66:G68)</f>
        <v/>
      </c>
      <c r="H66" s="127" t="str">
        <f>IF('2. Identificación del Riesgo'!H66:H68="","",'2. Identificación del Riesgo'!H66:H68)</f>
        <v/>
      </c>
      <c r="I66" s="127" t="str">
        <f>IF('2. Identificación del Riesgo'!I66:I68="","",'2. Identificación del Riesgo'!I66:I68)</f>
        <v/>
      </c>
      <c r="J66" s="127" t="str">
        <f>IF('2. Identificación del Riesgo'!J66:J68="","",'2. Identificación del Riesgo'!J66:J68)</f>
        <v/>
      </c>
      <c r="K66" s="123" t="str">
        <f>'2. Identificación del Riesgo'!K66:K68</f>
        <v/>
      </c>
      <c r="L66" s="124" t="str">
        <f>'2. Identificación del Riesgo'!L66:L68</f>
        <v/>
      </c>
      <c r="M66" s="127" t="str">
        <f>IF(OR('2. Identificación del Riesgo'!H66:H68="Corrupción",'2. Identificación del Riesgo'!H66:H68="Corrupción-LA/FT/FPADM",'2. Identificación del Riesgo'!H66:H68="Corrupción - Conflictos de Interes",'2. Identificación del Riesgo'!H66:H68="Corrupción en Trámites, OPAs y Consultas de Acceso a la Información Pública",'2. Identificación del Riesgo'!H66:H68="Financiación de la Proliferación de Armas de Destrucción Masiva"),"No Aplica",
IF('2. Identificación del Riesgo'!M66:M68="","",'2. Identificación del Riesgo'!M66:M68))</f>
        <v/>
      </c>
      <c r="N66" s="123" t="str">
        <f>'2. Identificación del Riesgo'!N66:N68</f>
        <v/>
      </c>
      <c r="O66" s="124" t="str">
        <f>'2. Identificación del Riesgo'!O66:O68</f>
        <v/>
      </c>
      <c r="P66" s="121" t="str">
        <f>'2. Identificación del Riesgo'!P66:P68</f>
        <v/>
      </c>
      <c r="Q66" s="68" t="str">
        <f>IF($H$66="","",
IF(OR($H$66="Corrupción",$H$66="Lavado de Activos",$H$66="Financiación del Terrorismo",$H$66="Corrupción en Trámites, OPAs y Consultas de Acceso a la Información Pública",$H$66="Financiación de la Proliferación de Armas de Destrucción Masiva"),"No Aplica",'5. Valoración de Controles'!K66))</f>
        <v/>
      </c>
      <c r="R66" s="68" t="str">
        <f>IF($H$66="","",
IF(OR($H$66="Corrupción",$H$66="Lavado de Activos",$H$66="Financiación del Terrorismo",$H$66="Corrupción en Trámites, OPAs y Consultas de Acceso a la Información Pública"),'6.Valoración Control Corrupción'!E66,"No Aplica"))</f>
        <v/>
      </c>
      <c r="S66" s="68" t="str">
        <f>IF($H$66="","",
IF(OR($H$66="Corrupción",$H$66="Lavado de Activos",$H$66="Financiación del Terrorismo",$H$66="Corrupción en Trámites, OPAs y Consultas de Acceso a la Información Pública"),'6.Valoración Control Corrupción'!F66,"No Aplica"))</f>
        <v/>
      </c>
      <c r="T66" s="68" t="str">
        <f>IF($H$66="","",
IF(OR($H$66="Corrupción",$H$66="Lavado de Activos",$H$66="Financiación del Terrorismo",$H$66="Corrupción en Trámites, OPAs y Consultas de Acceso a la Información Pública"),'6.Valoración Control Corrupción'!G66,"No Aplica"))</f>
        <v/>
      </c>
      <c r="U66" s="68" t="str">
        <f>IF($H$66="","",
IF(OR($H$66="Corrupción",$H$66="Lavado de Activos",$H$66="Financiación del Terrorismo",$H$66="Corrupción en Trámites, OPAs y Consultas de Acceso a la Información Pública"),'6.Valoración Control Corrupción'!H66,"No Aplica"))</f>
        <v/>
      </c>
      <c r="V66" s="68" t="str">
        <f>IF($H$66="","",
IF(OR($H$66="Corrupción",$H$66="Lavado de Activos",$H$66="Financiación del Terrorismo",$H$66="Corrupción en Trámites, OPAs y Consultas de Acceso a la Información Pública"),'6.Valoración Control Corrupción'!I66,"No Aplica"))</f>
        <v/>
      </c>
      <c r="W66" s="68" t="str">
        <f>IF($H$66="","",
IF(OR($H$66="Corrupción",$H$66="Lavado de Activos",$H$66="Financiación del Terrorismo",$H$66="Corrupción en Trámites, OPAs y Consultas de Acceso a la Información Pública"),'6.Valoración Control Corrupción'!J66,"No Aplica"))</f>
        <v/>
      </c>
      <c r="X66" s="35" t="str">
        <f>IF($H$66="","",
IF(OR($H$66="Corrupción",$H$66="Lavado de Activos",$H$66="Financiación del Terrorismo",$H$66="Trámites, OPAs y Consultas de Acceso a la Información Pública"),"No Aplica",'5. Valoración de Controles'!L66))</f>
        <v/>
      </c>
      <c r="Y66" s="35" t="str">
        <f>IF($H$66="","",
IF(OR($H$66="Corrupción",$H$66="Lavado de Activos",$H$66="Financiación del Terrorismo",$H$66="Trámites, OPAs y Consultas de Acceso a la Información Pública"),"No Aplica",'5. Valoración de Controles'!M66))</f>
        <v/>
      </c>
      <c r="Z66" s="35" t="str">
        <f>IF($H$66="","",
IF(OR($H$66="Corrupción",$H$66="Lavado de Activos",$H$66="Financiación del Terrorismo",$H$66="Trámites, OPAs y Consultas de Acceso a la Información Pública"),"No Aplica",'5. Valoración de Controles'!N66))</f>
        <v/>
      </c>
      <c r="AA66" s="35" t="str">
        <f>IF($H$66="","",
IF(OR($H$66="Corrupción",$H$66="Lavado de Activos",$H$66="Financiación del Terrorismo",$H$66="Trámites, OPAs y Consultas de Acceso a la Información Pública"),"No Aplica",'5. Valoración de Controles'!O66))</f>
        <v/>
      </c>
      <c r="AB66" s="35" t="str">
        <f>IF($H$66="","",
IF(OR($H$66="Corrupción",$H$66="Lavado de Activos",$H$66="Financiación del Terrorismo",$H$66="Trámites, OPAs y Consultas de Acceso a la Información Pública"),"No Aplica",'5. Valoración de Controles'!P66))</f>
        <v/>
      </c>
      <c r="AC66" s="35" t="str">
        <f>IF($H$66="","",
IF(OR($H$66="Corrupción",$H$66="Lavado de Activos",$H$66="Financiación del Terrorismo",$H$66="Trámites, OPAs y Consultas de Acceso a la Información Pública"),"No Aplica",'5. Valoración de Controles'!Q66))</f>
        <v/>
      </c>
      <c r="AD66" s="35" t="str">
        <f>IF($H$66="","",
IF(OR($H$66="Corrupción",$H$66="Lavado de Activos",$H$66="Financiación del Terrorismo",$H$66="Trámites, OPAs y Consultas de Acceso a la Información Pública"),"No Aplica",'5. Valoración de Controles'!R66))</f>
        <v/>
      </c>
      <c r="AE66" s="35" t="str">
        <f>IF($H$66="","",
IF(OR($H$66="Corrupción",$H$66="Lavado de Activos",$H$66="Financiación del Terrorismo",$H$66="Trámites, OPAs y Consultas de Acceso a la Información Pública"),"No Aplica",'5. Valoración de Controles'!S66))</f>
        <v/>
      </c>
      <c r="AF66" s="35" t="str">
        <f>IF($H$66="","",
IF(OR($H$66="Corrupción",$H$66="Lavado de Activos",$H$66="Financiación del Terrorismo",$H$66="Trámites, OPAs y Consultas de Acceso a la Información Pública"),"No Aplica",'5. Valoración de Controles'!T66))</f>
        <v/>
      </c>
      <c r="AG66" s="51" t="str">
        <f>IF($H$66="","",
IF(OR($H$66="Corrupción",$H$66="Lavado de Activos",$H$66="Financiación del Terrorismo",$H$66="Corrupción en Trámites, OPAs y Consultas de Acceso a la Información Pública"),"No Aplica",'5. Valoración de Controles'!U66))</f>
        <v/>
      </c>
      <c r="AH66" s="123" t="str">
        <f>IF(H66="","",
IF(OR(H66="Corrupción",H66="Corrupción-LA/FT/FPADM",H66="Corrupción - Conflictos de Interes",H66="Corrupción en Trámites, OPAs y Consultas de Acceso a la Información Pública",H66="Financiación de la Proliferación de Armas de Destrucción Masiva"),'6.Valoración Control Corrupción'!AC66:AC68,
IF(OR(H66&lt;&gt;"Corrupción",H66&lt;&gt;"Lavado de Activos",H66&lt;&gt;"Financiación del Terrorismo",H66&lt;&gt;"Corrupción en Trámites, OPAs y Consultas de Acceso a la Información Pública",H66&lt;&gt;"Financiación de la Proliferación de Armas de Destrucción Masiva"),IF(AI66="","",
IF(AND(AI66&gt;0,AI66&lt;0.4),"Muy Baja",
IF(AND(AI66&gt;=0.4,AI66&lt;0.6),"Baja",
IF(AND(AI66&gt;=0.6,AI66&lt;0.8),"Media",
IF(AND(AI66&gt;=0.8,AI66&lt;1),"Alta",
IF(AI66&gt;=1,"Muy Alta","")))))))))</f>
        <v/>
      </c>
      <c r="AI66" s="206" t="str">
        <f>IF(H66="","",
IF(OR(H66="Corrupción",H66="Corrupción-LA/FT/FPADM",H66="Financiación del Terrorismo",H66="Corrupción en Trámites, OPAs y Consultas de Acceso a la Información Pública",H66="Financiación de la Proliferación de Armas de Destrucción Masiva"),"No aplica",
IF(OR(H66&lt;&gt;"Corrupción",H66&lt;&gt;"Lavado de Activos",H66&lt;&gt;"Financiación del Terrorismo",H66&lt;&gt;"Corrupción en Trámites, OPAs y Consultas de Acceso a la Información Pública",H66&lt;&gt;"Financiación de la Proliferación de Armas de Destrucción Masiva"),
IF('5. Valoración de Controles'!X68&gt;0,'5. Valoración de Controles'!X68,
IF('5. Valoración de Controles'!X67&gt;0,'5. Valoración de Controles'!X67,
IF('5. Valoración de Controles'!X66&gt;0,'5. Valoración de Controles'!X66,L66))))))</f>
        <v/>
      </c>
      <c r="AJ66" s="123" t="str">
        <f>IF(H66="","",
IF(OR(H66="Corrupción",H66="Corrupción-LA/FT/FPADM",H66="Corrupción - Conflictos de Interes",H66="Corrupción en Trámites, OPAs y Consultas de Acceso a la Información Pública",H66="Financiación de la Proliferación de Armas de Destrucción Masiva"),'3. Impacto Riesgo de Corrupción'!Z66:Z68,
IF(OR(H66&lt;&gt;"Corrupción",H66&lt;&gt;"Lavado de Activos",H66&lt;&gt;"Financiación del Terrorismo",H66&lt;&gt;"Corrupción en Trámites, OPAs y Consultas de Acceso a la Información Pública",H66&lt;&gt;"Financiación de la Proliferación de Armas de Destrucción Masiva"),
IF(AK66="","",
IF(AND(AK66&gt;0,AK66&lt;0.4),"Leve",
IF(AND(AK66&gt;=0.4,AK66&lt;0.6),"Menor",
IF(AND(AK66&gt;=0.6,AK66&lt;0.8),"Moderado",
IF(AND(AK66&gt;=0.8,AK66&lt;1),"Mayor",
IF(AK66&gt;=1,"Catastrófico","")))))))))</f>
        <v/>
      </c>
      <c r="AK66" s="206" t="str">
        <f>IF(H66="","",
IF(OR(H66="Corrupción",H66="Corrupción-LA/FT/FPADM",H66="Financiación del Terrorismo",H66="Corrupción en Trámites, OPAs y Consultas de Acceso a la Información Pública",H66="Financiación de la Proliferación de Armas de Destrucción Masiva"),"No aplica",
IF(OR(H66&lt;&gt;"Corrupción",H66&lt;&gt;"Lavado de Activos",H66&lt;&gt;"Financiación del Terrorismo",H66&lt;&gt;"Corrupción en Trámites, OPAs y Consultas de Acceso a la Información Pública",H66&lt;&gt;"Financiación de la Proliferación de Armas de Destrucción Masiva"),
IF('5. Valoración de Controles'!Y68&gt;0,'5. Valoración de Controles'!Y68,
IF('5. Valoración de Controles'!Y67&gt;0,'5. Valoración de Controles'!Y67,
IF('5. Valoración de Controles'!Y66&gt;0,'5. Valoración de Controles'!Y66,O66))))))</f>
        <v/>
      </c>
      <c r="AL66" s="121" t="str">
        <f t="shared" ref="AL66" si="53">IF(AND(AH66="Muy Alta",OR(AJ66="Leve",AJ66="Menor",AJ66="Moderado",AJ66="Mayor")),"Alto",
IF(AND(AH66="Alta",OR(AJ66="Leve",AJ66="Menor")),"Moderado",
IF(AND(AH66="Alta",OR(AJ66="Moderado",AJ66="Mayor")),"Alto",
IF(AND(AH66="Media",OR(AJ66="Leve",AJ66="Menor",AJ66="Moderado")),"Moderado",
IF(AND(AH66="Media",OR(AJ66="Mayor")),"Alto",
IF(AND(AH66="Baja",OR(AJ66="Leve")),"Bajo",
IF(AND(OR(AH66="Baja",AH66="Improbable"),OR(AJ66="Menor",AJ66="Moderado")),"Moderado",
IF(AND(OR(AH66="Baja",AH66="Improbable"),AJ66="Mayor"),"Alto",
IF(AND(AH66="Muy Baja",OR(AJ66="Leve",AJ66="Menor")),"Bajo",
IF(AND(OR(AH66="Muy Baja",AH66="Rara vez"),OR(AJ66="Moderado")),"Moderado",
IF(AND(OR(AH66="Muy Baja",AH66="Rara vez"),AJ66="Mayor"),"Alto",
IF(AND(OR(AH66="Casi seguro",AH66="Probable",AH66="Posible"),AJ66="Mayor"),"Extremo",
IF(AND(AH66="Casi seguro",AJ66="Moderado"),"Extremo",
IF(AND(OR(AH66="Probable",AH66="Posible"),OR(AJ66="Moderado")),"Alto",
IF(AJ66="Catastrófico","Extremo","")))))))))))))))</f>
        <v/>
      </c>
      <c r="AM66" s="125"/>
      <c r="AN66" s="177" t="str">
        <f t="shared" ref="AN66" si="54">IF(AM66="Reducir (Mitigar)","Debe establecer el plan de acción a implementar para mitigar el nivel del riesgo",
IF(AM66="Reducir (Transferir)","No amerita plan de acción. Debe tercerizar la actividad que genera este riesgo o adquirir polizas para evitar responsabilidad economica, sin embargo mantiene la responsabilidad reputacional",
IF(AM66="Aceptar","No amerita plan de acción. Asuma las consecuencias de la materialización del riesgo",
IF(AM66="Evitar","No amerita plan de acción. No ejecute la actividad que genera el riesgo",
IF(AM66="Reducir","Debe establecer el plan de acción a implementar para mitigar el nivel del riesgo",
IF(AM66="Compartir","No amerita plan de acción. Comparta el riesgo con una parte interesada que pueda gestionarlo con mas eficacia",""))))))</f>
        <v/>
      </c>
      <c r="AO66" s="207"/>
      <c r="AP66" s="208"/>
      <c r="AQ66" s="205" t="str">
        <f t="shared" ref="AQ66" si="55">IF(AO66="","","∑ Peso porcentual de cada acción definida")</f>
        <v/>
      </c>
      <c r="AR66" s="122"/>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row>
    <row r="67" spans="1:73" ht="31.5" customHeight="1" x14ac:dyDescent="0.45">
      <c r="A67" s="137"/>
      <c r="B67" s="127"/>
      <c r="C67" s="127"/>
      <c r="D67" s="127"/>
      <c r="E67" s="127"/>
      <c r="F67" s="127"/>
      <c r="G67" s="127"/>
      <c r="H67" s="127"/>
      <c r="I67" s="127"/>
      <c r="J67" s="127"/>
      <c r="K67" s="123"/>
      <c r="L67" s="124"/>
      <c r="M67" s="127"/>
      <c r="N67" s="123"/>
      <c r="O67" s="124"/>
      <c r="P67" s="121"/>
      <c r="Q67" s="68" t="str">
        <f>IF($H$66="","",
IF(OR($H$66="Corrupción",$H$66="Lavado de Activos",$H$66="Financiación del Terrorismo",$H$66="Corrupción en Trámites, OPAs y Consultas de Acceso a la Información Pública",$H$66="Financiación de la Proliferación de Armas de Destrucción Masiva"),"No Aplica",'5. Valoración de Controles'!K67))</f>
        <v/>
      </c>
      <c r="R67" s="68" t="str">
        <f>IF($H$66="","",
IF(OR($H$66="Corrupción",$H$66="Lavado de Activos",$H$66="Financiación del Terrorismo",$H$66="Corrupción en Trámites, OPAs y Consultas de Acceso a la Información Pública"),'6.Valoración Control Corrupción'!E67,"No Aplica"))</f>
        <v/>
      </c>
      <c r="S67" s="68" t="str">
        <f>IF($H$66="","",
IF(OR($H$66="Corrupción",$H$66="Lavado de Activos",$H$66="Financiación del Terrorismo",$H$66="Corrupción en Trámites, OPAs y Consultas de Acceso a la Información Pública"),'6.Valoración Control Corrupción'!F67,"No Aplica"))</f>
        <v/>
      </c>
      <c r="T67" s="68" t="str">
        <f>IF($H$66="","",
IF(OR($H$66="Corrupción",$H$66="Lavado de Activos",$H$66="Financiación del Terrorismo",$H$66="Corrupción en Trámites, OPAs y Consultas de Acceso a la Información Pública"),'6.Valoración Control Corrupción'!G67,"No Aplica"))</f>
        <v/>
      </c>
      <c r="U67" s="68" t="str">
        <f>IF($H$66="","",
IF(OR($H$66="Corrupción",$H$66="Lavado de Activos",$H$66="Financiación del Terrorismo",$H$66="Corrupción en Trámites, OPAs y Consultas de Acceso a la Información Pública"),'6.Valoración Control Corrupción'!H67,"No Aplica"))</f>
        <v/>
      </c>
      <c r="V67" s="68" t="str">
        <f>IF($H$66="","",
IF(OR($H$66="Corrupción",$H$66="Lavado de Activos",$H$66="Financiación del Terrorismo",$H$66="Corrupción en Trámites, OPAs y Consultas de Acceso a la Información Pública"),'6.Valoración Control Corrupción'!I67,"No Aplica"))</f>
        <v/>
      </c>
      <c r="W67" s="68" t="str">
        <f>IF($H$66="","",
IF(OR($H$66="Corrupción",$H$66="Lavado de Activos",$H$66="Financiación del Terrorismo",$H$66="Corrupción en Trámites, OPAs y Consultas de Acceso a la Información Pública"),'6.Valoración Control Corrupción'!J67,"No Aplica"))</f>
        <v/>
      </c>
      <c r="X67" s="35" t="str">
        <f>IF($H$66="","",
IF(OR($H$66="Corrupción",$H$66="Lavado de Activos",$H$66="Financiación del Terrorismo",$H$66="Trámites, OPAs y Consultas de Acceso a la Información Pública"),"No Aplica",'5. Valoración de Controles'!L67))</f>
        <v/>
      </c>
      <c r="Y67" s="35" t="str">
        <f>IF($H$66="","",
IF(OR($H$66="Corrupción",$H$66="Lavado de Activos",$H$66="Financiación del Terrorismo",$H$66="Trámites, OPAs y Consultas de Acceso a la Información Pública"),"No Aplica",'5. Valoración de Controles'!M67))</f>
        <v/>
      </c>
      <c r="Z67" s="35" t="str">
        <f>IF($H$66="","",
IF(OR($H$66="Corrupción",$H$66="Lavado de Activos",$H$66="Financiación del Terrorismo",$H$66="Trámites, OPAs y Consultas de Acceso a la Información Pública"),"No Aplica",'5. Valoración de Controles'!N67))</f>
        <v/>
      </c>
      <c r="AA67" s="35" t="str">
        <f>IF($H$66="","",
IF(OR($H$66="Corrupción",$H$66="Lavado de Activos",$H$66="Financiación del Terrorismo",$H$66="Trámites, OPAs y Consultas de Acceso a la Información Pública"),"No Aplica",'5. Valoración de Controles'!O67))</f>
        <v/>
      </c>
      <c r="AB67" s="35" t="str">
        <f>IF($H$66="","",
IF(OR($H$66="Corrupción",$H$66="Lavado de Activos",$H$66="Financiación del Terrorismo",$H$66="Trámites, OPAs y Consultas de Acceso a la Información Pública"),"No Aplica",'5. Valoración de Controles'!P67))</f>
        <v/>
      </c>
      <c r="AC67" s="35" t="str">
        <f>IF($H$66="","",
IF(OR($H$66="Corrupción",$H$66="Lavado de Activos",$H$66="Financiación del Terrorismo",$H$66="Trámites, OPAs y Consultas de Acceso a la Información Pública"),"No Aplica",'5. Valoración de Controles'!Q67))</f>
        <v/>
      </c>
      <c r="AD67" s="35" t="str">
        <f>IF($H$66="","",
IF(OR($H$66="Corrupción",$H$66="Lavado de Activos",$H$66="Financiación del Terrorismo",$H$66="Trámites, OPAs y Consultas de Acceso a la Información Pública"),"No Aplica",'5. Valoración de Controles'!R67))</f>
        <v/>
      </c>
      <c r="AE67" s="35" t="str">
        <f>IF($H$66="","",
IF(OR($H$66="Corrupción",$H$66="Lavado de Activos",$H$66="Financiación del Terrorismo",$H$66="Trámites, OPAs y Consultas de Acceso a la Información Pública"),"No Aplica",'5. Valoración de Controles'!S67))</f>
        <v/>
      </c>
      <c r="AF67" s="35" t="str">
        <f>IF($H$66="","",
IF(OR($H$66="Corrupción",$H$66="Lavado de Activos",$H$66="Financiación del Terrorismo",$H$66="Trámites, OPAs y Consultas de Acceso a la Información Pública"),"No Aplica",'5. Valoración de Controles'!T67))</f>
        <v/>
      </c>
      <c r="AG67" s="51" t="str">
        <f>IF($H$66="","",
IF(OR($H$66="Corrupción",$H$66="Lavado de Activos",$H$66="Financiación del Terrorismo",$H$66="Corrupción en Trámites, OPAs y Consultas de Acceso a la Información Pública"),"No Aplica",'5. Valoración de Controles'!U67))</f>
        <v/>
      </c>
      <c r="AH67" s="123"/>
      <c r="AI67" s="206"/>
      <c r="AJ67" s="123"/>
      <c r="AK67" s="206"/>
      <c r="AL67" s="121"/>
      <c r="AM67" s="125"/>
      <c r="AN67" s="177"/>
      <c r="AO67" s="207"/>
      <c r="AP67" s="122"/>
      <c r="AQ67" s="127"/>
      <c r="AR67" s="122"/>
    </row>
    <row r="68" spans="1:73" ht="31.5" customHeight="1" x14ac:dyDescent="0.45">
      <c r="A68" s="137"/>
      <c r="B68" s="127"/>
      <c r="C68" s="127"/>
      <c r="D68" s="127"/>
      <c r="E68" s="127"/>
      <c r="F68" s="127"/>
      <c r="G68" s="127"/>
      <c r="H68" s="127"/>
      <c r="I68" s="127"/>
      <c r="J68" s="127"/>
      <c r="K68" s="123"/>
      <c r="L68" s="124"/>
      <c r="M68" s="127"/>
      <c r="N68" s="123"/>
      <c r="O68" s="124"/>
      <c r="P68" s="121"/>
      <c r="Q68" s="68" t="str">
        <f>IF($H$66="","",
IF(OR($H$66="Corrupción",$H$66="Lavado de Activos",$H$66="Financiación del Terrorismo",$H$66="Corrupción en Trámites, OPAs y Consultas de Acceso a la Información Pública",$H$66="Financiación de la Proliferación de Armas de Destrucción Masiva"),"No Aplica",'5. Valoración de Controles'!K68))</f>
        <v/>
      </c>
      <c r="R68" s="68" t="str">
        <f>IF($H$66="","",
IF(OR($H$66="Corrupción",$H$66="Lavado de Activos",$H$66="Financiación del Terrorismo",$H$66="Corrupción en Trámites, OPAs y Consultas de Acceso a la Información Pública"),'6.Valoración Control Corrupción'!E68,"No Aplica"))</f>
        <v/>
      </c>
      <c r="S68" s="68" t="str">
        <f>IF($H$66="","",
IF(OR($H$66="Corrupción",$H$66="Lavado de Activos",$H$66="Financiación del Terrorismo",$H$66="Corrupción en Trámites, OPAs y Consultas de Acceso a la Información Pública"),'6.Valoración Control Corrupción'!F68,"No Aplica"))</f>
        <v/>
      </c>
      <c r="T68" s="68" t="str">
        <f>IF($H$66="","",
IF(OR($H$66="Corrupción",$H$66="Lavado de Activos",$H$66="Financiación del Terrorismo",$H$66="Corrupción en Trámites, OPAs y Consultas de Acceso a la Información Pública"),'6.Valoración Control Corrupción'!G68,"No Aplica"))</f>
        <v/>
      </c>
      <c r="U68" s="68" t="str">
        <f>IF($H$66="","",
IF(OR($H$66="Corrupción",$H$66="Lavado de Activos",$H$66="Financiación del Terrorismo",$H$66="Corrupción en Trámites, OPAs y Consultas de Acceso a la Información Pública"),'6.Valoración Control Corrupción'!H68,"No Aplica"))</f>
        <v/>
      </c>
      <c r="V68" s="68" t="str">
        <f>IF($H$66="","",
IF(OR($H$66="Corrupción",$H$66="Lavado de Activos",$H$66="Financiación del Terrorismo",$H$66="Corrupción en Trámites, OPAs y Consultas de Acceso a la Información Pública"),'6.Valoración Control Corrupción'!I68,"No Aplica"))</f>
        <v/>
      </c>
      <c r="W68" s="68" t="str">
        <f>IF($H$66="","",
IF(OR($H$66="Corrupción",$H$66="Lavado de Activos",$H$66="Financiación del Terrorismo",$H$66="Corrupción en Trámites, OPAs y Consultas de Acceso a la Información Pública"),'6.Valoración Control Corrupción'!J68,"No Aplica"))</f>
        <v/>
      </c>
      <c r="X68" s="35" t="str">
        <f>IF($H$66="","",
IF(OR($H$66="Corrupción",$H$66="Lavado de Activos",$H$66="Financiación del Terrorismo",$H$66="Trámites, OPAs y Consultas de Acceso a la Información Pública"),"No Aplica",'5. Valoración de Controles'!L68))</f>
        <v/>
      </c>
      <c r="Y68" s="35" t="str">
        <f>IF($H$66="","",
IF(OR($H$66="Corrupción",$H$66="Lavado de Activos",$H$66="Financiación del Terrorismo",$H$66="Trámites, OPAs y Consultas de Acceso a la Información Pública"),"No Aplica",'5. Valoración de Controles'!M68))</f>
        <v/>
      </c>
      <c r="Z68" s="35" t="str">
        <f>IF($H$66="","",
IF(OR($H$66="Corrupción",$H$66="Lavado de Activos",$H$66="Financiación del Terrorismo",$H$66="Trámites, OPAs y Consultas de Acceso a la Información Pública"),"No Aplica",'5. Valoración de Controles'!N68))</f>
        <v/>
      </c>
      <c r="AA68" s="35" t="str">
        <f>IF($H$66="","",
IF(OR($H$66="Corrupción",$H$66="Lavado de Activos",$H$66="Financiación del Terrorismo",$H$66="Trámites, OPAs y Consultas de Acceso a la Información Pública"),"No Aplica",'5. Valoración de Controles'!O68))</f>
        <v/>
      </c>
      <c r="AB68" s="35" t="str">
        <f>IF($H$66="","",
IF(OR($H$66="Corrupción",$H$66="Lavado de Activos",$H$66="Financiación del Terrorismo",$H$66="Trámites, OPAs y Consultas de Acceso a la Información Pública"),"No Aplica",'5. Valoración de Controles'!P68))</f>
        <v/>
      </c>
      <c r="AC68" s="35" t="str">
        <f>IF($H$66="","",
IF(OR($H$66="Corrupción",$H$66="Lavado de Activos",$H$66="Financiación del Terrorismo",$H$66="Trámites, OPAs y Consultas de Acceso a la Información Pública"),"No Aplica",'5. Valoración de Controles'!Q68))</f>
        <v/>
      </c>
      <c r="AD68" s="35" t="str">
        <f>IF($H$66="","",
IF(OR($H$66="Corrupción",$H$66="Lavado de Activos",$H$66="Financiación del Terrorismo",$H$66="Trámites, OPAs y Consultas de Acceso a la Información Pública"),"No Aplica",'5. Valoración de Controles'!R68))</f>
        <v/>
      </c>
      <c r="AE68" s="35" t="str">
        <f>IF($H$66="","",
IF(OR($H$66="Corrupción",$H$66="Lavado de Activos",$H$66="Financiación del Terrorismo",$H$66="Trámites, OPAs y Consultas de Acceso a la Información Pública"),"No Aplica",'5. Valoración de Controles'!S68))</f>
        <v/>
      </c>
      <c r="AF68" s="35" t="str">
        <f>IF($H$66="","",
IF(OR($H$66="Corrupción",$H$66="Lavado de Activos",$H$66="Financiación del Terrorismo",$H$66="Trámites, OPAs y Consultas de Acceso a la Información Pública"),"No Aplica",'5. Valoración de Controles'!T68))</f>
        <v/>
      </c>
      <c r="AG68" s="51" t="str">
        <f>IF($H$66="","",
IF(OR($H$66="Corrupción",$H$66="Lavado de Activos",$H$66="Financiación del Terrorismo",$H$66="Corrupción en Trámites, OPAs y Consultas de Acceso a la Información Pública"),"No Aplica",'5. Valoración de Controles'!U68))</f>
        <v/>
      </c>
      <c r="AH68" s="123"/>
      <c r="AI68" s="206"/>
      <c r="AJ68" s="123"/>
      <c r="AK68" s="206"/>
      <c r="AL68" s="121"/>
      <c r="AM68" s="125"/>
      <c r="AN68" s="177"/>
      <c r="AO68" s="207"/>
      <c r="AP68" s="122"/>
      <c r="AQ68" s="127"/>
      <c r="AR68" s="122"/>
    </row>
    <row r="69" spans="1:73" x14ac:dyDescent="0.45"/>
  </sheetData>
  <sheetProtection algorithmName="SHA-512" hashValue="KV4ILjTLnGyiFPz/sawuhHilPF5OJ2WLYEp4coFwbFJJ146kryun9yx/mKjLEc+VooHNN7HxxO38PoCjIsn+Ow==" saltValue="SMgfKNDsmfhoxRsScAVmcQ==" spinCount="100000" sheet="1" formatColumns="0" formatRows="0"/>
  <mergeCells count="583">
    <mergeCell ref="AK63:AK65"/>
    <mergeCell ref="AL63:AL65"/>
    <mergeCell ref="AM63:AM65"/>
    <mergeCell ref="AN63:AN65"/>
    <mergeCell ref="AO63:AO65"/>
    <mergeCell ref="AP63:AP65"/>
    <mergeCell ref="AQ63:AQ65"/>
    <mergeCell ref="AR63:AR65"/>
    <mergeCell ref="AI63:AI65"/>
    <mergeCell ref="AJ63:AJ65"/>
    <mergeCell ref="AR66:AR68"/>
    <mergeCell ref="AI66:AI68"/>
    <mergeCell ref="AJ66:AJ68"/>
    <mergeCell ref="AK66:AK68"/>
    <mergeCell ref="AL66:AL68"/>
    <mergeCell ref="AM66:AM68"/>
    <mergeCell ref="AN66:AN68"/>
    <mergeCell ref="AO66:AO68"/>
    <mergeCell ref="AP66:AP68"/>
    <mergeCell ref="AQ66:AQ68"/>
    <mergeCell ref="A66:A68"/>
    <mergeCell ref="B66:B68"/>
    <mergeCell ref="D66:D68"/>
    <mergeCell ref="E66:E68"/>
    <mergeCell ref="F66:F68"/>
    <mergeCell ref="G66:G68"/>
    <mergeCell ref="H66:H68"/>
    <mergeCell ref="I66:I68"/>
    <mergeCell ref="J66:J68"/>
    <mergeCell ref="C66:C68"/>
    <mergeCell ref="K66:K68"/>
    <mergeCell ref="L66:L68"/>
    <mergeCell ref="M66:M68"/>
    <mergeCell ref="N66:N68"/>
    <mergeCell ref="O66:O68"/>
    <mergeCell ref="P66:P68"/>
    <mergeCell ref="AH66:AH68"/>
    <mergeCell ref="K63:K65"/>
    <mergeCell ref="L63:L65"/>
    <mergeCell ref="M63:M65"/>
    <mergeCell ref="N63:N65"/>
    <mergeCell ref="O63:O65"/>
    <mergeCell ref="P63:P65"/>
    <mergeCell ref="AH63:AH65"/>
    <mergeCell ref="A63:A65"/>
    <mergeCell ref="B63:B65"/>
    <mergeCell ref="D63:D65"/>
    <mergeCell ref="E63:E65"/>
    <mergeCell ref="F63:F65"/>
    <mergeCell ref="G63:G65"/>
    <mergeCell ref="H63:H65"/>
    <mergeCell ref="I63:I65"/>
    <mergeCell ref="J63:J65"/>
    <mergeCell ref="C63:C65"/>
    <mergeCell ref="AO60:AO62"/>
    <mergeCell ref="AP60:AP62"/>
    <mergeCell ref="AQ60:AQ62"/>
    <mergeCell ref="AR60:AR62"/>
    <mergeCell ref="AL57:AL59"/>
    <mergeCell ref="AM57:AM59"/>
    <mergeCell ref="AN57:AN59"/>
    <mergeCell ref="AO57:AO59"/>
    <mergeCell ref="AP57:AP59"/>
    <mergeCell ref="AQ57:AQ59"/>
    <mergeCell ref="AR57:AR59"/>
    <mergeCell ref="AL60:AL62"/>
    <mergeCell ref="A60:A62"/>
    <mergeCell ref="B60:B62"/>
    <mergeCell ref="D60:D62"/>
    <mergeCell ref="E60:E62"/>
    <mergeCell ref="F60:F62"/>
    <mergeCell ref="G60:G62"/>
    <mergeCell ref="H60:H62"/>
    <mergeCell ref="I60:I62"/>
    <mergeCell ref="J60:J62"/>
    <mergeCell ref="K60:K62"/>
    <mergeCell ref="L60:L62"/>
    <mergeCell ref="M60:M62"/>
    <mergeCell ref="N60:N62"/>
    <mergeCell ref="O60:O62"/>
    <mergeCell ref="P60:P62"/>
    <mergeCell ref="AH60:AH62"/>
    <mergeCell ref="AI60:AI62"/>
    <mergeCell ref="AN54:AN56"/>
    <mergeCell ref="AM60:AM62"/>
    <mergeCell ref="AN60:AN62"/>
    <mergeCell ref="AJ60:AJ62"/>
    <mergeCell ref="AK60:AK62"/>
    <mergeCell ref="AO54:AO56"/>
    <mergeCell ref="AP54:AP56"/>
    <mergeCell ref="AQ54:AQ56"/>
    <mergeCell ref="AR54:AR56"/>
    <mergeCell ref="A57:A59"/>
    <mergeCell ref="B57:B59"/>
    <mergeCell ref="D57:D59"/>
    <mergeCell ref="E57:E59"/>
    <mergeCell ref="F57:F59"/>
    <mergeCell ref="G57:G59"/>
    <mergeCell ref="H57:H59"/>
    <mergeCell ref="I57:I59"/>
    <mergeCell ref="J57:J59"/>
    <mergeCell ref="K57:K59"/>
    <mergeCell ref="L57:L59"/>
    <mergeCell ref="M57:M59"/>
    <mergeCell ref="N57:N59"/>
    <mergeCell ref="O57:O59"/>
    <mergeCell ref="P57:P59"/>
    <mergeCell ref="AH57:AH59"/>
    <mergeCell ref="AI57:AI59"/>
    <mergeCell ref="AJ57:AJ59"/>
    <mergeCell ref="AK57:AK59"/>
    <mergeCell ref="C57:C59"/>
    <mergeCell ref="AQ2:AR2"/>
    <mergeCell ref="AQ3:AR3"/>
    <mergeCell ref="AQ4:AR4"/>
    <mergeCell ref="A54:A56"/>
    <mergeCell ref="B54:B56"/>
    <mergeCell ref="D54:D56"/>
    <mergeCell ref="E54:E56"/>
    <mergeCell ref="F54:F56"/>
    <mergeCell ref="G54:G56"/>
    <mergeCell ref="H54:H56"/>
    <mergeCell ref="I54:I56"/>
    <mergeCell ref="J54:J56"/>
    <mergeCell ref="K54:K56"/>
    <mergeCell ref="L54:L56"/>
    <mergeCell ref="M54:M56"/>
    <mergeCell ref="N54:N56"/>
    <mergeCell ref="O54:O56"/>
    <mergeCell ref="P54:P56"/>
    <mergeCell ref="AH54:AH56"/>
    <mergeCell ref="AI54:AI56"/>
    <mergeCell ref="AJ54:AJ56"/>
    <mergeCell ref="AK54:AK56"/>
    <mergeCell ref="AL54:AL56"/>
    <mergeCell ref="AM54:AM56"/>
    <mergeCell ref="D1:AP4"/>
    <mergeCell ref="AK51:AK53"/>
    <mergeCell ref="AL51:AL53"/>
    <mergeCell ref="AM51:AM53"/>
    <mergeCell ref="AN51:AN53"/>
    <mergeCell ref="AO51:AO53"/>
    <mergeCell ref="AP51:AP53"/>
    <mergeCell ref="AQ51:AQ53"/>
    <mergeCell ref="AL48:AL50"/>
    <mergeCell ref="AM48:AM50"/>
    <mergeCell ref="AN48:AN50"/>
    <mergeCell ref="AO48:AO50"/>
    <mergeCell ref="AP48:AP50"/>
    <mergeCell ref="AQ48:AQ50"/>
    <mergeCell ref="AI48:AI50"/>
    <mergeCell ref="AJ48:AJ50"/>
    <mergeCell ref="AK48:AK50"/>
    <mergeCell ref="K48:K50"/>
    <mergeCell ref="L48:L50"/>
    <mergeCell ref="M48:M50"/>
    <mergeCell ref="N48:N50"/>
    <mergeCell ref="O48:O50"/>
    <mergeCell ref="P48:P50"/>
    <mergeCell ref="AQ1:AR1"/>
    <mergeCell ref="M51:M53"/>
    <mergeCell ref="N51:N53"/>
    <mergeCell ref="O51:O53"/>
    <mergeCell ref="P51:P53"/>
    <mergeCell ref="AH48:AH50"/>
    <mergeCell ref="AR51:AR53"/>
    <mergeCell ref="AH51:AH53"/>
    <mergeCell ref="AI51:AI53"/>
    <mergeCell ref="AJ51:AJ53"/>
    <mergeCell ref="D51:D53"/>
    <mergeCell ref="E51:E53"/>
    <mergeCell ref="F51:F53"/>
    <mergeCell ref="G51:G53"/>
    <mergeCell ref="H51:H53"/>
    <mergeCell ref="I51:I53"/>
    <mergeCell ref="J51:J53"/>
    <mergeCell ref="K51:K53"/>
    <mergeCell ref="L51:L53"/>
    <mergeCell ref="AR45:AR47"/>
    <mergeCell ref="A48:A50"/>
    <mergeCell ref="B48:B50"/>
    <mergeCell ref="D48:D50"/>
    <mergeCell ref="E48:E50"/>
    <mergeCell ref="F48:F50"/>
    <mergeCell ref="G48:G50"/>
    <mergeCell ref="H48:H50"/>
    <mergeCell ref="I48:I50"/>
    <mergeCell ref="J48:J50"/>
    <mergeCell ref="AR48:AR50"/>
    <mergeCell ref="AI45:AI47"/>
    <mergeCell ref="AJ45:AJ47"/>
    <mergeCell ref="AK45:AK47"/>
    <mergeCell ref="AL45:AL47"/>
    <mergeCell ref="AM45:AM47"/>
    <mergeCell ref="AN45:AN47"/>
    <mergeCell ref="AO45:AO47"/>
    <mergeCell ref="AP45:AP47"/>
    <mergeCell ref="AQ45:AQ47"/>
    <mergeCell ref="AK42:AK44"/>
    <mergeCell ref="AL42:AL44"/>
    <mergeCell ref="AM42:AM44"/>
    <mergeCell ref="AN42:AN44"/>
    <mergeCell ref="AO42:AO44"/>
    <mergeCell ref="AP42:AP44"/>
    <mergeCell ref="AQ42:AQ44"/>
    <mergeCell ref="AR42:AR44"/>
    <mergeCell ref="A45:A47"/>
    <mergeCell ref="B45:B47"/>
    <mergeCell ref="D45:D47"/>
    <mergeCell ref="E45:E47"/>
    <mergeCell ref="F45:F47"/>
    <mergeCell ref="G45:G47"/>
    <mergeCell ref="H45:H47"/>
    <mergeCell ref="I45:I47"/>
    <mergeCell ref="J45:J47"/>
    <mergeCell ref="K45:K47"/>
    <mergeCell ref="L45:L47"/>
    <mergeCell ref="M45:M47"/>
    <mergeCell ref="N45:N47"/>
    <mergeCell ref="O45:O47"/>
    <mergeCell ref="P45:P47"/>
    <mergeCell ref="AH45:AH47"/>
    <mergeCell ref="AM39:AM41"/>
    <mergeCell ref="AN39:AN41"/>
    <mergeCell ref="AO39:AO41"/>
    <mergeCell ref="AP39:AP41"/>
    <mergeCell ref="AQ39:AQ41"/>
    <mergeCell ref="AR39:AR41"/>
    <mergeCell ref="A42:A44"/>
    <mergeCell ref="B42:B44"/>
    <mergeCell ref="D42:D44"/>
    <mergeCell ref="E42:E44"/>
    <mergeCell ref="F42:F44"/>
    <mergeCell ref="G42:G44"/>
    <mergeCell ref="H42:H44"/>
    <mergeCell ref="I42:I44"/>
    <mergeCell ref="J42:J44"/>
    <mergeCell ref="K42:K44"/>
    <mergeCell ref="L42:L44"/>
    <mergeCell ref="M42:M44"/>
    <mergeCell ref="N42:N44"/>
    <mergeCell ref="O42:O44"/>
    <mergeCell ref="P42:P44"/>
    <mergeCell ref="AH42:AH44"/>
    <mergeCell ref="AI42:AI44"/>
    <mergeCell ref="AJ42:AJ44"/>
    <mergeCell ref="M39:M41"/>
    <mergeCell ref="N39:N41"/>
    <mergeCell ref="O39:O41"/>
    <mergeCell ref="P39:P41"/>
    <mergeCell ref="AH39:AH41"/>
    <mergeCell ref="AI39:AI41"/>
    <mergeCell ref="AJ39:AJ41"/>
    <mergeCell ref="AK39:AK41"/>
    <mergeCell ref="AL39:AL41"/>
    <mergeCell ref="D39:D41"/>
    <mergeCell ref="E39:E41"/>
    <mergeCell ref="F39:F41"/>
    <mergeCell ref="G39:G41"/>
    <mergeCell ref="H39:H41"/>
    <mergeCell ref="I39:I41"/>
    <mergeCell ref="J39:J41"/>
    <mergeCell ref="K39:K41"/>
    <mergeCell ref="L39:L41"/>
    <mergeCell ref="AO6:AR6"/>
    <mergeCell ref="A7:A8"/>
    <mergeCell ref="H7:H8"/>
    <mergeCell ref="I7:I8"/>
    <mergeCell ref="J7:J8"/>
    <mergeCell ref="A6:J6"/>
    <mergeCell ref="K6:P6"/>
    <mergeCell ref="G7:G8"/>
    <mergeCell ref="D7:D8"/>
    <mergeCell ref="E7:E8"/>
    <mergeCell ref="F7:F8"/>
    <mergeCell ref="AN7:AN8"/>
    <mergeCell ref="X7:Z7"/>
    <mergeCell ref="AG7:AG8"/>
    <mergeCell ref="Q6:AG6"/>
    <mergeCell ref="AH6:AN6"/>
    <mergeCell ref="Q7:Q8"/>
    <mergeCell ref="P7:P8"/>
    <mergeCell ref="K7:K8"/>
    <mergeCell ref="L7:L8"/>
    <mergeCell ref="M7:M8"/>
    <mergeCell ref="N7:N8"/>
    <mergeCell ref="O7:O8"/>
    <mergeCell ref="R7:W7"/>
    <mergeCell ref="AH9:AH11"/>
    <mergeCell ref="AI9:AI11"/>
    <mergeCell ref="AJ9:AJ11"/>
    <mergeCell ref="AO7:AO8"/>
    <mergeCell ref="AP7:AP8"/>
    <mergeCell ref="AQ7:AQ8"/>
    <mergeCell ref="AR7:AR8"/>
    <mergeCell ref="AH7:AH8"/>
    <mergeCell ref="AI7:AI8"/>
    <mergeCell ref="AJ7:AJ8"/>
    <mergeCell ref="AK7:AK8"/>
    <mergeCell ref="AL7:AL8"/>
    <mergeCell ref="AM7:AM8"/>
    <mergeCell ref="AL9:AL11"/>
    <mergeCell ref="AN9:AN11"/>
    <mergeCell ref="D12:D14"/>
    <mergeCell ref="E12:E14"/>
    <mergeCell ref="F12:F14"/>
    <mergeCell ref="H12:H14"/>
    <mergeCell ref="AQ9:AQ11"/>
    <mergeCell ref="AR9:AR11"/>
    <mergeCell ref="O9:O11"/>
    <mergeCell ref="P9:P11"/>
    <mergeCell ref="AM9:AM11"/>
    <mergeCell ref="AO9:AO11"/>
    <mergeCell ref="AP9:AP11"/>
    <mergeCell ref="J9:J11"/>
    <mergeCell ref="K9:K11"/>
    <mergeCell ref="L9:L11"/>
    <mergeCell ref="M9:M11"/>
    <mergeCell ref="N9:N11"/>
    <mergeCell ref="D9:D11"/>
    <mergeCell ref="E9:E11"/>
    <mergeCell ref="F9:F11"/>
    <mergeCell ref="H9:H11"/>
    <mergeCell ref="I12:I14"/>
    <mergeCell ref="J12:J14"/>
    <mergeCell ref="I9:I11"/>
    <mergeCell ref="AK9:AK11"/>
    <mergeCell ref="K12:K14"/>
    <mergeCell ref="L12:L14"/>
    <mergeCell ref="M12:M14"/>
    <mergeCell ref="AR15:AR17"/>
    <mergeCell ref="AQ15:AQ17"/>
    <mergeCell ref="AK15:AK17"/>
    <mergeCell ref="AL15:AL17"/>
    <mergeCell ref="AH15:AH17"/>
    <mergeCell ref="AI15:AI17"/>
    <mergeCell ref="AJ15:AJ17"/>
    <mergeCell ref="AQ12:AQ14"/>
    <mergeCell ref="AR12:AR14"/>
    <mergeCell ref="N12:N14"/>
    <mergeCell ref="O12:O14"/>
    <mergeCell ref="P12:P14"/>
    <mergeCell ref="AM12:AM14"/>
    <mergeCell ref="AO12:AO14"/>
    <mergeCell ref="AP12:AP14"/>
    <mergeCell ref="AH12:AH14"/>
    <mergeCell ref="AI12:AI14"/>
    <mergeCell ref="AJ12:AJ14"/>
    <mergeCell ref="AK12:AK14"/>
    <mergeCell ref="AL12:AL14"/>
    <mergeCell ref="AN12:AN14"/>
    <mergeCell ref="D18:D20"/>
    <mergeCell ref="E18:E20"/>
    <mergeCell ref="F18:F20"/>
    <mergeCell ref="H18:H20"/>
    <mergeCell ref="AM15:AM17"/>
    <mergeCell ref="AO15:AO17"/>
    <mergeCell ref="AP15:AP17"/>
    <mergeCell ref="L15:L17"/>
    <mergeCell ref="M15:M17"/>
    <mergeCell ref="N15:N17"/>
    <mergeCell ref="O15:O17"/>
    <mergeCell ref="P15:P17"/>
    <mergeCell ref="D15:D17"/>
    <mergeCell ref="E15:E17"/>
    <mergeCell ref="F15:F17"/>
    <mergeCell ref="H15:H17"/>
    <mergeCell ref="I15:I17"/>
    <mergeCell ref="J15:J17"/>
    <mergeCell ref="K15:K17"/>
    <mergeCell ref="AH18:AH20"/>
    <mergeCell ref="AI18:AI20"/>
    <mergeCell ref="AN15:AN17"/>
    <mergeCell ref="AN18:AN20"/>
    <mergeCell ref="I18:I20"/>
    <mergeCell ref="J18:J20"/>
    <mergeCell ref="K18:K20"/>
    <mergeCell ref="L18:L20"/>
    <mergeCell ref="M18:M20"/>
    <mergeCell ref="AR21:AR23"/>
    <mergeCell ref="AQ21:AQ23"/>
    <mergeCell ref="AK21:AK23"/>
    <mergeCell ref="AL21:AL23"/>
    <mergeCell ref="AJ18:AJ20"/>
    <mergeCell ref="AK18:AK20"/>
    <mergeCell ref="AL18:AL20"/>
    <mergeCell ref="AH21:AH23"/>
    <mergeCell ref="AI21:AI23"/>
    <mergeCell ref="AJ21:AJ23"/>
    <mergeCell ref="AQ18:AQ20"/>
    <mergeCell ref="AR18:AR20"/>
    <mergeCell ref="AN21:AN23"/>
    <mergeCell ref="N18:N20"/>
    <mergeCell ref="O18:O20"/>
    <mergeCell ref="P18:P20"/>
    <mergeCell ref="AM18:AM20"/>
    <mergeCell ref="AO18:AO20"/>
    <mergeCell ref="AP18:AP20"/>
    <mergeCell ref="D24:D26"/>
    <mergeCell ref="E24:E26"/>
    <mergeCell ref="F24:F26"/>
    <mergeCell ref="H24:H26"/>
    <mergeCell ref="AM21:AM23"/>
    <mergeCell ref="AO21:AO23"/>
    <mergeCell ref="AP21:AP23"/>
    <mergeCell ref="L21:L23"/>
    <mergeCell ref="M21:M23"/>
    <mergeCell ref="N21:N23"/>
    <mergeCell ref="O21:O23"/>
    <mergeCell ref="P21:P23"/>
    <mergeCell ref="D21:D23"/>
    <mergeCell ref="E21:E23"/>
    <mergeCell ref="F21:F23"/>
    <mergeCell ref="H21:H23"/>
    <mergeCell ref="I21:I23"/>
    <mergeCell ref="J21:J23"/>
    <mergeCell ref="K21:K23"/>
    <mergeCell ref="AH24:AH26"/>
    <mergeCell ref="AI24:AI26"/>
    <mergeCell ref="I24:I26"/>
    <mergeCell ref="J24:J26"/>
    <mergeCell ref="K24:K26"/>
    <mergeCell ref="M24:M26"/>
    <mergeCell ref="N24:N26"/>
    <mergeCell ref="O24:O26"/>
    <mergeCell ref="P24:P26"/>
    <mergeCell ref="AR27:AR29"/>
    <mergeCell ref="AQ27:AQ29"/>
    <mergeCell ref="AK27:AK29"/>
    <mergeCell ref="AL27:AL29"/>
    <mergeCell ref="AJ24:AJ26"/>
    <mergeCell ref="AK24:AK26"/>
    <mergeCell ref="AL24:AL26"/>
    <mergeCell ref="AH27:AH29"/>
    <mergeCell ref="AI27:AI29"/>
    <mergeCell ref="AJ27:AJ29"/>
    <mergeCell ref="AQ24:AQ26"/>
    <mergeCell ref="AR24:AR26"/>
    <mergeCell ref="AM24:AM26"/>
    <mergeCell ref="AO24:AO26"/>
    <mergeCell ref="AP24:AP26"/>
    <mergeCell ref="AP27:AP29"/>
    <mergeCell ref="AN24:AN26"/>
    <mergeCell ref="AO27:AO29"/>
    <mergeCell ref="AN27:AN29"/>
    <mergeCell ref="AR30:AR32"/>
    <mergeCell ref="N30:N32"/>
    <mergeCell ref="O30:O32"/>
    <mergeCell ref="P30:P32"/>
    <mergeCell ref="AM30:AM32"/>
    <mergeCell ref="AO30:AO32"/>
    <mergeCell ref="AP30:AP32"/>
    <mergeCell ref="AJ30:AJ32"/>
    <mergeCell ref="AH30:AH32"/>
    <mergeCell ref="AI30:AI32"/>
    <mergeCell ref="AN30:AN32"/>
    <mergeCell ref="AR33:AR35"/>
    <mergeCell ref="A36:A38"/>
    <mergeCell ref="D36:D38"/>
    <mergeCell ref="E36:E38"/>
    <mergeCell ref="F36:F38"/>
    <mergeCell ref="H36:H38"/>
    <mergeCell ref="AM33:AM35"/>
    <mergeCell ref="AO33:AO35"/>
    <mergeCell ref="AP33:AP35"/>
    <mergeCell ref="AQ33:AQ35"/>
    <mergeCell ref="L33:L35"/>
    <mergeCell ref="M33:M35"/>
    <mergeCell ref="N33:N35"/>
    <mergeCell ref="O33:O35"/>
    <mergeCell ref="P33:P35"/>
    <mergeCell ref="A33:A35"/>
    <mergeCell ref="D33:D35"/>
    <mergeCell ref="E33:E35"/>
    <mergeCell ref="F33:F35"/>
    <mergeCell ref="B33:B35"/>
    <mergeCell ref="B36:B38"/>
    <mergeCell ref="H33:H35"/>
    <mergeCell ref="I33:I35"/>
    <mergeCell ref="AR36:AR38"/>
    <mergeCell ref="D30:D32"/>
    <mergeCell ref="E30:E32"/>
    <mergeCell ref="F30:F32"/>
    <mergeCell ref="H30:H32"/>
    <mergeCell ref="AM27:AM29"/>
    <mergeCell ref="K33:K35"/>
    <mergeCell ref="K30:K32"/>
    <mergeCell ref="L30:L32"/>
    <mergeCell ref="M30:M32"/>
    <mergeCell ref="AH33:AH35"/>
    <mergeCell ref="AI33:AI35"/>
    <mergeCell ref="AJ33:AJ35"/>
    <mergeCell ref="AK33:AK35"/>
    <mergeCell ref="AL33:AL35"/>
    <mergeCell ref="L27:L29"/>
    <mergeCell ref="M27:M29"/>
    <mergeCell ref="N27:N29"/>
    <mergeCell ref="O27:O29"/>
    <mergeCell ref="P27:P29"/>
    <mergeCell ref="D27:D29"/>
    <mergeCell ref="E27:E29"/>
    <mergeCell ref="F27:F29"/>
    <mergeCell ref="H27:H29"/>
    <mergeCell ref="AQ36:AQ38"/>
    <mergeCell ref="G36:G38"/>
    <mergeCell ref="AN33:AN35"/>
    <mergeCell ref="AQ30:AQ32"/>
    <mergeCell ref="AK30:AK32"/>
    <mergeCell ref="AL30:AL32"/>
    <mergeCell ref="N36:N38"/>
    <mergeCell ref="O36:O38"/>
    <mergeCell ref="P36:P38"/>
    <mergeCell ref="AM36:AM38"/>
    <mergeCell ref="AO36:AO38"/>
    <mergeCell ref="AP36:AP38"/>
    <mergeCell ref="I36:I38"/>
    <mergeCell ref="J36:J38"/>
    <mergeCell ref="K36:K38"/>
    <mergeCell ref="L36:L38"/>
    <mergeCell ref="M36:M38"/>
    <mergeCell ref="AH36:AH38"/>
    <mergeCell ref="AI36:AI38"/>
    <mergeCell ref="AJ36:AJ38"/>
    <mergeCell ref="AK36:AK38"/>
    <mergeCell ref="AL36:AL38"/>
    <mergeCell ref="AN36:AN38"/>
    <mergeCell ref="A1:C4"/>
    <mergeCell ref="C7:C8"/>
    <mergeCell ref="C9:C11"/>
    <mergeCell ref="C12:C14"/>
    <mergeCell ref="C15:C17"/>
    <mergeCell ref="C18:C20"/>
    <mergeCell ref="C21:C23"/>
    <mergeCell ref="C24:C26"/>
    <mergeCell ref="C27:C29"/>
    <mergeCell ref="B15:B17"/>
    <mergeCell ref="B18:B20"/>
    <mergeCell ref="B21:B23"/>
    <mergeCell ref="B24:B26"/>
    <mergeCell ref="B7:B8"/>
    <mergeCell ref="B9:B11"/>
    <mergeCell ref="B12:B14"/>
    <mergeCell ref="A18:A20"/>
    <mergeCell ref="A15:A17"/>
    <mergeCell ref="A12:A14"/>
    <mergeCell ref="A9:A11"/>
    <mergeCell ref="A24:A26"/>
    <mergeCell ref="A21:A23"/>
    <mergeCell ref="A27:A29"/>
    <mergeCell ref="B27:B29"/>
    <mergeCell ref="A30:A32"/>
    <mergeCell ref="A39:A41"/>
    <mergeCell ref="B39:B41"/>
    <mergeCell ref="A51:A53"/>
    <mergeCell ref="B51:B53"/>
    <mergeCell ref="B30:B32"/>
    <mergeCell ref="AA7:AF7"/>
    <mergeCell ref="C60:C62"/>
    <mergeCell ref="I27:I29"/>
    <mergeCell ref="J27:J29"/>
    <mergeCell ref="K27:K29"/>
    <mergeCell ref="J33:J35"/>
    <mergeCell ref="I30:I32"/>
    <mergeCell ref="J30:J32"/>
    <mergeCell ref="L24:L26"/>
    <mergeCell ref="G9:G11"/>
    <mergeCell ref="G12:G14"/>
    <mergeCell ref="G15:G17"/>
    <mergeCell ref="G18:G20"/>
    <mergeCell ref="G21:G23"/>
    <mergeCell ref="G24:G26"/>
    <mergeCell ref="G27:G29"/>
    <mergeCell ref="G30:G32"/>
    <mergeCell ref="G33:G35"/>
    <mergeCell ref="C30:C32"/>
    <mergeCell ref="C33:C35"/>
    <mergeCell ref="C36:C38"/>
    <mergeCell ref="C39:C41"/>
    <mergeCell ref="C42:C44"/>
    <mergeCell ref="C45:C47"/>
    <mergeCell ref="C48:C50"/>
    <mergeCell ref="C51:C53"/>
    <mergeCell ref="C54:C56"/>
  </mergeCells>
  <conditionalFormatting sqref="K9">
    <cfRule type="cellIs" dxfId="185" priority="440" operator="equal">
      <formula>"Muy Alta"</formula>
    </cfRule>
    <cfRule type="cellIs" dxfId="184" priority="441" operator="equal">
      <formula>"Alta"</formula>
    </cfRule>
    <cfRule type="cellIs" dxfId="183" priority="442" operator="equal">
      <formula>"Media"</formula>
    </cfRule>
    <cfRule type="cellIs" dxfId="182" priority="443" operator="equal">
      <formula>"Baja"</formula>
    </cfRule>
    <cfRule type="cellIs" dxfId="181" priority="444" operator="equal">
      <formula>"Muy Baja"</formula>
    </cfRule>
  </conditionalFormatting>
  <conditionalFormatting sqref="K9:K68">
    <cfRule type="expression" dxfId="180" priority="52">
      <formula>IF($K9="Casi seguro",1,0)</formula>
    </cfRule>
    <cfRule type="expression" dxfId="179" priority="53">
      <formula>IF($K9="Probable",1,0)</formula>
    </cfRule>
    <cfRule type="expression" dxfId="178" priority="54">
      <formula>IF($K9="Posible",1,0)</formula>
    </cfRule>
    <cfRule type="expression" dxfId="177" priority="55">
      <formula>IF($K9="Improbable",1,0)</formula>
    </cfRule>
    <cfRule type="expression" dxfId="176" priority="56">
      <formula>IF($K9="Rara vez",1,0)</formula>
    </cfRule>
  </conditionalFormatting>
  <conditionalFormatting sqref="K12 K15 K18 K21 K24 K27 K30 K33 K36 K39 K42 K45 K48 K51 K54 K57 K60 K63 K66">
    <cfRule type="cellIs" dxfId="175" priority="57" operator="equal">
      <formula>"Muy Alta"</formula>
    </cfRule>
    <cfRule type="cellIs" dxfId="174" priority="58" operator="equal">
      <formula>"Alta"</formula>
    </cfRule>
    <cfRule type="cellIs" dxfId="173" priority="59" operator="equal">
      <formula>"Media"</formula>
    </cfRule>
    <cfRule type="cellIs" dxfId="172" priority="60" operator="equal">
      <formula>"Baja"</formula>
    </cfRule>
    <cfRule type="cellIs" dxfId="171" priority="61" operator="equal">
      <formula>"Muy Baja"</formula>
    </cfRule>
  </conditionalFormatting>
  <conditionalFormatting sqref="N9">
    <cfRule type="cellIs" dxfId="170" priority="728" operator="equal">
      <formula>"Catastrófico"</formula>
    </cfRule>
    <cfRule type="cellIs" dxfId="169" priority="729" operator="equal">
      <formula>"Mayor"</formula>
    </cfRule>
    <cfRule type="cellIs" dxfId="168" priority="730" operator="equal">
      <formula>"Moderado"</formula>
    </cfRule>
    <cfRule type="cellIs" dxfId="167" priority="731" operator="equal">
      <formula>"Menor"</formula>
    </cfRule>
    <cfRule type="cellIs" dxfId="166" priority="732" operator="equal">
      <formula>"Leve"</formula>
    </cfRule>
  </conditionalFormatting>
  <conditionalFormatting sqref="N12 N15 N18 N21 N24 N27 N30 N33 N36 N39 N42 N45 N48 N51 N54 N57 N60 N63 N66">
    <cfRule type="cellIs" dxfId="165" priority="75" operator="equal">
      <formula>"Catastrófico"</formula>
    </cfRule>
    <cfRule type="cellIs" dxfId="164" priority="76" operator="equal">
      <formula>"Mayor"</formula>
    </cfRule>
    <cfRule type="cellIs" dxfId="163" priority="77" operator="equal">
      <formula>"Moderado"</formula>
    </cfRule>
    <cfRule type="cellIs" dxfId="162" priority="78" operator="equal">
      <formula>"Menor"</formula>
    </cfRule>
    <cfRule type="cellIs" dxfId="161" priority="79" operator="equal">
      <formula>"Leve"</formula>
    </cfRule>
  </conditionalFormatting>
  <conditionalFormatting sqref="P9">
    <cfRule type="cellIs" dxfId="160" priority="724" operator="equal">
      <formula>"Extremo"</formula>
    </cfRule>
    <cfRule type="cellIs" dxfId="159" priority="725" operator="equal">
      <formula>"Alto"</formula>
    </cfRule>
    <cfRule type="cellIs" dxfId="158" priority="726" operator="equal">
      <formula>"Moderado"</formula>
    </cfRule>
    <cfRule type="cellIs" dxfId="157" priority="727" operator="equal">
      <formula>"Bajo"</formula>
    </cfRule>
  </conditionalFormatting>
  <conditionalFormatting sqref="P12 P15 P18 P21 P24 P27 P30 P33 P36 P39 P42 P45 P48 P51 P54 P57 P60 P63 P66">
    <cfRule type="cellIs" dxfId="156" priority="71" operator="equal">
      <formula>"Extremo"</formula>
    </cfRule>
    <cfRule type="cellIs" dxfId="155" priority="72" operator="equal">
      <formula>"Alto"</formula>
    </cfRule>
    <cfRule type="cellIs" dxfId="154" priority="73" operator="equal">
      <formula>"Moderado"</formula>
    </cfRule>
    <cfRule type="cellIs" dxfId="153" priority="74" operator="equal">
      <formula>"Bajo"</formula>
    </cfRule>
  </conditionalFormatting>
  <conditionalFormatting sqref="AH9 AH12 AH15 AH18 AH21 AH24 AH27 AH30 AH33 AH36 AH39 AH42 AH45 AH48 AH51 AH54 AH57 AH60 AH63 AH66">
    <cfRule type="cellIs" dxfId="152" priority="400" operator="equal">
      <formula>"Muy Alta"</formula>
    </cfRule>
    <cfRule type="cellIs" dxfId="151" priority="401" operator="equal">
      <formula>"Alta"</formula>
    </cfRule>
    <cfRule type="cellIs" dxfId="150" priority="402" operator="equal">
      <formula>"Media"</formula>
    </cfRule>
    <cfRule type="cellIs" dxfId="149" priority="403" operator="equal">
      <formula>"Baja"</formula>
    </cfRule>
    <cfRule type="cellIs" dxfId="148" priority="404" operator="equal">
      <formula>"Muy Baja"</formula>
    </cfRule>
  </conditionalFormatting>
  <conditionalFormatting sqref="AH9:AH68">
    <cfRule type="expression" dxfId="147" priority="6">
      <formula>IF($AH9="Casi seguro",1,0)</formula>
    </cfRule>
    <cfRule type="expression" dxfId="146" priority="7">
      <formula>IF($AH9="Probable",1,0)</formula>
    </cfRule>
    <cfRule type="expression" dxfId="145" priority="8">
      <formula>IF($AH9="Posible",1,0)</formula>
    </cfRule>
    <cfRule type="expression" dxfId="144" priority="9">
      <formula>IF($AH9="Improbable",1,0)</formula>
    </cfRule>
    <cfRule type="expression" dxfId="143" priority="10">
      <formula>IF($AH9="Rara vez",1,0)</formula>
    </cfRule>
  </conditionalFormatting>
  <conditionalFormatting sqref="AJ9 AJ12 AJ15 AJ18 AJ21 AJ24 AJ27 AJ30 AJ33 AJ36 AJ39 AJ42 AJ45 AJ48 AJ51 AJ54 AJ57 AJ60 AJ63 AJ66">
    <cfRule type="cellIs" dxfId="142" priority="561" operator="equal">
      <formula>"Catastrófico"</formula>
    </cfRule>
    <cfRule type="cellIs" dxfId="141" priority="562" operator="equal">
      <formula>"Mayor"</formula>
    </cfRule>
    <cfRule type="cellIs" dxfId="140" priority="563" operator="equal">
      <formula>"Moderado"</formula>
    </cfRule>
    <cfRule type="cellIs" dxfId="139" priority="564" operator="equal">
      <formula>"Menor"</formula>
    </cfRule>
    <cfRule type="cellIs" dxfId="138" priority="565" operator="equal">
      <formula>"Leve"</formula>
    </cfRule>
  </conditionalFormatting>
  <conditionalFormatting sqref="AL9 AL12 AL15 AL18 AL21 AL24 AL27 AL30 AL33 AL36 AL39 AL42 AL45 AL48 AL51 AL54 AL57 AL60 AL63 AL66">
    <cfRule type="cellIs" dxfId="137" priority="547" operator="equal">
      <formula>"Extremo"</formula>
    </cfRule>
    <cfRule type="cellIs" dxfId="136" priority="548" operator="equal">
      <formula>"Alto"</formula>
    </cfRule>
    <cfRule type="cellIs" dxfId="135" priority="549" operator="equal">
      <formula>"Moderado"</formula>
    </cfRule>
    <cfRule type="cellIs" dxfId="134" priority="550" operator="equal">
      <formula>"Bajo"</formula>
    </cfRule>
  </conditionalFormatting>
  <conditionalFormatting sqref="AO9:AR68">
    <cfRule type="expression" dxfId="133" priority="26">
      <formula>IF(OR($AM9="Evitar",$AM9="Compartir",$AM9="Aceptar",$AM9="Reducir (Transferir)"),1,0)</formula>
    </cfRule>
    <cfRule type="expression" dxfId="132" priority="27">
      <formula>IF(AND($AL9="Moderado",OR($H9="Gestión",$H9="Seguridad de la Información (Pérdida de la Disponibilidad)",$H9="Seguridad de la Información (Pérdida de la Integridad)",$H9="Seguridad de la Información (Pérdida de Confidencialidad)",$H9="Fuga de Capital Intelectual",$H9="Estratégico")),1,0)</formula>
    </cfRule>
    <cfRule type="expression" dxfId="131" priority="28">
      <formula>IF($AL9="Bajo",1,0)</formula>
    </cfRule>
  </conditionalFormatting>
  <dataValidations count="1">
    <dataValidation type="list" allowBlank="1" showInputMessage="1" showErrorMessage="1" sqref="AM9:AM68" xr:uid="{00000000-0002-0000-0600-000000000000}">
      <formula1>IF(OR($H9="Corrupción",$H9="Corrupción en Trámites, OPAs y Consultas de Acceso a la Información Pública",$H9="Lavado de Activos",$H9="Financiación del Terrorismo"),TratamientoCorrupcion,TratamientoV5)</formula1>
    </dataValidation>
  </dataValidations>
  <pageMargins left="0.70866141732283472" right="0.70866141732283472" top="0.74803149606299213" bottom="0.74803149606299213" header="0.31496062992125984" footer="0.31496062992125984"/>
  <pageSetup scale="13" fitToHeight="0" orientation="landscape" r:id="rId1"/>
  <headerFooter>
    <oddFooter>&amp;C&amp;"Century Gothic,Negrita"&amp;9Nota: &amp;"Century Gothic,Normal"Si este documento se encuentra impreso se considera Copia no Controlada. La versión vigente está publicada en el sitio web del Instituto Distrital de Gestión de Riesgos y Cambio Climático – IDIGER</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
    <pageSetUpPr fitToPage="1"/>
  </sheetPr>
  <dimension ref="A1:AV79"/>
  <sheetViews>
    <sheetView showGridLines="0" view="pageBreakPreview" zoomScale="80" zoomScaleNormal="70" zoomScaleSheetLayoutView="80" workbookViewId="0">
      <pane xSplit="4" ySplit="8" topLeftCell="O12" activePane="bottomRight" state="frozen"/>
      <selection pane="topRight" activeCell="E1" sqref="E1"/>
      <selection pane="bottomLeft" activeCell="A9" sqref="A9"/>
      <selection pane="bottomRight" activeCell="D15" sqref="D15:D17"/>
    </sheetView>
  </sheetViews>
  <sheetFormatPr baseColWidth="10" defaultColWidth="0" defaultRowHeight="13.8" zeroHeight="1" x14ac:dyDescent="0.45"/>
  <cols>
    <col min="1" max="1" width="4" style="16" bestFit="1" customWidth="1"/>
    <col min="2" max="2" width="19" style="16" customWidth="1"/>
    <col min="3" max="3" width="42.68359375" style="16" customWidth="1"/>
    <col min="4" max="4" width="29.3125" style="9" customWidth="1"/>
    <col min="5" max="6" width="53.5234375" style="9" customWidth="1"/>
    <col min="7" max="7" width="14.5234375" style="9" hidden="1" customWidth="1"/>
    <col min="8" max="8" width="35.3125" style="9" customWidth="1"/>
    <col min="9" max="9" width="27.89453125" style="9" customWidth="1"/>
    <col min="10" max="10" width="23.68359375" style="9" customWidth="1"/>
    <col min="11" max="11" width="16.3125" style="9" customWidth="1"/>
    <col min="12" max="12" width="45.3125" style="9" customWidth="1"/>
    <col min="13" max="13" width="12.3125" style="9" customWidth="1"/>
    <col min="14" max="14" width="31.89453125" style="9" customWidth="1"/>
    <col min="15" max="15" width="23.68359375" style="9" customWidth="1"/>
    <col min="16" max="16" width="21.89453125" style="9" customWidth="1"/>
    <col min="17" max="17" width="27.89453125" style="9" customWidth="1"/>
    <col min="18" max="18" width="32.89453125" style="9" customWidth="1"/>
    <col min="19" max="19" width="23.68359375" style="9" customWidth="1"/>
    <col min="20" max="20" width="9.41796875" style="9" customWidth="1"/>
    <col min="21" max="21" width="40.20703125" style="9" customWidth="1"/>
    <col min="22" max="22" width="12.89453125" style="9" customWidth="1"/>
    <col min="23" max="23" width="31.89453125" style="9" customWidth="1"/>
    <col min="24" max="24" width="23.68359375" style="9" customWidth="1"/>
    <col min="25" max="25" width="15.41796875" style="9" customWidth="1"/>
    <col min="26" max="27" width="27.89453125" style="9" customWidth="1"/>
    <col min="28" max="28" width="23.68359375" style="9" customWidth="1"/>
    <col min="29" max="29" width="20.1015625" style="9" customWidth="1"/>
    <col min="30" max="30" width="38.68359375" style="9" customWidth="1"/>
    <col min="31" max="31" width="14.3125" style="9" customWidth="1"/>
    <col min="32" max="32" width="27.1015625" style="9" customWidth="1"/>
    <col min="33" max="33" width="23.68359375" style="9" customWidth="1"/>
    <col min="34" max="34" width="3.41796875" style="9" customWidth="1"/>
    <col min="35" max="48" width="11.41796875" style="9" hidden="1" customWidth="1"/>
    <col min="49" max="16384" width="11.41796875" style="9" hidden="1"/>
  </cols>
  <sheetData>
    <row r="1" spans="1:48" ht="21.9" customHeight="1" x14ac:dyDescent="0.45">
      <c r="A1" s="221"/>
      <c r="B1" s="222"/>
      <c r="C1" s="147" t="s">
        <v>138</v>
      </c>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239" t="s">
        <v>357</v>
      </c>
      <c r="AG1" s="239"/>
      <c r="AH1" s="8"/>
      <c r="AI1" s="8"/>
      <c r="AJ1" s="8"/>
      <c r="AK1" s="8"/>
      <c r="AL1" s="8"/>
      <c r="AM1" s="8"/>
      <c r="AN1" s="8"/>
      <c r="AO1" s="8"/>
      <c r="AP1" s="8"/>
      <c r="AQ1" s="8"/>
      <c r="AR1" s="8"/>
      <c r="AS1" s="8"/>
      <c r="AT1" s="8"/>
      <c r="AU1" s="8"/>
      <c r="AV1" s="8"/>
    </row>
    <row r="2" spans="1:48" ht="21.9" customHeight="1" x14ac:dyDescent="0.45">
      <c r="A2" s="223"/>
      <c r="B2" s="224"/>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239" t="s">
        <v>358</v>
      </c>
      <c r="AG2" s="239"/>
      <c r="AH2" s="8"/>
      <c r="AI2" s="8"/>
      <c r="AJ2" s="8"/>
      <c r="AK2" s="8"/>
      <c r="AL2" s="8"/>
      <c r="AM2" s="8"/>
      <c r="AN2" s="8"/>
      <c r="AO2" s="8"/>
      <c r="AP2" s="8"/>
      <c r="AQ2" s="8"/>
      <c r="AR2" s="8"/>
      <c r="AS2" s="8"/>
      <c r="AT2" s="8"/>
      <c r="AU2" s="8"/>
      <c r="AV2" s="8"/>
    </row>
    <row r="3" spans="1:48" ht="21.9" customHeight="1" x14ac:dyDescent="0.45">
      <c r="A3" s="223"/>
      <c r="B3" s="224"/>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239" t="s">
        <v>359</v>
      </c>
      <c r="AG3" s="239"/>
      <c r="AH3" s="8"/>
      <c r="AI3" s="8"/>
      <c r="AJ3" s="8"/>
      <c r="AK3" s="8"/>
      <c r="AL3" s="8"/>
      <c r="AM3" s="8"/>
      <c r="AN3" s="8"/>
      <c r="AO3" s="8"/>
      <c r="AP3" s="8"/>
      <c r="AQ3" s="8"/>
      <c r="AR3" s="8"/>
      <c r="AS3" s="8"/>
      <c r="AT3" s="8"/>
      <c r="AU3" s="8"/>
      <c r="AV3" s="8"/>
    </row>
    <row r="4" spans="1:48" ht="21.9" customHeight="1" x14ac:dyDescent="0.45">
      <c r="A4" s="225"/>
      <c r="B4" s="226"/>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240" t="s">
        <v>363</v>
      </c>
      <c r="AG4" s="240"/>
      <c r="AH4" s="8"/>
      <c r="AI4" s="8"/>
      <c r="AJ4" s="8"/>
      <c r="AK4" s="8"/>
      <c r="AL4" s="8"/>
      <c r="AM4" s="8"/>
      <c r="AN4" s="8"/>
      <c r="AO4" s="8"/>
      <c r="AP4" s="8"/>
      <c r="AQ4" s="8"/>
      <c r="AR4" s="8"/>
      <c r="AS4" s="8"/>
      <c r="AT4" s="8"/>
      <c r="AU4" s="8"/>
      <c r="AV4" s="8"/>
    </row>
    <row r="5" spans="1:48" ht="11.1" customHeight="1" x14ac:dyDescent="0.45">
      <c r="A5" s="10"/>
      <c r="B5" s="11"/>
      <c r="C5" s="10"/>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row>
    <row r="6" spans="1:48" s="20" customFormat="1" ht="34.200000000000003" customHeight="1" x14ac:dyDescent="0.5">
      <c r="A6" s="218" t="s">
        <v>88</v>
      </c>
      <c r="B6" s="218"/>
      <c r="C6" s="218"/>
      <c r="D6" s="227"/>
      <c r="E6" s="36" t="s">
        <v>0</v>
      </c>
      <c r="F6" s="36" t="s">
        <v>290</v>
      </c>
      <c r="G6" s="218" t="s">
        <v>289</v>
      </c>
      <c r="H6" s="218"/>
      <c r="I6" s="218"/>
      <c r="J6" s="218"/>
      <c r="K6" s="218"/>
      <c r="L6" s="218"/>
      <c r="M6" s="218"/>
      <c r="N6" s="218"/>
      <c r="O6" s="218"/>
      <c r="P6" s="218" t="s">
        <v>287</v>
      </c>
      <c r="Q6" s="218"/>
      <c r="R6" s="218"/>
      <c r="S6" s="218"/>
      <c r="T6" s="218"/>
      <c r="U6" s="218"/>
      <c r="V6" s="218"/>
      <c r="W6" s="218"/>
      <c r="X6" s="218"/>
      <c r="Y6" s="218" t="s">
        <v>288</v>
      </c>
      <c r="Z6" s="218"/>
      <c r="AA6" s="218"/>
      <c r="AB6" s="218"/>
      <c r="AC6" s="218"/>
      <c r="AD6" s="218"/>
      <c r="AE6" s="218"/>
      <c r="AF6" s="218"/>
      <c r="AG6" s="218"/>
      <c r="AH6" s="19"/>
      <c r="AI6" s="19"/>
      <c r="AJ6" s="19"/>
      <c r="AK6" s="19"/>
      <c r="AL6" s="19"/>
      <c r="AM6" s="19"/>
      <c r="AN6" s="19"/>
      <c r="AO6" s="19"/>
      <c r="AP6" s="19"/>
      <c r="AQ6" s="19"/>
      <c r="AR6" s="19"/>
      <c r="AS6" s="19"/>
      <c r="AT6" s="19"/>
      <c r="AU6" s="19"/>
      <c r="AV6" s="19"/>
    </row>
    <row r="7" spans="1:48" s="20" customFormat="1" ht="36.9" customHeight="1" x14ac:dyDescent="0.5">
      <c r="A7" s="228" t="s">
        <v>74</v>
      </c>
      <c r="B7" s="229" t="s">
        <v>28</v>
      </c>
      <c r="C7" s="218" t="s">
        <v>1</v>
      </c>
      <c r="D7" s="230" t="s">
        <v>73</v>
      </c>
      <c r="E7" s="227" t="s">
        <v>413</v>
      </c>
      <c r="F7" s="232" t="s">
        <v>286</v>
      </c>
      <c r="G7" s="219" t="s">
        <v>22</v>
      </c>
      <c r="H7" s="219"/>
      <c r="I7" s="219"/>
      <c r="J7" s="219"/>
      <c r="K7" s="237" t="s">
        <v>23</v>
      </c>
      <c r="L7" s="238"/>
      <c r="M7" s="220" t="s">
        <v>24</v>
      </c>
      <c r="N7" s="220"/>
      <c r="O7" s="220"/>
      <c r="P7" s="219" t="s">
        <v>22</v>
      </c>
      <c r="Q7" s="219"/>
      <c r="R7" s="219"/>
      <c r="S7" s="219"/>
      <c r="T7" s="237" t="s">
        <v>23</v>
      </c>
      <c r="U7" s="238"/>
      <c r="V7" s="220" t="s">
        <v>24</v>
      </c>
      <c r="W7" s="220"/>
      <c r="X7" s="220"/>
      <c r="Y7" s="219" t="s">
        <v>22</v>
      </c>
      <c r="Z7" s="219"/>
      <c r="AA7" s="219"/>
      <c r="AB7" s="219"/>
      <c r="AC7" s="237" t="s">
        <v>23</v>
      </c>
      <c r="AD7" s="238"/>
      <c r="AE7" s="220" t="s">
        <v>24</v>
      </c>
      <c r="AF7" s="220"/>
      <c r="AG7" s="220"/>
      <c r="AH7" s="19"/>
      <c r="AI7" s="19"/>
      <c r="AJ7" s="19"/>
      <c r="AK7" s="19"/>
      <c r="AL7" s="19"/>
      <c r="AM7" s="19"/>
      <c r="AN7" s="19"/>
      <c r="AO7" s="19"/>
      <c r="AP7" s="19"/>
      <c r="AQ7" s="19"/>
      <c r="AR7" s="19"/>
      <c r="AS7" s="19"/>
      <c r="AT7" s="19"/>
      <c r="AU7" s="19"/>
      <c r="AV7" s="19"/>
    </row>
    <row r="8" spans="1:48" s="20" customFormat="1" ht="42.3" customHeight="1" x14ac:dyDescent="0.5">
      <c r="A8" s="228"/>
      <c r="B8" s="229"/>
      <c r="C8" s="218"/>
      <c r="D8" s="230"/>
      <c r="E8" s="227"/>
      <c r="F8" s="233"/>
      <c r="G8" s="59" t="s">
        <v>25</v>
      </c>
      <c r="H8" s="59" t="s">
        <v>19</v>
      </c>
      <c r="I8" s="59" t="s">
        <v>279</v>
      </c>
      <c r="J8" s="59" t="s">
        <v>20</v>
      </c>
      <c r="K8" s="57" t="s">
        <v>25</v>
      </c>
      <c r="L8" s="57" t="s">
        <v>21</v>
      </c>
      <c r="M8" s="58" t="s">
        <v>25</v>
      </c>
      <c r="N8" s="58" t="s">
        <v>26</v>
      </c>
      <c r="O8" s="58" t="s">
        <v>27</v>
      </c>
      <c r="P8" s="59" t="s">
        <v>25</v>
      </c>
      <c r="Q8" s="59" t="s">
        <v>19</v>
      </c>
      <c r="R8" s="59" t="s">
        <v>279</v>
      </c>
      <c r="S8" s="59" t="s">
        <v>20</v>
      </c>
      <c r="T8" s="57" t="s">
        <v>25</v>
      </c>
      <c r="U8" s="57" t="s">
        <v>21</v>
      </c>
      <c r="V8" s="58" t="s">
        <v>25</v>
      </c>
      <c r="W8" s="58" t="s">
        <v>26</v>
      </c>
      <c r="X8" s="58" t="s">
        <v>27</v>
      </c>
      <c r="Y8" s="59" t="s">
        <v>25</v>
      </c>
      <c r="Z8" s="59" t="s">
        <v>19</v>
      </c>
      <c r="AA8" s="59" t="s">
        <v>279</v>
      </c>
      <c r="AB8" s="59" t="s">
        <v>20</v>
      </c>
      <c r="AC8" s="57" t="s">
        <v>25</v>
      </c>
      <c r="AD8" s="57" t="s">
        <v>21</v>
      </c>
      <c r="AE8" s="58" t="s">
        <v>25</v>
      </c>
      <c r="AF8" s="58" t="s">
        <v>26</v>
      </c>
      <c r="AG8" s="58" t="s">
        <v>27</v>
      </c>
      <c r="AH8" s="21"/>
      <c r="AI8" s="21"/>
      <c r="AJ8" s="21"/>
      <c r="AK8" s="21"/>
      <c r="AL8" s="21"/>
      <c r="AM8" s="21"/>
      <c r="AN8" s="21"/>
      <c r="AO8" s="21"/>
      <c r="AP8" s="21"/>
      <c r="AQ8" s="21"/>
      <c r="AR8" s="21"/>
      <c r="AS8" s="21"/>
      <c r="AT8" s="21"/>
      <c r="AU8" s="21"/>
      <c r="AV8" s="21"/>
    </row>
    <row r="9" spans="1:48" ht="16.5" customHeight="1" x14ac:dyDescent="0.45">
      <c r="A9" s="137">
        <v>1</v>
      </c>
      <c r="B9" s="127" t="str">
        <f>IF('2. Identificación del Riesgo'!B9:B11="","",'2. Identificación del Riesgo'!B9:B11)</f>
        <v>Conocimiento e Innovación</v>
      </c>
      <c r="C9" s="127" t="str">
        <f>IF('2. Identificación del Riesgo'!G9:G11="","",'2. Identificación del Riesgo'!G9:G11)</f>
        <v>Posibilidad de afectación económica (o presupuestal) y reputacionall, por la inadecuada transferencia de conocimientos debido a la alta rotación de personal de planta y/o contratistas, y a la falta de lineamientos y herramientas institucionalizados para una adecuada transferencia de conocimiento.</v>
      </c>
      <c r="D9" s="127" t="str">
        <f>IF('2. Identificación del Riesgo'!H9:H11="","",'2. Identificación del Riesgo'!H9:H11)</f>
        <v>Gestión - Fuga de Capital Intelectual</v>
      </c>
      <c r="E9" s="231" t="str">
        <f>IF('7. Mapa de Riesgos General'!AO9:AO11="",IF(B9="","","N/A"),'7. Mapa de Riesgos General'!AO9:AO11)</f>
        <v xml:space="preserve">Inventario de conocimiento explicto </v>
      </c>
      <c r="F9" s="234" t="str">
        <f>IF('7. Mapa de Riesgos General'!Q9:Q11="","",'7. Mapa de Riesgos General'!W9:W11)</f>
        <v>*Evidencia: Muestra de Publicaciones en la pagina web, capacitaciones al interior de la entidad, socializaciones por correo electronico y/o transferencias de conocimientos.</v>
      </c>
      <c r="G9" s="213" t="s">
        <v>433</v>
      </c>
      <c r="H9" s="215"/>
      <c r="I9" s="215"/>
      <c r="J9" s="215"/>
      <c r="K9" s="213"/>
      <c r="L9" s="215"/>
      <c r="M9" s="213"/>
      <c r="N9" s="217"/>
      <c r="O9" s="217"/>
      <c r="P9" s="213"/>
      <c r="Q9" s="215"/>
      <c r="T9" s="213"/>
      <c r="U9" s="215"/>
      <c r="V9" s="213"/>
      <c r="W9" s="217"/>
      <c r="X9" s="217"/>
      <c r="Y9" s="213"/>
      <c r="Z9" s="215"/>
      <c r="AA9" s="215"/>
      <c r="AB9" s="215"/>
      <c r="AC9" s="214"/>
      <c r="AD9" s="217"/>
      <c r="AE9" s="213"/>
      <c r="AF9" s="217"/>
      <c r="AG9" s="217"/>
      <c r="AH9" s="13"/>
      <c r="AI9" s="13"/>
      <c r="AJ9" s="13"/>
      <c r="AK9" s="13"/>
      <c r="AL9" s="13"/>
      <c r="AM9" s="13"/>
      <c r="AN9" s="13"/>
      <c r="AO9" s="13"/>
      <c r="AP9" s="13"/>
      <c r="AQ9" s="13"/>
      <c r="AR9" s="13"/>
      <c r="AS9" s="13"/>
      <c r="AT9" s="13"/>
      <c r="AU9" s="13"/>
      <c r="AV9" s="13"/>
    </row>
    <row r="10" spans="1:48" ht="28.8" customHeight="1" x14ac:dyDescent="0.45">
      <c r="A10" s="137"/>
      <c r="B10" s="127"/>
      <c r="C10" s="127"/>
      <c r="D10" s="127"/>
      <c r="E10" s="231"/>
      <c r="F10" s="235"/>
      <c r="G10" s="214"/>
      <c r="H10" s="216"/>
      <c r="I10" s="216"/>
      <c r="J10" s="216"/>
      <c r="K10" s="214"/>
      <c r="L10" s="216"/>
      <c r="M10" s="214"/>
      <c r="N10" s="216"/>
      <c r="O10" s="216"/>
      <c r="P10" s="214"/>
      <c r="Q10" s="216"/>
      <c r="T10" s="214"/>
      <c r="U10" s="216"/>
      <c r="V10" s="214"/>
      <c r="W10" s="216"/>
      <c r="X10" s="216"/>
      <c r="Y10" s="214"/>
      <c r="Z10" s="216"/>
      <c r="AA10" s="216"/>
      <c r="AB10" s="216"/>
      <c r="AC10" s="214"/>
      <c r="AD10" s="216"/>
      <c r="AE10" s="214"/>
      <c r="AF10" s="216"/>
      <c r="AG10" s="216"/>
      <c r="AH10" s="8"/>
      <c r="AI10" s="8"/>
      <c r="AJ10" s="8"/>
      <c r="AK10" s="8"/>
      <c r="AL10" s="8"/>
      <c r="AM10" s="8"/>
      <c r="AN10" s="8"/>
      <c r="AO10" s="8"/>
      <c r="AP10" s="8"/>
      <c r="AQ10" s="8"/>
      <c r="AR10" s="8"/>
      <c r="AS10" s="8"/>
      <c r="AT10" s="8"/>
      <c r="AU10" s="8"/>
      <c r="AV10" s="8"/>
    </row>
    <row r="11" spans="1:48" ht="78" customHeight="1" x14ac:dyDescent="0.45">
      <c r="A11" s="137"/>
      <c r="B11" s="127"/>
      <c r="C11" s="127"/>
      <c r="D11" s="127"/>
      <c r="E11" s="231"/>
      <c r="F11" s="236"/>
      <c r="G11" s="214"/>
      <c r="H11" s="216"/>
      <c r="I11" s="216"/>
      <c r="J11" s="216"/>
      <c r="K11" s="214"/>
      <c r="L11" s="216"/>
      <c r="M11" s="214"/>
      <c r="N11" s="216"/>
      <c r="O11" s="216"/>
      <c r="P11" s="214"/>
      <c r="Q11" s="216"/>
      <c r="T11" s="214"/>
      <c r="U11" s="216"/>
      <c r="V11" s="214"/>
      <c r="W11" s="216"/>
      <c r="X11" s="216"/>
      <c r="Y11" s="214"/>
      <c r="Z11" s="216"/>
      <c r="AA11" s="216"/>
      <c r="AB11" s="216"/>
      <c r="AC11" s="214"/>
      <c r="AD11" s="216"/>
      <c r="AE11" s="214"/>
      <c r="AF11" s="216"/>
      <c r="AG11" s="216"/>
      <c r="AH11" s="8"/>
      <c r="AI11" s="8"/>
      <c r="AJ11" s="8"/>
      <c r="AK11" s="8"/>
      <c r="AL11" s="8"/>
      <c r="AM11" s="8"/>
      <c r="AN11" s="8"/>
      <c r="AO11" s="8"/>
      <c r="AP11" s="8"/>
      <c r="AQ11" s="8"/>
      <c r="AR11" s="8"/>
      <c r="AS11" s="8"/>
      <c r="AT11" s="8"/>
      <c r="AU11" s="8"/>
      <c r="AV11" s="8"/>
    </row>
    <row r="12" spans="1:48" ht="16.5" customHeight="1" x14ac:dyDescent="0.45">
      <c r="A12" s="137">
        <v>2</v>
      </c>
      <c r="B12" s="127" t="str">
        <f>IF('2. Identificación del Riesgo'!B12:B14="","",'2. Identificación del Riesgo'!B12:B14)</f>
        <v>Conocimiento e Innovación</v>
      </c>
      <c r="C12" s="127" t="str">
        <f>IF('2. Identificación del Riesgo'!G12:G14="","",'2. Identificación del Riesgo'!G12:G14)</f>
        <v>Posibilidad de afectación reputacional con algun grupo de interés por generar productos de conocimiento ( metodologias, informes, publicaciones etc) que no cumplan con los requsitos legales y de calidad  requeridas.</v>
      </c>
      <c r="D12" s="127" t="str">
        <f>IF('2. Identificación del Riesgo'!H12:H14="","",'2. Identificación del Riesgo'!H12:H14)</f>
        <v>Gestión - Incumplimiento Normativo</v>
      </c>
      <c r="E12" s="231" t="str">
        <f>IF('7. Mapa de Riesgos General'!AO12:AO14="",IF(B12="","","N/A"),'7. Mapa de Riesgos General'!AO12:AO14)</f>
        <v>N/A</v>
      </c>
      <c r="F12" s="234" t="str">
        <f>IF('7. Mapa de Riesgos General'!Q12:Q14="","",'7. Mapa de Riesgos General'!W12:W14)</f>
        <v>*Evidencia: Muestra de correos de solictud de actualización y/o publicación de documentos.</v>
      </c>
      <c r="G12" s="213" t="s">
        <v>433</v>
      </c>
      <c r="H12" s="215"/>
      <c r="I12" s="215"/>
      <c r="J12" s="215"/>
      <c r="K12" s="213"/>
      <c r="L12" s="215"/>
      <c r="M12" s="213"/>
      <c r="N12" s="217"/>
      <c r="O12" s="217"/>
      <c r="P12" s="213"/>
      <c r="Q12" s="215"/>
      <c r="R12" s="215"/>
      <c r="S12" s="215"/>
      <c r="T12" s="213"/>
      <c r="U12" s="215"/>
      <c r="V12" s="213"/>
      <c r="W12" s="217"/>
      <c r="X12" s="217"/>
      <c r="Y12" s="213"/>
      <c r="Z12" s="215"/>
      <c r="AA12" s="215"/>
      <c r="AB12" s="215"/>
      <c r="AC12" s="214"/>
      <c r="AD12" s="217"/>
      <c r="AE12" s="213"/>
      <c r="AF12" s="217"/>
      <c r="AG12" s="217"/>
      <c r="AH12" s="8"/>
      <c r="AI12" s="8"/>
      <c r="AJ12" s="8"/>
      <c r="AK12" s="8"/>
      <c r="AL12" s="8"/>
      <c r="AM12" s="8"/>
      <c r="AN12" s="8"/>
      <c r="AO12" s="8"/>
      <c r="AP12" s="8"/>
      <c r="AQ12" s="8"/>
      <c r="AR12" s="8"/>
      <c r="AS12" s="8"/>
      <c r="AT12" s="8"/>
      <c r="AU12" s="8"/>
      <c r="AV12" s="8"/>
    </row>
    <row r="13" spans="1:48" ht="24" customHeight="1" x14ac:dyDescent="0.45">
      <c r="A13" s="137"/>
      <c r="B13" s="127"/>
      <c r="C13" s="127"/>
      <c r="D13" s="127"/>
      <c r="E13" s="231"/>
      <c r="F13" s="235"/>
      <c r="G13" s="214"/>
      <c r="H13" s="216"/>
      <c r="I13" s="216"/>
      <c r="J13" s="216"/>
      <c r="K13" s="214"/>
      <c r="L13" s="216"/>
      <c r="M13" s="214"/>
      <c r="N13" s="216"/>
      <c r="O13" s="216"/>
      <c r="P13" s="214"/>
      <c r="Q13" s="216"/>
      <c r="R13" s="216"/>
      <c r="S13" s="216"/>
      <c r="T13" s="214"/>
      <c r="U13" s="216"/>
      <c r="V13" s="214"/>
      <c r="W13" s="216"/>
      <c r="X13" s="216"/>
      <c r="Y13" s="214"/>
      <c r="Z13" s="216"/>
      <c r="AA13" s="216"/>
      <c r="AB13" s="216"/>
      <c r="AC13" s="214"/>
      <c r="AD13" s="216"/>
      <c r="AE13" s="214"/>
      <c r="AF13" s="216"/>
      <c r="AG13" s="216"/>
      <c r="AH13" s="8"/>
      <c r="AI13" s="8"/>
      <c r="AJ13" s="8"/>
      <c r="AK13" s="8"/>
      <c r="AL13" s="8"/>
      <c r="AM13" s="8"/>
      <c r="AN13" s="8"/>
      <c r="AO13" s="8"/>
      <c r="AP13" s="8"/>
      <c r="AQ13" s="8"/>
      <c r="AR13" s="8"/>
      <c r="AS13" s="8"/>
      <c r="AT13" s="8"/>
      <c r="AU13" s="8"/>
      <c r="AV13" s="8"/>
    </row>
    <row r="14" spans="1:48" ht="50.4" customHeight="1" x14ac:dyDescent="0.45">
      <c r="A14" s="137"/>
      <c r="B14" s="127"/>
      <c r="C14" s="127"/>
      <c r="D14" s="127"/>
      <c r="E14" s="231"/>
      <c r="F14" s="236"/>
      <c r="G14" s="214"/>
      <c r="H14" s="216"/>
      <c r="I14" s="216"/>
      <c r="J14" s="216"/>
      <c r="K14" s="214"/>
      <c r="L14" s="216"/>
      <c r="M14" s="214"/>
      <c r="N14" s="216"/>
      <c r="O14" s="216"/>
      <c r="P14" s="214"/>
      <c r="Q14" s="216"/>
      <c r="R14" s="216"/>
      <c r="S14" s="216"/>
      <c r="T14" s="214"/>
      <c r="U14" s="216"/>
      <c r="V14" s="214"/>
      <c r="W14" s="216"/>
      <c r="X14" s="216"/>
      <c r="Y14" s="214"/>
      <c r="Z14" s="216"/>
      <c r="AA14" s="216"/>
      <c r="AB14" s="216"/>
      <c r="AC14" s="214"/>
      <c r="AD14" s="216"/>
      <c r="AE14" s="214"/>
      <c r="AF14" s="216"/>
      <c r="AG14" s="216"/>
      <c r="AH14" s="8"/>
      <c r="AI14" s="8"/>
      <c r="AJ14" s="8"/>
      <c r="AK14" s="8"/>
      <c r="AL14" s="8"/>
      <c r="AM14" s="8"/>
      <c r="AN14" s="8"/>
      <c r="AO14" s="8"/>
      <c r="AP14" s="8"/>
      <c r="AQ14" s="8"/>
      <c r="AR14" s="8"/>
      <c r="AS14" s="8"/>
      <c r="AT14" s="8"/>
      <c r="AU14" s="8"/>
      <c r="AV14" s="8"/>
    </row>
    <row r="15" spans="1:48" ht="16.5" customHeight="1" x14ac:dyDescent="0.45">
      <c r="A15" s="137">
        <v>3</v>
      </c>
      <c r="B15" s="127" t="str">
        <f>IF('2. Identificación del Riesgo'!B15:B17="","",'2. Identificación del Riesgo'!B15:B17)</f>
        <v/>
      </c>
      <c r="C15" s="127" t="str">
        <f>IF('2. Identificación del Riesgo'!G15:G17="","",'2. Identificación del Riesgo'!G15:G17)</f>
        <v/>
      </c>
      <c r="D15" s="127" t="str">
        <f>IF('2. Identificación del Riesgo'!H15:H17="","",'2. Identificación del Riesgo'!H15:H17)</f>
        <v/>
      </c>
      <c r="E15" s="231" t="str">
        <f>IF('7. Mapa de Riesgos General'!AO15:AO17="",IF(B15="","","N/A"),'7. Mapa de Riesgos General'!AO15:AO17)</f>
        <v/>
      </c>
      <c r="F15" s="234" t="str">
        <f>IF('7. Mapa de Riesgos General'!Q15:Q17="","",'7. Mapa de Riesgos General'!W15:W17)</f>
        <v/>
      </c>
      <c r="G15" s="213"/>
      <c r="H15" s="215"/>
      <c r="I15" s="215"/>
      <c r="J15" s="215"/>
      <c r="K15" s="214"/>
      <c r="L15" s="217"/>
      <c r="M15" s="213"/>
      <c r="N15" s="217"/>
      <c r="O15" s="217"/>
      <c r="P15" s="213"/>
      <c r="Q15" s="215"/>
      <c r="R15" s="215"/>
      <c r="S15" s="215"/>
      <c r="T15" s="214"/>
      <c r="U15" s="217"/>
      <c r="V15" s="213"/>
      <c r="W15" s="217"/>
      <c r="X15" s="217"/>
      <c r="Y15" s="213"/>
      <c r="Z15" s="215"/>
      <c r="AA15" s="215"/>
      <c r="AB15" s="215"/>
      <c r="AC15" s="214"/>
      <c r="AD15" s="217"/>
      <c r="AE15" s="213"/>
      <c r="AF15" s="217"/>
      <c r="AG15" s="217"/>
      <c r="AH15" s="8"/>
      <c r="AI15" s="8"/>
      <c r="AJ15" s="8"/>
      <c r="AK15" s="8"/>
      <c r="AL15" s="8"/>
      <c r="AM15" s="8"/>
      <c r="AN15" s="8"/>
      <c r="AO15" s="8"/>
      <c r="AP15" s="8"/>
      <c r="AQ15" s="8"/>
      <c r="AR15" s="8"/>
      <c r="AS15" s="8"/>
      <c r="AT15" s="8"/>
      <c r="AU15" s="8"/>
      <c r="AV15" s="8"/>
    </row>
    <row r="16" spans="1:48" x14ac:dyDescent="0.45">
      <c r="A16" s="137"/>
      <c r="B16" s="127"/>
      <c r="C16" s="127"/>
      <c r="D16" s="127"/>
      <c r="E16" s="231"/>
      <c r="F16" s="235"/>
      <c r="G16" s="214"/>
      <c r="H16" s="216"/>
      <c r="I16" s="216"/>
      <c r="J16" s="216"/>
      <c r="K16" s="214"/>
      <c r="L16" s="216"/>
      <c r="M16" s="214"/>
      <c r="N16" s="216"/>
      <c r="O16" s="216"/>
      <c r="P16" s="214"/>
      <c r="Q16" s="216"/>
      <c r="R16" s="216"/>
      <c r="S16" s="216"/>
      <c r="T16" s="214"/>
      <c r="U16" s="216"/>
      <c r="V16" s="214"/>
      <c r="W16" s="216"/>
      <c r="X16" s="216"/>
      <c r="Y16" s="214"/>
      <c r="Z16" s="216"/>
      <c r="AA16" s="216"/>
      <c r="AB16" s="216"/>
      <c r="AC16" s="214"/>
      <c r="AD16" s="216"/>
      <c r="AE16" s="214"/>
      <c r="AF16" s="216"/>
      <c r="AG16" s="216"/>
      <c r="AH16" s="8"/>
      <c r="AI16" s="8"/>
      <c r="AJ16" s="8"/>
      <c r="AK16" s="8"/>
      <c r="AL16" s="8"/>
      <c r="AM16" s="8"/>
      <c r="AN16" s="8"/>
      <c r="AO16" s="8"/>
      <c r="AP16" s="8"/>
      <c r="AQ16" s="8"/>
      <c r="AR16" s="8"/>
      <c r="AS16" s="8"/>
      <c r="AT16" s="8"/>
      <c r="AU16" s="8"/>
      <c r="AV16" s="8"/>
    </row>
    <row r="17" spans="1:48" x14ac:dyDescent="0.45">
      <c r="A17" s="137"/>
      <c r="B17" s="127"/>
      <c r="C17" s="127"/>
      <c r="D17" s="127"/>
      <c r="E17" s="231"/>
      <c r="F17" s="236"/>
      <c r="G17" s="214"/>
      <c r="H17" s="216"/>
      <c r="I17" s="216"/>
      <c r="J17" s="216"/>
      <c r="K17" s="214"/>
      <c r="L17" s="216"/>
      <c r="M17" s="214"/>
      <c r="N17" s="216"/>
      <c r="O17" s="216"/>
      <c r="P17" s="214"/>
      <c r="Q17" s="216"/>
      <c r="R17" s="216"/>
      <c r="S17" s="216"/>
      <c r="T17" s="214"/>
      <c r="U17" s="216"/>
      <c r="V17" s="214"/>
      <c r="W17" s="216"/>
      <c r="X17" s="216"/>
      <c r="Y17" s="214"/>
      <c r="Z17" s="216"/>
      <c r="AA17" s="216"/>
      <c r="AB17" s="216"/>
      <c r="AC17" s="214"/>
      <c r="AD17" s="216"/>
      <c r="AE17" s="214"/>
      <c r="AF17" s="216"/>
      <c r="AG17" s="216"/>
      <c r="AH17" s="8"/>
      <c r="AI17" s="8"/>
      <c r="AJ17" s="8"/>
      <c r="AK17" s="8"/>
      <c r="AL17" s="8"/>
      <c r="AM17" s="8"/>
      <c r="AN17" s="8"/>
      <c r="AO17" s="8"/>
      <c r="AP17" s="8"/>
      <c r="AQ17" s="8"/>
      <c r="AR17" s="8"/>
      <c r="AS17" s="8"/>
      <c r="AT17" s="8"/>
      <c r="AU17" s="8"/>
      <c r="AV17" s="8"/>
    </row>
    <row r="18" spans="1:48" ht="16.5" customHeight="1" x14ac:dyDescent="0.45">
      <c r="A18" s="137">
        <v>4</v>
      </c>
      <c r="B18" s="127" t="str">
        <f>IF('2. Identificación del Riesgo'!B18:B20="","",'2. Identificación del Riesgo'!B18:B20)</f>
        <v/>
      </c>
      <c r="C18" s="127" t="str">
        <f>IF('2. Identificación del Riesgo'!G18:G20="","",'2. Identificación del Riesgo'!G18:G20)</f>
        <v/>
      </c>
      <c r="D18" s="127" t="str">
        <f>IF('2. Identificación del Riesgo'!H18:H20="","",'2. Identificación del Riesgo'!H18:H20)</f>
        <v/>
      </c>
      <c r="E18" s="231" t="str">
        <f>IF('7. Mapa de Riesgos General'!AO18:AO20="",IF(B18="","","N/A"),'7. Mapa de Riesgos General'!AO18:AO20)</f>
        <v/>
      </c>
      <c r="F18" s="234" t="str">
        <f>IF('7. Mapa de Riesgos General'!Q18:Q20="","",'7. Mapa de Riesgos General'!W18:W20)</f>
        <v/>
      </c>
      <c r="G18" s="213"/>
      <c r="H18" s="215"/>
      <c r="I18" s="215"/>
      <c r="J18" s="215"/>
      <c r="K18" s="214"/>
      <c r="L18" s="217"/>
      <c r="M18" s="213"/>
      <c r="N18" s="217"/>
      <c r="O18" s="217"/>
      <c r="P18" s="213"/>
      <c r="Q18" s="215"/>
      <c r="R18" s="215"/>
      <c r="S18" s="215"/>
      <c r="T18" s="214"/>
      <c r="U18" s="217"/>
      <c r="V18" s="213"/>
      <c r="W18" s="217"/>
      <c r="X18" s="217"/>
      <c r="Y18" s="213"/>
      <c r="Z18" s="215"/>
      <c r="AA18" s="215"/>
      <c r="AB18" s="215"/>
      <c r="AC18" s="214"/>
      <c r="AD18" s="217"/>
      <c r="AE18" s="213"/>
      <c r="AF18" s="217"/>
      <c r="AG18" s="217"/>
      <c r="AH18" s="8"/>
      <c r="AI18" s="8"/>
      <c r="AJ18" s="8"/>
      <c r="AK18" s="8"/>
      <c r="AL18" s="8"/>
      <c r="AM18" s="8"/>
      <c r="AN18" s="8"/>
      <c r="AO18" s="8"/>
      <c r="AP18" s="8"/>
      <c r="AQ18" s="8"/>
      <c r="AR18" s="8"/>
      <c r="AS18" s="8"/>
      <c r="AT18" s="8"/>
      <c r="AU18" s="8"/>
      <c r="AV18" s="8"/>
    </row>
    <row r="19" spans="1:48" x14ac:dyDescent="0.45">
      <c r="A19" s="137"/>
      <c r="B19" s="127"/>
      <c r="C19" s="127"/>
      <c r="D19" s="127"/>
      <c r="E19" s="231"/>
      <c r="F19" s="235"/>
      <c r="G19" s="214"/>
      <c r="H19" s="216"/>
      <c r="I19" s="216"/>
      <c r="J19" s="216"/>
      <c r="K19" s="214"/>
      <c r="L19" s="216"/>
      <c r="M19" s="214"/>
      <c r="N19" s="216"/>
      <c r="O19" s="216"/>
      <c r="P19" s="214"/>
      <c r="Q19" s="216"/>
      <c r="R19" s="216"/>
      <c r="S19" s="216"/>
      <c r="T19" s="214"/>
      <c r="U19" s="216"/>
      <c r="V19" s="214"/>
      <c r="W19" s="216"/>
      <c r="X19" s="216"/>
      <c r="Y19" s="214"/>
      <c r="Z19" s="216"/>
      <c r="AA19" s="216"/>
      <c r="AB19" s="216"/>
      <c r="AC19" s="214"/>
      <c r="AD19" s="216"/>
      <c r="AE19" s="214"/>
      <c r="AF19" s="216"/>
      <c r="AG19" s="216"/>
      <c r="AH19" s="8"/>
      <c r="AI19" s="8"/>
      <c r="AJ19" s="8"/>
      <c r="AK19" s="8"/>
      <c r="AL19" s="8"/>
      <c r="AM19" s="8"/>
      <c r="AN19" s="8"/>
      <c r="AO19" s="8"/>
      <c r="AP19" s="8"/>
      <c r="AQ19" s="8"/>
      <c r="AR19" s="8"/>
      <c r="AS19" s="8"/>
      <c r="AT19" s="8"/>
      <c r="AU19" s="8"/>
      <c r="AV19" s="8"/>
    </row>
    <row r="20" spans="1:48" x14ac:dyDescent="0.45">
      <c r="A20" s="137"/>
      <c r="B20" s="127"/>
      <c r="C20" s="127"/>
      <c r="D20" s="127"/>
      <c r="E20" s="231"/>
      <c r="F20" s="236"/>
      <c r="G20" s="214"/>
      <c r="H20" s="216"/>
      <c r="I20" s="216"/>
      <c r="J20" s="216"/>
      <c r="K20" s="214"/>
      <c r="L20" s="216"/>
      <c r="M20" s="214"/>
      <c r="N20" s="216"/>
      <c r="O20" s="216"/>
      <c r="P20" s="214"/>
      <c r="Q20" s="216"/>
      <c r="R20" s="216"/>
      <c r="S20" s="216"/>
      <c r="T20" s="214"/>
      <c r="U20" s="216"/>
      <c r="V20" s="214"/>
      <c r="W20" s="216"/>
      <c r="X20" s="216"/>
      <c r="Y20" s="214"/>
      <c r="Z20" s="216"/>
      <c r="AA20" s="216"/>
      <c r="AB20" s="216"/>
      <c r="AC20" s="214"/>
      <c r="AD20" s="216"/>
      <c r="AE20" s="214"/>
      <c r="AF20" s="216"/>
      <c r="AG20" s="216"/>
      <c r="AH20" s="8"/>
      <c r="AI20" s="8"/>
      <c r="AJ20" s="8"/>
      <c r="AK20" s="8"/>
      <c r="AL20" s="8"/>
      <c r="AM20" s="8"/>
      <c r="AN20" s="8"/>
      <c r="AO20" s="8"/>
      <c r="AP20" s="8"/>
      <c r="AQ20" s="8"/>
      <c r="AR20" s="8"/>
      <c r="AS20" s="8"/>
      <c r="AT20" s="8"/>
      <c r="AU20" s="8"/>
      <c r="AV20" s="8"/>
    </row>
    <row r="21" spans="1:48" ht="16.5" customHeight="1" x14ac:dyDescent="0.45">
      <c r="A21" s="137">
        <v>5</v>
      </c>
      <c r="B21" s="127" t="str">
        <f>IF('2. Identificación del Riesgo'!B21:B23="","",'2. Identificación del Riesgo'!B21:B23)</f>
        <v/>
      </c>
      <c r="C21" s="127" t="str">
        <f>IF('2. Identificación del Riesgo'!G21:G23="","",'2. Identificación del Riesgo'!G21:G23)</f>
        <v/>
      </c>
      <c r="D21" s="127" t="str">
        <f>IF('2. Identificación del Riesgo'!H21:H23="","",'2. Identificación del Riesgo'!H21:H23)</f>
        <v/>
      </c>
      <c r="E21" s="231" t="str">
        <f>IF('7. Mapa de Riesgos General'!AO21:AO23="",IF(B21="","","N/A"),'7. Mapa de Riesgos General'!AO21:AO23)</f>
        <v/>
      </c>
      <c r="F21" s="234" t="str">
        <f>IF('7. Mapa de Riesgos General'!Q21:Q23="","",'7. Mapa de Riesgos General'!W21:W23)</f>
        <v/>
      </c>
      <c r="G21" s="213"/>
      <c r="H21" s="215"/>
      <c r="I21" s="215"/>
      <c r="J21" s="215"/>
      <c r="K21" s="214"/>
      <c r="L21" s="217"/>
      <c r="M21" s="213"/>
      <c r="N21" s="217"/>
      <c r="O21" s="217"/>
      <c r="P21" s="213"/>
      <c r="Q21" s="215"/>
      <c r="R21" s="215"/>
      <c r="S21" s="215"/>
      <c r="T21" s="214"/>
      <c r="U21" s="217"/>
      <c r="V21" s="213"/>
      <c r="W21" s="217"/>
      <c r="X21" s="217"/>
      <c r="Y21" s="213"/>
      <c r="Z21" s="215"/>
      <c r="AA21" s="215"/>
      <c r="AB21" s="215"/>
      <c r="AC21" s="214"/>
      <c r="AD21" s="217"/>
      <c r="AE21" s="213"/>
      <c r="AF21" s="217"/>
      <c r="AG21" s="217"/>
      <c r="AH21" s="8"/>
      <c r="AI21" s="8"/>
      <c r="AJ21" s="8"/>
      <c r="AK21" s="8"/>
      <c r="AL21" s="8"/>
      <c r="AM21" s="8"/>
      <c r="AN21" s="8"/>
      <c r="AO21" s="8"/>
      <c r="AP21" s="8"/>
      <c r="AQ21" s="8"/>
      <c r="AR21" s="8"/>
      <c r="AS21" s="8"/>
      <c r="AT21" s="8"/>
      <c r="AU21" s="8"/>
      <c r="AV21" s="8"/>
    </row>
    <row r="22" spans="1:48" x14ac:dyDescent="0.45">
      <c r="A22" s="137"/>
      <c r="B22" s="127"/>
      <c r="C22" s="127"/>
      <c r="D22" s="127"/>
      <c r="E22" s="231"/>
      <c r="F22" s="235"/>
      <c r="G22" s="214"/>
      <c r="H22" s="216"/>
      <c r="I22" s="216"/>
      <c r="J22" s="216"/>
      <c r="K22" s="214"/>
      <c r="L22" s="216"/>
      <c r="M22" s="214"/>
      <c r="N22" s="216"/>
      <c r="O22" s="216"/>
      <c r="P22" s="214"/>
      <c r="Q22" s="216"/>
      <c r="R22" s="216"/>
      <c r="S22" s="216"/>
      <c r="T22" s="214"/>
      <c r="U22" s="216"/>
      <c r="V22" s="214"/>
      <c r="W22" s="216"/>
      <c r="X22" s="216"/>
      <c r="Y22" s="214"/>
      <c r="Z22" s="216"/>
      <c r="AA22" s="216"/>
      <c r="AB22" s="216"/>
      <c r="AC22" s="214"/>
      <c r="AD22" s="216"/>
      <c r="AE22" s="214"/>
      <c r="AF22" s="216"/>
      <c r="AG22" s="216"/>
      <c r="AH22" s="8"/>
      <c r="AI22" s="8"/>
      <c r="AJ22" s="8"/>
      <c r="AK22" s="8"/>
      <c r="AL22" s="8"/>
      <c r="AM22" s="8"/>
      <c r="AN22" s="8"/>
      <c r="AO22" s="8"/>
      <c r="AP22" s="8"/>
      <c r="AQ22" s="8"/>
      <c r="AR22" s="8"/>
      <c r="AS22" s="8"/>
      <c r="AT22" s="8"/>
      <c r="AU22" s="8"/>
      <c r="AV22" s="8"/>
    </row>
    <row r="23" spans="1:48" x14ac:dyDescent="0.45">
      <c r="A23" s="137"/>
      <c r="B23" s="127"/>
      <c r="C23" s="127"/>
      <c r="D23" s="127"/>
      <c r="E23" s="231"/>
      <c r="F23" s="236"/>
      <c r="G23" s="214"/>
      <c r="H23" s="216"/>
      <c r="I23" s="216"/>
      <c r="J23" s="216"/>
      <c r="K23" s="214"/>
      <c r="L23" s="216"/>
      <c r="M23" s="214"/>
      <c r="N23" s="216"/>
      <c r="O23" s="216"/>
      <c r="P23" s="214"/>
      <c r="Q23" s="216"/>
      <c r="R23" s="216"/>
      <c r="S23" s="216"/>
      <c r="T23" s="214"/>
      <c r="U23" s="216"/>
      <c r="V23" s="214"/>
      <c r="W23" s="216"/>
      <c r="X23" s="216"/>
      <c r="Y23" s="214"/>
      <c r="Z23" s="216"/>
      <c r="AA23" s="216"/>
      <c r="AB23" s="216"/>
      <c r="AC23" s="214"/>
      <c r="AD23" s="216"/>
      <c r="AE23" s="214"/>
      <c r="AF23" s="216"/>
      <c r="AG23" s="216"/>
      <c r="AH23" s="8"/>
      <c r="AI23" s="8"/>
      <c r="AJ23" s="8"/>
      <c r="AK23" s="8"/>
      <c r="AL23" s="8"/>
      <c r="AM23" s="8"/>
      <c r="AN23" s="8"/>
      <c r="AO23" s="8"/>
      <c r="AP23" s="8"/>
      <c r="AQ23" s="8"/>
      <c r="AR23" s="8"/>
      <c r="AS23" s="8"/>
      <c r="AT23" s="8"/>
      <c r="AU23" s="8"/>
      <c r="AV23" s="8"/>
    </row>
    <row r="24" spans="1:48" ht="16.5" customHeight="1" x14ac:dyDescent="0.45">
      <c r="A24" s="137">
        <v>6</v>
      </c>
      <c r="B24" s="127" t="str">
        <f>IF('2. Identificación del Riesgo'!B24:B26="","",'2. Identificación del Riesgo'!B24:B26)</f>
        <v/>
      </c>
      <c r="C24" s="127" t="str">
        <f>IF('2. Identificación del Riesgo'!G24:G26="","",'2. Identificación del Riesgo'!G24:G26)</f>
        <v/>
      </c>
      <c r="D24" s="127" t="str">
        <f>IF('2. Identificación del Riesgo'!H24:H26="","",'2. Identificación del Riesgo'!H24:H26)</f>
        <v/>
      </c>
      <c r="E24" s="231" t="str">
        <f>IF('7. Mapa de Riesgos General'!AO24:AO26="",IF(B24="","","N/A"),'7. Mapa de Riesgos General'!AO24:AO26)</f>
        <v/>
      </c>
      <c r="F24" s="234" t="str">
        <f>IF('7. Mapa de Riesgos General'!Q24:Q26="","",'7. Mapa de Riesgos General'!W24:W26)</f>
        <v/>
      </c>
      <c r="G24" s="213"/>
      <c r="H24" s="215"/>
      <c r="I24" s="215"/>
      <c r="J24" s="215"/>
      <c r="K24" s="214"/>
      <c r="L24" s="217"/>
      <c r="M24" s="213"/>
      <c r="N24" s="217"/>
      <c r="O24" s="217"/>
      <c r="P24" s="213"/>
      <c r="Q24" s="215"/>
      <c r="R24" s="215"/>
      <c r="S24" s="215"/>
      <c r="T24" s="214"/>
      <c r="U24" s="217"/>
      <c r="V24" s="213"/>
      <c r="W24" s="217"/>
      <c r="X24" s="217"/>
      <c r="Y24" s="213"/>
      <c r="Z24" s="215"/>
      <c r="AA24" s="215"/>
      <c r="AB24" s="215"/>
      <c r="AC24" s="214"/>
      <c r="AD24" s="217"/>
      <c r="AE24" s="213"/>
      <c r="AF24" s="217"/>
      <c r="AG24" s="217"/>
      <c r="AH24" s="8"/>
      <c r="AI24" s="8"/>
      <c r="AJ24" s="8"/>
      <c r="AK24" s="8"/>
      <c r="AL24" s="8"/>
      <c r="AM24" s="8"/>
      <c r="AN24" s="8"/>
      <c r="AO24" s="8"/>
      <c r="AP24" s="8"/>
      <c r="AQ24" s="8"/>
      <c r="AR24" s="8"/>
      <c r="AS24" s="8"/>
      <c r="AT24" s="8"/>
      <c r="AU24" s="8"/>
      <c r="AV24" s="8"/>
    </row>
    <row r="25" spans="1:48" x14ac:dyDescent="0.45">
      <c r="A25" s="137"/>
      <c r="B25" s="127"/>
      <c r="C25" s="127"/>
      <c r="D25" s="127"/>
      <c r="E25" s="231"/>
      <c r="F25" s="235"/>
      <c r="G25" s="214"/>
      <c r="H25" s="216"/>
      <c r="I25" s="216"/>
      <c r="J25" s="216"/>
      <c r="K25" s="214"/>
      <c r="L25" s="216"/>
      <c r="M25" s="214"/>
      <c r="N25" s="216"/>
      <c r="O25" s="216"/>
      <c r="P25" s="214"/>
      <c r="Q25" s="216"/>
      <c r="R25" s="216"/>
      <c r="S25" s="216"/>
      <c r="T25" s="214"/>
      <c r="U25" s="216"/>
      <c r="V25" s="214"/>
      <c r="W25" s="216"/>
      <c r="X25" s="216"/>
      <c r="Y25" s="214"/>
      <c r="Z25" s="216"/>
      <c r="AA25" s="216"/>
      <c r="AB25" s="216"/>
      <c r="AC25" s="214"/>
      <c r="AD25" s="216"/>
      <c r="AE25" s="214"/>
      <c r="AF25" s="216"/>
      <c r="AG25" s="216"/>
      <c r="AH25" s="8"/>
      <c r="AI25" s="8"/>
      <c r="AJ25" s="8"/>
      <c r="AK25" s="8"/>
      <c r="AL25" s="8"/>
      <c r="AM25" s="8"/>
      <c r="AN25" s="8"/>
      <c r="AO25" s="8"/>
      <c r="AP25" s="8"/>
      <c r="AQ25" s="8"/>
      <c r="AR25" s="8"/>
      <c r="AS25" s="8"/>
      <c r="AT25" s="8"/>
      <c r="AU25" s="8"/>
      <c r="AV25" s="8"/>
    </row>
    <row r="26" spans="1:48" x14ac:dyDescent="0.45">
      <c r="A26" s="137"/>
      <c r="B26" s="127"/>
      <c r="C26" s="127"/>
      <c r="D26" s="127"/>
      <c r="E26" s="231"/>
      <c r="F26" s="236"/>
      <c r="G26" s="214"/>
      <c r="H26" s="216"/>
      <c r="I26" s="216"/>
      <c r="J26" s="216"/>
      <c r="K26" s="214"/>
      <c r="L26" s="216"/>
      <c r="M26" s="214"/>
      <c r="N26" s="216"/>
      <c r="O26" s="216"/>
      <c r="P26" s="214"/>
      <c r="Q26" s="216"/>
      <c r="R26" s="216"/>
      <c r="S26" s="216"/>
      <c r="T26" s="214"/>
      <c r="U26" s="216"/>
      <c r="V26" s="214"/>
      <c r="W26" s="216"/>
      <c r="X26" s="216"/>
      <c r="Y26" s="214"/>
      <c r="Z26" s="216"/>
      <c r="AA26" s="216"/>
      <c r="AB26" s="216"/>
      <c r="AC26" s="214"/>
      <c r="AD26" s="216"/>
      <c r="AE26" s="214"/>
      <c r="AF26" s="216"/>
      <c r="AG26" s="216"/>
      <c r="AH26" s="8"/>
      <c r="AI26" s="8"/>
      <c r="AJ26" s="8"/>
      <c r="AK26" s="8"/>
      <c r="AL26" s="8"/>
      <c r="AM26" s="8"/>
      <c r="AN26" s="8"/>
      <c r="AO26" s="8"/>
      <c r="AP26" s="8"/>
      <c r="AQ26" s="8"/>
      <c r="AR26" s="8"/>
      <c r="AS26" s="8"/>
      <c r="AT26" s="8"/>
      <c r="AU26" s="8"/>
      <c r="AV26" s="8"/>
    </row>
    <row r="27" spans="1:48" ht="16.5" customHeight="1" x14ac:dyDescent="0.45">
      <c r="A27" s="137">
        <v>7</v>
      </c>
      <c r="B27" s="127" t="str">
        <f>IF('2. Identificación del Riesgo'!B27:B29="","",'2. Identificación del Riesgo'!B27:B29)</f>
        <v/>
      </c>
      <c r="C27" s="127" t="str">
        <f>IF('2. Identificación del Riesgo'!G27:G29="","",'2. Identificación del Riesgo'!G27:G29)</f>
        <v/>
      </c>
      <c r="D27" s="127" t="str">
        <f>IF('2. Identificación del Riesgo'!H27:H29="","",'2. Identificación del Riesgo'!H27:H29)</f>
        <v/>
      </c>
      <c r="E27" s="231" t="str">
        <f>IF('7. Mapa de Riesgos General'!AO27:AO29="",IF(B27="","","N/A"),'7. Mapa de Riesgos General'!AO27:AO29)</f>
        <v/>
      </c>
      <c r="F27" s="234" t="str">
        <f>IF('7. Mapa de Riesgos General'!Q27:Q29="","",'7. Mapa de Riesgos General'!W27:W29)</f>
        <v/>
      </c>
      <c r="G27" s="213"/>
      <c r="H27" s="215"/>
      <c r="I27" s="215"/>
      <c r="J27" s="215"/>
      <c r="K27" s="214"/>
      <c r="L27" s="217"/>
      <c r="M27" s="213"/>
      <c r="N27" s="217"/>
      <c r="O27" s="217"/>
      <c r="P27" s="213"/>
      <c r="Q27" s="215"/>
      <c r="R27" s="215"/>
      <c r="S27" s="215"/>
      <c r="T27" s="214"/>
      <c r="U27" s="217"/>
      <c r="V27" s="213"/>
      <c r="W27" s="217"/>
      <c r="X27" s="217"/>
      <c r="Y27" s="213"/>
      <c r="Z27" s="215"/>
      <c r="AA27" s="215"/>
      <c r="AB27" s="215"/>
      <c r="AC27" s="214"/>
      <c r="AD27" s="217"/>
      <c r="AE27" s="213"/>
      <c r="AF27" s="217"/>
      <c r="AG27" s="217"/>
      <c r="AH27" s="8"/>
      <c r="AI27" s="8"/>
      <c r="AJ27" s="8"/>
      <c r="AK27" s="8"/>
      <c r="AL27" s="8"/>
      <c r="AM27" s="8"/>
      <c r="AN27" s="8"/>
      <c r="AO27" s="8"/>
      <c r="AP27" s="8"/>
      <c r="AQ27" s="8"/>
      <c r="AR27" s="8"/>
      <c r="AS27" s="8"/>
      <c r="AT27" s="8"/>
      <c r="AU27" s="8"/>
      <c r="AV27" s="8"/>
    </row>
    <row r="28" spans="1:48" x14ac:dyDescent="0.45">
      <c r="A28" s="137"/>
      <c r="B28" s="127"/>
      <c r="C28" s="127"/>
      <c r="D28" s="127"/>
      <c r="E28" s="231"/>
      <c r="F28" s="235"/>
      <c r="G28" s="214"/>
      <c r="H28" s="216"/>
      <c r="I28" s="216"/>
      <c r="J28" s="216"/>
      <c r="K28" s="214"/>
      <c r="L28" s="216"/>
      <c r="M28" s="214"/>
      <c r="N28" s="216"/>
      <c r="O28" s="216"/>
      <c r="P28" s="214"/>
      <c r="Q28" s="216"/>
      <c r="R28" s="216"/>
      <c r="S28" s="216"/>
      <c r="T28" s="214"/>
      <c r="U28" s="216"/>
      <c r="V28" s="214"/>
      <c r="W28" s="216"/>
      <c r="X28" s="216"/>
      <c r="Y28" s="214"/>
      <c r="Z28" s="216"/>
      <c r="AA28" s="216"/>
      <c r="AB28" s="216"/>
      <c r="AC28" s="214"/>
      <c r="AD28" s="216"/>
      <c r="AE28" s="214"/>
      <c r="AF28" s="216"/>
      <c r="AG28" s="216"/>
      <c r="AH28" s="8"/>
      <c r="AI28" s="8"/>
      <c r="AJ28" s="8"/>
      <c r="AK28" s="8"/>
      <c r="AL28" s="8"/>
      <c r="AM28" s="8"/>
      <c r="AN28" s="8"/>
      <c r="AO28" s="8"/>
      <c r="AP28" s="8"/>
      <c r="AQ28" s="8"/>
      <c r="AR28" s="8"/>
      <c r="AS28" s="8"/>
      <c r="AT28" s="8"/>
      <c r="AU28" s="8"/>
      <c r="AV28" s="8"/>
    </row>
    <row r="29" spans="1:48" x14ac:dyDescent="0.45">
      <c r="A29" s="137"/>
      <c r="B29" s="127"/>
      <c r="C29" s="127"/>
      <c r="D29" s="127"/>
      <c r="E29" s="231"/>
      <c r="F29" s="236"/>
      <c r="G29" s="214"/>
      <c r="H29" s="216"/>
      <c r="I29" s="216"/>
      <c r="J29" s="216"/>
      <c r="K29" s="214"/>
      <c r="L29" s="216"/>
      <c r="M29" s="214"/>
      <c r="N29" s="216"/>
      <c r="O29" s="216"/>
      <c r="P29" s="214"/>
      <c r="Q29" s="216"/>
      <c r="R29" s="216"/>
      <c r="S29" s="216"/>
      <c r="T29" s="214"/>
      <c r="U29" s="216"/>
      <c r="V29" s="214"/>
      <c r="W29" s="216"/>
      <c r="X29" s="216"/>
      <c r="Y29" s="214"/>
      <c r="Z29" s="216"/>
      <c r="AA29" s="216"/>
      <c r="AB29" s="216"/>
      <c r="AC29" s="214"/>
      <c r="AD29" s="216"/>
      <c r="AE29" s="214"/>
      <c r="AF29" s="216"/>
      <c r="AG29" s="216"/>
      <c r="AH29" s="8"/>
      <c r="AI29" s="8"/>
      <c r="AJ29" s="8"/>
      <c r="AK29" s="8"/>
      <c r="AL29" s="8"/>
      <c r="AM29" s="8"/>
      <c r="AN29" s="8"/>
      <c r="AO29" s="8"/>
      <c r="AP29" s="8"/>
      <c r="AQ29" s="8"/>
      <c r="AR29" s="8"/>
      <c r="AS29" s="8"/>
      <c r="AT29" s="8"/>
      <c r="AU29" s="8"/>
      <c r="AV29" s="8"/>
    </row>
    <row r="30" spans="1:48" ht="16.5" customHeight="1" x14ac:dyDescent="0.45">
      <c r="A30" s="137">
        <v>8</v>
      </c>
      <c r="B30" s="127" t="str">
        <f>IF('2. Identificación del Riesgo'!B30:B32="","",'2. Identificación del Riesgo'!B30:B32)</f>
        <v/>
      </c>
      <c r="C30" s="127" t="str">
        <f>IF('2. Identificación del Riesgo'!G30:G32="","",'2. Identificación del Riesgo'!G30:G32)</f>
        <v/>
      </c>
      <c r="D30" s="127" t="str">
        <f>IF('2. Identificación del Riesgo'!H30:H32="","",'2. Identificación del Riesgo'!H30:H32)</f>
        <v/>
      </c>
      <c r="E30" s="231" t="str">
        <f>IF('7. Mapa de Riesgos General'!AO30:AO32="",IF(B30="","","N/A"),'7. Mapa de Riesgos General'!AO30:AO32)</f>
        <v/>
      </c>
      <c r="F30" s="234" t="str">
        <f>IF('7. Mapa de Riesgos General'!Q30:Q32="","",'7. Mapa de Riesgos General'!W30:W32)</f>
        <v/>
      </c>
      <c r="G30" s="213"/>
      <c r="H30" s="215"/>
      <c r="I30" s="215"/>
      <c r="J30" s="215"/>
      <c r="K30" s="214"/>
      <c r="L30" s="217"/>
      <c r="M30" s="213"/>
      <c r="N30" s="217"/>
      <c r="O30" s="217"/>
      <c r="P30" s="213"/>
      <c r="Q30" s="215"/>
      <c r="R30" s="215"/>
      <c r="S30" s="215"/>
      <c r="T30" s="214"/>
      <c r="U30" s="217"/>
      <c r="V30" s="213"/>
      <c r="W30" s="217"/>
      <c r="X30" s="217"/>
      <c r="Y30" s="213"/>
      <c r="Z30" s="215"/>
      <c r="AA30" s="215"/>
      <c r="AB30" s="215"/>
      <c r="AC30" s="214"/>
      <c r="AD30" s="217"/>
      <c r="AE30" s="213"/>
      <c r="AF30" s="217"/>
      <c r="AG30" s="217"/>
      <c r="AH30" s="8"/>
      <c r="AI30" s="8"/>
      <c r="AJ30" s="8"/>
      <c r="AK30" s="8"/>
      <c r="AL30" s="8"/>
      <c r="AM30" s="8"/>
      <c r="AN30" s="8"/>
      <c r="AO30" s="8"/>
      <c r="AP30" s="8"/>
      <c r="AQ30" s="8"/>
      <c r="AR30" s="8"/>
      <c r="AS30" s="8"/>
      <c r="AT30" s="8"/>
      <c r="AU30" s="8"/>
      <c r="AV30" s="8"/>
    </row>
    <row r="31" spans="1:48" x14ac:dyDescent="0.45">
      <c r="A31" s="137"/>
      <c r="B31" s="127"/>
      <c r="C31" s="127"/>
      <c r="D31" s="127"/>
      <c r="E31" s="231"/>
      <c r="F31" s="235"/>
      <c r="G31" s="214"/>
      <c r="H31" s="216"/>
      <c r="I31" s="216"/>
      <c r="J31" s="216"/>
      <c r="K31" s="214"/>
      <c r="L31" s="216"/>
      <c r="M31" s="214"/>
      <c r="N31" s="216"/>
      <c r="O31" s="216"/>
      <c r="P31" s="214"/>
      <c r="Q31" s="216"/>
      <c r="R31" s="216"/>
      <c r="S31" s="216"/>
      <c r="T31" s="214"/>
      <c r="U31" s="216"/>
      <c r="V31" s="214"/>
      <c r="W31" s="216"/>
      <c r="X31" s="216"/>
      <c r="Y31" s="214"/>
      <c r="Z31" s="216"/>
      <c r="AA31" s="216"/>
      <c r="AB31" s="216"/>
      <c r="AC31" s="214"/>
      <c r="AD31" s="216"/>
      <c r="AE31" s="214"/>
      <c r="AF31" s="216"/>
      <c r="AG31" s="216"/>
      <c r="AH31" s="8"/>
      <c r="AI31" s="8"/>
      <c r="AJ31" s="8"/>
      <c r="AK31" s="8"/>
      <c r="AL31" s="8"/>
      <c r="AM31" s="8"/>
      <c r="AN31" s="8"/>
      <c r="AO31" s="8"/>
      <c r="AP31" s="8"/>
      <c r="AQ31" s="8"/>
      <c r="AR31" s="8"/>
      <c r="AS31" s="8"/>
      <c r="AT31" s="8"/>
      <c r="AU31" s="8"/>
      <c r="AV31" s="8"/>
    </row>
    <row r="32" spans="1:48" x14ac:dyDescent="0.45">
      <c r="A32" s="137"/>
      <c r="B32" s="127"/>
      <c r="C32" s="127"/>
      <c r="D32" s="127"/>
      <c r="E32" s="231"/>
      <c r="F32" s="236"/>
      <c r="G32" s="214"/>
      <c r="H32" s="216"/>
      <c r="I32" s="216"/>
      <c r="J32" s="216"/>
      <c r="K32" s="214"/>
      <c r="L32" s="216"/>
      <c r="M32" s="214"/>
      <c r="N32" s="216"/>
      <c r="O32" s="216"/>
      <c r="P32" s="214"/>
      <c r="Q32" s="216"/>
      <c r="R32" s="216"/>
      <c r="S32" s="216"/>
      <c r="T32" s="214"/>
      <c r="U32" s="216"/>
      <c r="V32" s="214"/>
      <c r="W32" s="216"/>
      <c r="X32" s="216"/>
      <c r="Y32" s="214"/>
      <c r="Z32" s="216"/>
      <c r="AA32" s="216"/>
      <c r="AB32" s="216"/>
      <c r="AC32" s="214"/>
      <c r="AD32" s="216"/>
      <c r="AE32" s="214"/>
      <c r="AF32" s="216"/>
      <c r="AG32" s="216"/>
      <c r="AH32" s="8"/>
      <c r="AI32" s="8"/>
      <c r="AJ32" s="8"/>
      <c r="AK32" s="8"/>
      <c r="AL32" s="8"/>
      <c r="AM32" s="8"/>
      <c r="AN32" s="8"/>
      <c r="AO32" s="8"/>
      <c r="AP32" s="8"/>
      <c r="AQ32" s="8"/>
      <c r="AR32" s="8"/>
      <c r="AS32" s="8"/>
      <c r="AT32" s="8"/>
      <c r="AU32" s="8"/>
      <c r="AV32" s="8"/>
    </row>
    <row r="33" spans="1:48" ht="16.5" customHeight="1" x14ac:dyDescent="0.45">
      <c r="A33" s="137">
        <v>9</v>
      </c>
      <c r="B33" s="127" t="str">
        <f>IF('2. Identificación del Riesgo'!B33:B35="","",'2. Identificación del Riesgo'!B33:B35)</f>
        <v/>
      </c>
      <c r="C33" s="127" t="str">
        <f>IF('2. Identificación del Riesgo'!G33:G35="","",'2. Identificación del Riesgo'!G33:G35)</f>
        <v/>
      </c>
      <c r="D33" s="127" t="str">
        <f>IF('2. Identificación del Riesgo'!H33:H35="","",'2. Identificación del Riesgo'!H33:H35)</f>
        <v/>
      </c>
      <c r="E33" s="231" t="str">
        <f>IF('7. Mapa de Riesgos General'!AO33:AO35="",IF(B33="","","N/A"),'7. Mapa de Riesgos General'!AO33:AO35)</f>
        <v/>
      </c>
      <c r="F33" s="234" t="str">
        <f>IF('7. Mapa de Riesgos General'!Q33:Q35="","",'7. Mapa de Riesgos General'!W33:W35)</f>
        <v/>
      </c>
      <c r="G33" s="213"/>
      <c r="H33" s="215"/>
      <c r="I33" s="215"/>
      <c r="J33" s="215"/>
      <c r="K33" s="214"/>
      <c r="L33" s="217"/>
      <c r="M33" s="213"/>
      <c r="N33" s="217"/>
      <c r="O33" s="217"/>
      <c r="P33" s="213"/>
      <c r="Q33" s="215"/>
      <c r="R33" s="215"/>
      <c r="S33" s="215"/>
      <c r="T33" s="214"/>
      <c r="U33" s="217"/>
      <c r="V33" s="213"/>
      <c r="W33" s="217"/>
      <c r="X33" s="217"/>
      <c r="Y33" s="213"/>
      <c r="Z33" s="215"/>
      <c r="AA33" s="215"/>
      <c r="AB33" s="215"/>
      <c r="AC33" s="214"/>
      <c r="AD33" s="217"/>
      <c r="AE33" s="213"/>
      <c r="AF33" s="217"/>
      <c r="AG33" s="217"/>
      <c r="AH33" s="8"/>
      <c r="AI33" s="8"/>
      <c r="AJ33" s="8"/>
      <c r="AK33" s="8"/>
      <c r="AL33" s="8"/>
      <c r="AM33" s="8"/>
      <c r="AN33" s="8"/>
      <c r="AO33" s="8"/>
      <c r="AP33" s="8"/>
      <c r="AQ33" s="8"/>
      <c r="AR33" s="8"/>
      <c r="AS33" s="8"/>
      <c r="AT33" s="8"/>
      <c r="AU33" s="8"/>
      <c r="AV33" s="8"/>
    </row>
    <row r="34" spans="1:48" x14ac:dyDescent="0.45">
      <c r="A34" s="137"/>
      <c r="B34" s="127"/>
      <c r="C34" s="127"/>
      <c r="D34" s="127"/>
      <c r="E34" s="231"/>
      <c r="F34" s="235"/>
      <c r="G34" s="214"/>
      <c r="H34" s="216"/>
      <c r="I34" s="216"/>
      <c r="J34" s="216"/>
      <c r="K34" s="214"/>
      <c r="L34" s="216"/>
      <c r="M34" s="214"/>
      <c r="N34" s="216"/>
      <c r="O34" s="216"/>
      <c r="P34" s="214"/>
      <c r="Q34" s="216"/>
      <c r="R34" s="216"/>
      <c r="S34" s="216"/>
      <c r="T34" s="214"/>
      <c r="U34" s="216"/>
      <c r="V34" s="214"/>
      <c r="W34" s="216"/>
      <c r="X34" s="216"/>
      <c r="Y34" s="214"/>
      <c r="Z34" s="216"/>
      <c r="AA34" s="216"/>
      <c r="AB34" s="216"/>
      <c r="AC34" s="214"/>
      <c r="AD34" s="216"/>
      <c r="AE34" s="214"/>
      <c r="AF34" s="216"/>
      <c r="AG34" s="216"/>
      <c r="AH34" s="8"/>
      <c r="AI34" s="8"/>
      <c r="AJ34" s="8"/>
      <c r="AK34" s="8"/>
      <c r="AL34" s="8"/>
      <c r="AM34" s="8"/>
      <c r="AN34" s="8"/>
      <c r="AO34" s="8"/>
      <c r="AP34" s="8"/>
      <c r="AQ34" s="8"/>
      <c r="AR34" s="8"/>
      <c r="AS34" s="8"/>
      <c r="AT34" s="8"/>
      <c r="AU34" s="8"/>
      <c r="AV34" s="8"/>
    </row>
    <row r="35" spans="1:48" x14ac:dyDescent="0.45">
      <c r="A35" s="137"/>
      <c r="B35" s="127"/>
      <c r="C35" s="127"/>
      <c r="D35" s="127"/>
      <c r="E35" s="231"/>
      <c r="F35" s="236"/>
      <c r="G35" s="214"/>
      <c r="H35" s="216"/>
      <c r="I35" s="216"/>
      <c r="J35" s="216"/>
      <c r="K35" s="214"/>
      <c r="L35" s="216"/>
      <c r="M35" s="214"/>
      <c r="N35" s="216"/>
      <c r="O35" s="216"/>
      <c r="P35" s="214"/>
      <c r="Q35" s="216"/>
      <c r="R35" s="216"/>
      <c r="S35" s="216"/>
      <c r="T35" s="214"/>
      <c r="U35" s="216"/>
      <c r="V35" s="214"/>
      <c r="W35" s="216"/>
      <c r="X35" s="216"/>
      <c r="Y35" s="214"/>
      <c r="Z35" s="216"/>
      <c r="AA35" s="216"/>
      <c r="AB35" s="216"/>
      <c r="AC35" s="214"/>
      <c r="AD35" s="216"/>
      <c r="AE35" s="214"/>
      <c r="AF35" s="216"/>
      <c r="AG35" s="216"/>
      <c r="AH35" s="8"/>
      <c r="AI35" s="8"/>
      <c r="AJ35" s="8"/>
      <c r="AK35" s="8"/>
      <c r="AL35" s="8"/>
      <c r="AM35" s="8"/>
      <c r="AN35" s="8"/>
      <c r="AO35" s="8"/>
      <c r="AP35" s="8"/>
      <c r="AQ35" s="8"/>
      <c r="AR35" s="8"/>
      <c r="AS35" s="8"/>
      <c r="AT35" s="8"/>
      <c r="AU35" s="8"/>
      <c r="AV35" s="8"/>
    </row>
    <row r="36" spans="1:48" ht="16.5" customHeight="1" x14ac:dyDescent="0.45">
      <c r="A36" s="137">
        <v>10</v>
      </c>
      <c r="B36" s="127" t="str">
        <f>IF('2. Identificación del Riesgo'!B36:B38="","",'2. Identificación del Riesgo'!B36:B38)</f>
        <v/>
      </c>
      <c r="C36" s="127" t="str">
        <f>IF('2. Identificación del Riesgo'!G36:G38="","",'2. Identificación del Riesgo'!G36:G38)</f>
        <v/>
      </c>
      <c r="D36" s="127" t="str">
        <f>IF('2. Identificación del Riesgo'!H36:H38="","",'2. Identificación del Riesgo'!H36:H38)</f>
        <v/>
      </c>
      <c r="E36" s="231" t="str">
        <f>IF('7. Mapa de Riesgos General'!AO36:AO38="",IF(B36="","","N/A"),'7. Mapa de Riesgos General'!AO36:AO38)</f>
        <v/>
      </c>
      <c r="F36" s="234" t="str">
        <f>IF('7. Mapa de Riesgos General'!Q36:Q38="","",'7. Mapa de Riesgos General'!W36:W38)</f>
        <v/>
      </c>
      <c r="G36" s="213"/>
      <c r="H36" s="215"/>
      <c r="I36" s="215"/>
      <c r="J36" s="215"/>
      <c r="K36" s="214"/>
      <c r="L36" s="217"/>
      <c r="M36" s="213"/>
      <c r="N36" s="217"/>
      <c r="O36" s="217"/>
      <c r="P36" s="213"/>
      <c r="Q36" s="215"/>
      <c r="R36" s="215"/>
      <c r="S36" s="215"/>
      <c r="T36" s="214"/>
      <c r="U36" s="217"/>
      <c r="V36" s="213"/>
      <c r="W36" s="217"/>
      <c r="X36" s="217"/>
      <c r="Y36" s="213"/>
      <c r="Z36" s="215"/>
      <c r="AA36" s="215"/>
      <c r="AB36" s="215"/>
      <c r="AC36" s="214"/>
      <c r="AD36" s="217"/>
      <c r="AE36" s="213"/>
      <c r="AF36" s="217"/>
      <c r="AG36" s="217"/>
      <c r="AH36" s="8"/>
      <c r="AI36" s="8"/>
      <c r="AJ36" s="8"/>
      <c r="AK36" s="8"/>
      <c r="AL36" s="8"/>
      <c r="AM36" s="8"/>
      <c r="AN36" s="8"/>
      <c r="AO36" s="8"/>
      <c r="AP36" s="8"/>
      <c r="AQ36" s="8"/>
      <c r="AR36" s="8"/>
      <c r="AS36" s="8"/>
      <c r="AT36" s="8"/>
      <c r="AU36" s="8"/>
      <c r="AV36" s="8"/>
    </row>
    <row r="37" spans="1:48" x14ac:dyDescent="0.45">
      <c r="A37" s="137"/>
      <c r="B37" s="127"/>
      <c r="C37" s="127"/>
      <c r="D37" s="127"/>
      <c r="E37" s="231"/>
      <c r="F37" s="235"/>
      <c r="G37" s="214"/>
      <c r="H37" s="216"/>
      <c r="I37" s="216"/>
      <c r="J37" s="216"/>
      <c r="K37" s="214"/>
      <c r="L37" s="216"/>
      <c r="M37" s="214"/>
      <c r="N37" s="216"/>
      <c r="O37" s="216"/>
      <c r="P37" s="214"/>
      <c r="Q37" s="216"/>
      <c r="R37" s="216"/>
      <c r="S37" s="216"/>
      <c r="T37" s="214"/>
      <c r="U37" s="216"/>
      <c r="V37" s="214"/>
      <c r="W37" s="216"/>
      <c r="X37" s="216"/>
      <c r="Y37" s="214"/>
      <c r="Z37" s="216"/>
      <c r="AA37" s="216"/>
      <c r="AB37" s="216"/>
      <c r="AC37" s="214"/>
      <c r="AD37" s="216"/>
      <c r="AE37" s="214"/>
      <c r="AF37" s="216"/>
      <c r="AG37" s="216"/>
      <c r="AH37" s="8"/>
      <c r="AI37" s="8"/>
      <c r="AJ37" s="8"/>
      <c r="AK37" s="8"/>
      <c r="AL37" s="8"/>
      <c r="AM37" s="8"/>
      <c r="AN37" s="8"/>
      <c r="AO37" s="8"/>
      <c r="AP37" s="8"/>
      <c r="AQ37" s="8"/>
      <c r="AR37" s="8"/>
      <c r="AS37" s="8"/>
      <c r="AT37" s="8"/>
      <c r="AU37" s="8"/>
      <c r="AV37" s="8"/>
    </row>
    <row r="38" spans="1:48" x14ac:dyDescent="0.45">
      <c r="A38" s="137"/>
      <c r="B38" s="127"/>
      <c r="C38" s="127"/>
      <c r="D38" s="127"/>
      <c r="E38" s="231"/>
      <c r="F38" s="236"/>
      <c r="G38" s="214"/>
      <c r="H38" s="216"/>
      <c r="I38" s="216"/>
      <c r="J38" s="216"/>
      <c r="K38" s="214"/>
      <c r="L38" s="216"/>
      <c r="M38" s="214"/>
      <c r="N38" s="216"/>
      <c r="O38" s="216"/>
      <c r="P38" s="214"/>
      <c r="Q38" s="216"/>
      <c r="R38" s="216"/>
      <c r="S38" s="216"/>
      <c r="T38" s="214"/>
      <c r="U38" s="216"/>
      <c r="V38" s="214"/>
      <c r="W38" s="216"/>
      <c r="X38" s="216"/>
      <c r="Y38" s="214"/>
      <c r="Z38" s="216"/>
      <c r="AA38" s="216"/>
      <c r="AB38" s="216"/>
      <c r="AC38" s="214"/>
      <c r="AD38" s="216"/>
      <c r="AE38" s="214"/>
      <c r="AF38" s="216"/>
      <c r="AG38" s="216"/>
      <c r="AH38" s="8"/>
      <c r="AI38" s="8"/>
      <c r="AJ38" s="8"/>
      <c r="AK38" s="8"/>
      <c r="AL38" s="8"/>
      <c r="AM38" s="8"/>
      <c r="AN38" s="8"/>
      <c r="AO38" s="8"/>
      <c r="AP38" s="8"/>
      <c r="AQ38" s="8"/>
      <c r="AR38" s="8"/>
      <c r="AS38" s="8"/>
      <c r="AT38" s="8"/>
      <c r="AU38" s="8"/>
      <c r="AV38" s="8"/>
    </row>
    <row r="39" spans="1:48" ht="16.5" customHeight="1" x14ac:dyDescent="0.45">
      <c r="A39" s="137">
        <v>11</v>
      </c>
      <c r="B39" s="127" t="str">
        <f>IF('2. Identificación del Riesgo'!B39:B41="","",'2. Identificación del Riesgo'!B39:B41)</f>
        <v/>
      </c>
      <c r="C39" s="127" t="str">
        <f>IF('2. Identificación del Riesgo'!G39:G41="","",'2. Identificación del Riesgo'!G39:G41)</f>
        <v/>
      </c>
      <c r="D39" s="127" t="str">
        <f>IF('2. Identificación del Riesgo'!H39:H41="","",'2. Identificación del Riesgo'!H39:H41)</f>
        <v/>
      </c>
      <c r="E39" s="231" t="str">
        <f>IF('7. Mapa de Riesgos General'!AO39:AO41="",IF(B39="","","N/A"),'7. Mapa de Riesgos General'!AO39:AO41)</f>
        <v/>
      </c>
      <c r="F39" s="234" t="str">
        <f>IF('7. Mapa de Riesgos General'!Q39:Q41="","",'7. Mapa de Riesgos General'!W39:W41)</f>
        <v/>
      </c>
      <c r="G39" s="213"/>
      <c r="H39" s="215"/>
      <c r="I39" s="215"/>
      <c r="J39" s="215"/>
      <c r="K39" s="214"/>
      <c r="L39" s="217"/>
      <c r="M39" s="213"/>
      <c r="N39" s="217"/>
      <c r="O39" s="217"/>
      <c r="P39" s="213"/>
      <c r="Q39" s="215"/>
      <c r="R39" s="215"/>
      <c r="S39" s="215"/>
      <c r="T39" s="214"/>
      <c r="U39" s="217"/>
      <c r="V39" s="213"/>
      <c r="W39" s="217"/>
      <c r="X39" s="217"/>
      <c r="Y39" s="213"/>
      <c r="Z39" s="215"/>
      <c r="AA39" s="215"/>
      <c r="AB39" s="215"/>
      <c r="AC39" s="214"/>
      <c r="AD39" s="217"/>
      <c r="AE39" s="213"/>
      <c r="AF39" s="217"/>
      <c r="AG39" s="217"/>
      <c r="AH39" s="8"/>
      <c r="AI39" s="8"/>
      <c r="AJ39" s="8"/>
      <c r="AK39" s="8"/>
      <c r="AL39" s="8"/>
      <c r="AM39" s="8"/>
      <c r="AN39" s="8"/>
      <c r="AO39" s="8"/>
      <c r="AP39" s="8"/>
      <c r="AQ39" s="8"/>
      <c r="AR39" s="8"/>
      <c r="AS39" s="8"/>
      <c r="AT39" s="8"/>
      <c r="AU39" s="8"/>
      <c r="AV39" s="8"/>
    </row>
    <row r="40" spans="1:48" x14ac:dyDescent="0.45">
      <c r="A40" s="137"/>
      <c r="B40" s="127"/>
      <c r="C40" s="127"/>
      <c r="D40" s="127"/>
      <c r="E40" s="231"/>
      <c r="F40" s="235"/>
      <c r="G40" s="214"/>
      <c r="H40" s="216"/>
      <c r="I40" s="216"/>
      <c r="J40" s="216"/>
      <c r="K40" s="214"/>
      <c r="L40" s="216"/>
      <c r="M40" s="214"/>
      <c r="N40" s="216"/>
      <c r="O40" s="216"/>
      <c r="P40" s="214"/>
      <c r="Q40" s="216"/>
      <c r="R40" s="216"/>
      <c r="S40" s="216"/>
      <c r="T40" s="214"/>
      <c r="U40" s="216"/>
      <c r="V40" s="214"/>
      <c r="W40" s="216"/>
      <c r="X40" s="216"/>
      <c r="Y40" s="214"/>
      <c r="Z40" s="216"/>
      <c r="AA40" s="216"/>
      <c r="AB40" s="216"/>
      <c r="AC40" s="214"/>
      <c r="AD40" s="216"/>
      <c r="AE40" s="214"/>
      <c r="AF40" s="216"/>
      <c r="AG40" s="216"/>
      <c r="AH40" s="8"/>
      <c r="AI40" s="8"/>
      <c r="AJ40" s="8"/>
      <c r="AK40" s="8"/>
      <c r="AL40" s="8"/>
      <c r="AM40" s="8"/>
      <c r="AN40" s="8"/>
      <c r="AO40" s="8"/>
      <c r="AP40" s="8"/>
      <c r="AQ40" s="8"/>
      <c r="AR40" s="8"/>
      <c r="AS40" s="8"/>
      <c r="AT40" s="8"/>
      <c r="AU40" s="8"/>
      <c r="AV40" s="8"/>
    </row>
    <row r="41" spans="1:48" x14ac:dyDescent="0.45">
      <c r="A41" s="137"/>
      <c r="B41" s="127"/>
      <c r="C41" s="127"/>
      <c r="D41" s="127"/>
      <c r="E41" s="231"/>
      <c r="F41" s="236"/>
      <c r="G41" s="214"/>
      <c r="H41" s="216"/>
      <c r="I41" s="216"/>
      <c r="J41" s="216"/>
      <c r="K41" s="214"/>
      <c r="L41" s="216"/>
      <c r="M41" s="214"/>
      <c r="N41" s="216"/>
      <c r="O41" s="216"/>
      <c r="P41" s="214"/>
      <c r="Q41" s="216"/>
      <c r="R41" s="216"/>
      <c r="S41" s="216"/>
      <c r="T41" s="214"/>
      <c r="U41" s="216"/>
      <c r="V41" s="214"/>
      <c r="W41" s="216"/>
      <c r="X41" s="216"/>
      <c r="Y41" s="214"/>
      <c r="Z41" s="216"/>
      <c r="AA41" s="216"/>
      <c r="AB41" s="216"/>
      <c r="AC41" s="214"/>
      <c r="AD41" s="216"/>
      <c r="AE41" s="214"/>
      <c r="AF41" s="216"/>
      <c r="AG41" s="216"/>
      <c r="AH41" s="8"/>
      <c r="AI41" s="8"/>
      <c r="AJ41" s="8"/>
      <c r="AK41" s="8"/>
      <c r="AL41" s="8"/>
      <c r="AM41" s="8"/>
      <c r="AN41" s="8"/>
      <c r="AO41" s="8"/>
      <c r="AP41" s="8"/>
      <c r="AQ41" s="8"/>
      <c r="AR41" s="8"/>
      <c r="AS41" s="8"/>
      <c r="AT41" s="8"/>
      <c r="AU41" s="8"/>
      <c r="AV41" s="8"/>
    </row>
    <row r="42" spans="1:48" ht="16.5" customHeight="1" x14ac:dyDescent="0.45">
      <c r="A42" s="137">
        <v>12</v>
      </c>
      <c r="B42" s="127" t="str">
        <f>IF('2. Identificación del Riesgo'!B42:B44="","",'2. Identificación del Riesgo'!B42:B44)</f>
        <v/>
      </c>
      <c r="C42" s="127" t="str">
        <f>IF('2. Identificación del Riesgo'!G42:G44="","",'2. Identificación del Riesgo'!G42:G44)</f>
        <v/>
      </c>
      <c r="D42" s="127" t="str">
        <f>IF('2. Identificación del Riesgo'!H42:H44="","",'2. Identificación del Riesgo'!H42:H44)</f>
        <v/>
      </c>
      <c r="E42" s="231" t="str">
        <f>IF('7. Mapa de Riesgos General'!AO42:AO44="",IF(B42="","","N/A"),'7. Mapa de Riesgos General'!AO42:AO44)</f>
        <v/>
      </c>
      <c r="F42" s="234" t="str">
        <f>IF('7. Mapa de Riesgos General'!Q42:Q44="","",'7. Mapa de Riesgos General'!AO42:AO44)</f>
        <v/>
      </c>
      <c r="G42" s="213"/>
      <c r="H42" s="215"/>
      <c r="I42" s="215"/>
      <c r="J42" s="215"/>
      <c r="K42" s="214"/>
      <c r="L42" s="217"/>
      <c r="M42" s="213"/>
      <c r="N42" s="217"/>
      <c r="O42" s="217"/>
      <c r="P42" s="213"/>
      <c r="Q42" s="215"/>
      <c r="R42" s="215"/>
      <c r="S42" s="215"/>
      <c r="T42" s="214"/>
      <c r="U42" s="217"/>
      <c r="V42" s="213"/>
      <c r="W42" s="217"/>
      <c r="X42" s="217"/>
      <c r="Y42" s="213"/>
      <c r="Z42" s="215"/>
      <c r="AA42" s="215"/>
      <c r="AB42" s="215"/>
      <c r="AC42" s="214"/>
      <c r="AD42" s="217"/>
      <c r="AE42" s="213"/>
      <c r="AF42" s="217"/>
      <c r="AG42" s="217"/>
      <c r="AH42" s="8"/>
      <c r="AI42" s="8"/>
      <c r="AJ42" s="8"/>
      <c r="AK42" s="8"/>
      <c r="AL42" s="8"/>
      <c r="AM42" s="8"/>
      <c r="AN42" s="8"/>
      <c r="AO42" s="8"/>
      <c r="AP42" s="8"/>
      <c r="AQ42" s="8"/>
      <c r="AR42" s="8"/>
      <c r="AS42" s="8"/>
      <c r="AT42" s="8"/>
      <c r="AU42" s="8"/>
      <c r="AV42" s="8"/>
    </row>
    <row r="43" spans="1:48" x14ac:dyDescent="0.45">
      <c r="A43" s="137"/>
      <c r="B43" s="127"/>
      <c r="C43" s="127"/>
      <c r="D43" s="127"/>
      <c r="E43" s="231"/>
      <c r="F43" s="235"/>
      <c r="G43" s="214"/>
      <c r="H43" s="216"/>
      <c r="I43" s="216"/>
      <c r="J43" s="216"/>
      <c r="K43" s="214"/>
      <c r="L43" s="216"/>
      <c r="M43" s="214"/>
      <c r="N43" s="216"/>
      <c r="O43" s="216"/>
      <c r="P43" s="214"/>
      <c r="Q43" s="216"/>
      <c r="R43" s="216"/>
      <c r="S43" s="216"/>
      <c r="T43" s="214"/>
      <c r="U43" s="216"/>
      <c r="V43" s="214"/>
      <c r="W43" s="216"/>
      <c r="X43" s="216"/>
      <c r="Y43" s="214"/>
      <c r="Z43" s="216"/>
      <c r="AA43" s="216"/>
      <c r="AB43" s="216"/>
      <c r="AC43" s="214"/>
      <c r="AD43" s="216"/>
      <c r="AE43" s="214"/>
      <c r="AF43" s="216"/>
      <c r="AG43" s="216"/>
      <c r="AH43" s="8"/>
      <c r="AI43" s="8"/>
      <c r="AJ43" s="8"/>
      <c r="AK43" s="8"/>
      <c r="AL43" s="8"/>
      <c r="AM43" s="8"/>
      <c r="AN43" s="8"/>
      <c r="AO43" s="8"/>
      <c r="AP43" s="8"/>
      <c r="AQ43" s="8"/>
      <c r="AR43" s="8"/>
      <c r="AS43" s="8"/>
      <c r="AT43" s="8"/>
      <c r="AU43" s="8"/>
      <c r="AV43" s="8"/>
    </row>
    <row r="44" spans="1:48" x14ac:dyDescent="0.45">
      <c r="A44" s="137"/>
      <c r="B44" s="127"/>
      <c r="C44" s="127"/>
      <c r="D44" s="127"/>
      <c r="E44" s="231"/>
      <c r="F44" s="236"/>
      <c r="G44" s="214"/>
      <c r="H44" s="216"/>
      <c r="I44" s="216"/>
      <c r="J44" s="216"/>
      <c r="K44" s="214"/>
      <c r="L44" s="216"/>
      <c r="M44" s="214"/>
      <c r="N44" s="216"/>
      <c r="O44" s="216"/>
      <c r="P44" s="214"/>
      <c r="Q44" s="216"/>
      <c r="R44" s="216"/>
      <c r="S44" s="216"/>
      <c r="T44" s="214"/>
      <c r="U44" s="216"/>
      <c r="V44" s="214"/>
      <c r="W44" s="216"/>
      <c r="X44" s="216"/>
      <c r="Y44" s="214"/>
      <c r="Z44" s="216"/>
      <c r="AA44" s="216"/>
      <c r="AB44" s="216"/>
      <c r="AC44" s="214"/>
      <c r="AD44" s="216"/>
      <c r="AE44" s="214"/>
      <c r="AF44" s="216"/>
      <c r="AG44" s="216"/>
      <c r="AH44" s="8"/>
      <c r="AI44" s="8"/>
      <c r="AJ44" s="8"/>
      <c r="AK44" s="8"/>
      <c r="AL44" s="8"/>
      <c r="AM44" s="8"/>
      <c r="AN44" s="8"/>
      <c r="AO44" s="8"/>
      <c r="AP44" s="8"/>
      <c r="AQ44" s="8"/>
      <c r="AR44" s="8"/>
      <c r="AS44" s="8"/>
      <c r="AT44" s="8"/>
      <c r="AU44" s="8"/>
      <c r="AV44" s="8"/>
    </row>
    <row r="45" spans="1:48" ht="16.5" customHeight="1" x14ac:dyDescent="0.45">
      <c r="A45" s="137">
        <v>13</v>
      </c>
      <c r="B45" s="127" t="str">
        <f>IF('2. Identificación del Riesgo'!B45:B47="","",'2. Identificación del Riesgo'!B45:B47)</f>
        <v/>
      </c>
      <c r="C45" s="127" t="str">
        <f>IF('2. Identificación del Riesgo'!G45:G47="","",'2. Identificación del Riesgo'!G45:G47)</f>
        <v/>
      </c>
      <c r="D45" s="127" t="str">
        <f>IF('2. Identificación del Riesgo'!H45:H47="","",'2. Identificación del Riesgo'!H45:H47)</f>
        <v/>
      </c>
      <c r="E45" s="231" t="str">
        <f>IF('7. Mapa de Riesgos General'!AO45:AO47="",IF(B45="","","N/A"),'7. Mapa de Riesgos General'!AO45:AO47)</f>
        <v/>
      </c>
      <c r="F45" s="234" t="str">
        <f>IF('7. Mapa de Riesgos General'!Q45:Q47="","",'7. Mapa de Riesgos General'!AO45:AO47)</f>
        <v/>
      </c>
      <c r="G45" s="213"/>
      <c r="H45" s="215"/>
      <c r="I45" s="215"/>
      <c r="J45" s="215"/>
      <c r="K45" s="214"/>
      <c r="L45" s="217"/>
      <c r="M45" s="213"/>
      <c r="N45" s="217"/>
      <c r="O45" s="217"/>
      <c r="P45" s="213"/>
      <c r="Q45" s="215"/>
      <c r="R45" s="215"/>
      <c r="S45" s="215"/>
      <c r="T45" s="214"/>
      <c r="U45" s="217"/>
      <c r="V45" s="213"/>
      <c r="W45" s="217"/>
      <c r="X45" s="217"/>
      <c r="Y45" s="213"/>
      <c r="Z45" s="215"/>
      <c r="AA45" s="215"/>
      <c r="AB45" s="215"/>
      <c r="AC45" s="214"/>
      <c r="AD45" s="217"/>
      <c r="AE45" s="213"/>
      <c r="AF45" s="217"/>
      <c r="AG45" s="217"/>
      <c r="AH45" s="8"/>
      <c r="AI45" s="8"/>
      <c r="AJ45" s="8"/>
      <c r="AK45" s="8"/>
      <c r="AL45" s="8"/>
      <c r="AM45" s="8"/>
      <c r="AN45" s="8"/>
      <c r="AO45" s="8"/>
      <c r="AP45" s="8"/>
      <c r="AQ45" s="8"/>
      <c r="AR45" s="8"/>
      <c r="AS45" s="8"/>
      <c r="AT45" s="8"/>
      <c r="AU45" s="8"/>
      <c r="AV45" s="8"/>
    </row>
    <row r="46" spans="1:48" x14ac:dyDescent="0.45">
      <c r="A46" s="137"/>
      <c r="B46" s="127"/>
      <c r="C46" s="127"/>
      <c r="D46" s="127"/>
      <c r="E46" s="231"/>
      <c r="F46" s="235"/>
      <c r="G46" s="214"/>
      <c r="H46" s="216"/>
      <c r="I46" s="216"/>
      <c r="J46" s="216"/>
      <c r="K46" s="214"/>
      <c r="L46" s="216"/>
      <c r="M46" s="214"/>
      <c r="N46" s="216"/>
      <c r="O46" s="216"/>
      <c r="P46" s="214"/>
      <c r="Q46" s="216"/>
      <c r="R46" s="216"/>
      <c r="S46" s="216"/>
      <c r="T46" s="214"/>
      <c r="U46" s="216"/>
      <c r="V46" s="214"/>
      <c r="W46" s="216"/>
      <c r="X46" s="216"/>
      <c r="Y46" s="214"/>
      <c r="Z46" s="216"/>
      <c r="AA46" s="216"/>
      <c r="AB46" s="216"/>
      <c r="AC46" s="214"/>
      <c r="AD46" s="216"/>
      <c r="AE46" s="214"/>
      <c r="AF46" s="216"/>
      <c r="AG46" s="216"/>
      <c r="AH46" s="8"/>
      <c r="AI46" s="8"/>
      <c r="AJ46" s="8"/>
      <c r="AK46" s="8"/>
      <c r="AL46" s="8"/>
      <c r="AM46" s="8"/>
      <c r="AN46" s="8"/>
      <c r="AO46" s="8"/>
      <c r="AP46" s="8"/>
      <c r="AQ46" s="8"/>
      <c r="AR46" s="8"/>
      <c r="AS46" s="8"/>
      <c r="AT46" s="8"/>
      <c r="AU46" s="8"/>
      <c r="AV46" s="8"/>
    </row>
    <row r="47" spans="1:48" x14ac:dyDescent="0.45">
      <c r="A47" s="137"/>
      <c r="B47" s="127"/>
      <c r="C47" s="127"/>
      <c r="D47" s="127"/>
      <c r="E47" s="231"/>
      <c r="F47" s="236"/>
      <c r="G47" s="214"/>
      <c r="H47" s="216"/>
      <c r="I47" s="216"/>
      <c r="J47" s="216"/>
      <c r="K47" s="214"/>
      <c r="L47" s="216"/>
      <c r="M47" s="214"/>
      <c r="N47" s="216"/>
      <c r="O47" s="216"/>
      <c r="P47" s="214"/>
      <c r="Q47" s="216"/>
      <c r="R47" s="216"/>
      <c r="S47" s="216"/>
      <c r="T47" s="214"/>
      <c r="U47" s="216"/>
      <c r="V47" s="214"/>
      <c r="W47" s="216"/>
      <c r="X47" s="216"/>
      <c r="Y47" s="214"/>
      <c r="Z47" s="216"/>
      <c r="AA47" s="216"/>
      <c r="AB47" s="216"/>
      <c r="AC47" s="214"/>
      <c r="AD47" s="216"/>
      <c r="AE47" s="214"/>
      <c r="AF47" s="216"/>
      <c r="AG47" s="216"/>
      <c r="AH47" s="8"/>
      <c r="AI47" s="8"/>
      <c r="AJ47" s="8"/>
      <c r="AK47" s="8"/>
      <c r="AL47" s="8"/>
      <c r="AM47" s="8"/>
      <c r="AN47" s="8"/>
      <c r="AO47" s="8"/>
      <c r="AP47" s="8"/>
      <c r="AQ47" s="8"/>
      <c r="AR47" s="8"/>
      <c r="AS47" s="8"/>
      <c r="AT47" s="8"/>
      <c r="AU47" s="8"/>
      <c r="AV47" s="8"/>
    </row>
    <row r="48" spans="1:48" ht="16.5" customHeight="1" x14ac:dyDescent="0.45">
      <c r="A48" s="137">
        <v>14</v>
      </c>
      <c r="B48" s="127" t="str">
        <f>IF('2. Identificación del Riesgo'!B48:B50="","",'2. Identificación del Riesgo'!B48:B50)</f>
        <v/>
      </c>
      <c r="C48" s="127" t="str">
        <f>IF('2. Identificación del Riesgo'!G48:G50="","",'2. Identificación del Riesgo'!G48:G50)</f>
        <v/>
      </c>
      <c r="D48" s="127" t="str">
        <f>IF('2. Identificación del Riesgo'!H48:H50="","",'2. Identificación del Riesgo'!H48:H50)</f>
        <v/>
      </c>
      <c r="E48" s="231" t="str">
        <f>IF('7. Mapa de Riesgos General'!AO48:AO50="",IF(B48="","","N/A"),'7. Mapa de Riesgos General'!AO48:AO50)</f>
        <v/>
      </c>
      <c r="F48" s="234" t="str">
        <f>IF('7. Mapa de Riesgos General'!Q48:Q50="","",'7. Mapa de Riesgos General'!AO48:AO50)</f>
        <v/>
      </c>
      <c r="G48" s="213"/>
      <c r="H48" s="215"/>
      <c r="I48" s="215"/>
      <c r="J48" s="215"/>
      <c r="K48" s="214"/>
      <c r="L48" s="217"/>
      <c r="M48" s="213"/>
      <c r="N48" s="217"/>
      <c r="O48" s="217"/>
      <c r="P48" s="213"/>
      <c r="Q48" s="215"/>
      <c r="R48" s="215"/>
      <c r="S48" s="215"/>
      <c r="T48" s="214"/>
      <c r="U48" s="217"/>
      <c r="V48" s="213"/>
      <c r="W48" s="217"/>
      <c r="X48" s="217"/>
      <c r="Y48" s="213"/>
      <c r="Z48" s="215"/>
      <c r="AA48" s="215"/>
      <c r="AB48" s="215"/>
      <c r="AC48" s="214"/>
      <c r="AD48" s="217"/>
      <c r="AE48" s="213"/>
      <c r="AF48" s="217"/>
      <c r="AG48" s="217"/>
      <c r="AH48" s="8"/>
      <c r="AI48" s="8"/>
      <c r="AJ48" s="8"/>
      <c r="AK48" s="8"/>
      <c r="AL48" s="8"/>
      <c r="AM48" s="8"/>
      <c r="AN48" s="8"/>
      <c r="AO48" s="8"/>
      <c r="AP48" s="8"/>
      <c r="AQ48" s="8"/>
      <c r="AR48" s="8"/>
      <c r="AS48" s="8"/>
      <c r="AT48" s="8"/>
      <c r="AU48" s="8"/>
      <c r="AV48" s="8"/>
    </row>
    <row r="49" spans="1:48" x14ac:dyDescent="0.45">
      <c r="A49" s="137"/>
      <c r="B49" s="127"/>
      <c r="C49" s="127"/>
      <c r="D49" s="127"/>
      <c r="E49" s="231"/>
      <c r="F49" s="235"/>
      <c r="G49" s="214"/>
      <c r="H49" s="216"/>
      <c r="I49" s="216"/>
      <c r="J49" s="216"/>
      <c r="K49" s="214"/>
      <c r="L49" s="216"/>
      <c r="M49" s="214"/>
      <c r="N49" s="216"/>
      <c r="O49" s="216"/>
      <c r="P49" s="214"/>
      <c r="Q49" s="216"/>
      <c r="R49" s="216"/>
      <c r="S49" s="216"/>
      <c r="T49" s="214"/>
      <c r="U49" s="216"/>
      <c r="V49" s="214"/>
      <c r="W49" s="216"/>
      <c r="X49" s="216"/>
      <c r="Y49" s="214"/>
      <c r="Z49" s="216"/>
      <c r="AA49" s="216"/>
      <c r="AB49" s="216"/>
      <c r="AC49" s="214"/>
      <c r="AD49" s="216"/>
      <c r="AE49" s="214"/>
      <c r="AF49" s="216"/>
      <c r="AG49" s="216"/>
      <c r="AH49" s="8"/>
      <c r="AI49" s="8"/>
      <c r="AJ49" s="8"/>
      <c r="AK49" s="8"/>
      <c r="AL49" s="8"/>
      <c r="AM49" s="8"/>
      <c r="AN49" s="8"/>
      <c r="AO49" s="8"/>
      <c r="AP49" s="8"/>
      <c r="AQ49" s="8"/>
      <c r="AR49" s="8"/>
      <c r="AS49" s="8"/>
      <c r="AT49" s="8"/>
      <c r="AU49" s="8"/>
      <c r="AV49" s="8"/>
    </row>
    <row r="50" spans="1:48" x14ac:dyDescent="0.45">
      <c r="A50" s="137"/>
      <c r="B50" s="127"/>
      <c r="C50" s="127"/>
      <c r="D50" s="127"/>
      <c r="E50" s="231"/>
      <c r="F50" s="236"/>
      <c r="G50" s="214"/>
      <c r="H50" s="216"/>
      <c r="I50" s="216"/>
      <c r="J50" s="216"/>
      <c r="K50" s="214"/>
      <c r="L50" s="216"/>
      <c r="M50" s="214"/>
      <c r="N50" s="216"/>
      <c r="O50" s="216"/>
      <c r="P50" s="214"/>
      <c r="Q50" s="216"/>
      <c r="R50" s="216"/>
      <c r="S50" s="216"/>
      <c r="T50" s="214"/>
      <c r="U50" s="216"/>
      <c r="V50" s="214"/>
      <c r="W50" s="216"/>
      <c r="X50" s="216"/>
      <c r="Y50" s="214"/>
      <c r="Z50" s="216"/>
      <c r="AA50" s="216"/>
      <c r="AB50" s="216"/>
      <c r="AC50" s="214"/>
      <c r="AD50" s="216"/>
      <c r="AE50" s="214"/>
      <c r="AF50" s="216"/>
      <c r="AG50" s="216"/>
      <c r="AH50" s="8"/>
      <c r="AI50" s="8"/>
      <c r="AJ50" s="8"/>
      <c r="AK50" s="8"/>
      <c r="AL50" s="8"/>
      <c r="AM50" s="8"/>
      <c r="AN50" s="8"/>
      <c r="AO50" s="8"/>
      <c r="AP50" s="8"/>
      <c r="AQ50" s="8"/>
      <c r="AR50" s="8"/>
      <c r="AS50" s="8"/>
      <c r="AT50" s="8"/>
      <c r="AU50" s="8"/>
      <c r="AV50" s="8"/>
    </row>
    <row r="51" spans="1:48" ht="16.5" customHeight="1" x14ac:dyDescent="0.45">
      <c r="A51" s="137">
        <v>15</v>
      </c>
      <c r="B51" s="127" t="str">
        <f>IF('2. Identificación del Riesgo'!B51:B53="","",'2. Identificación del Riesgo'!B51:B53)</f>
        <v/>
      </c>
      <c r="C51" s="127" t="str">
        <f>IF('2. Identificación del Riesgo'!G51:G53="","",'2. Identificación del Riesgo'!G51:G53)</f>
        <v/>
      </c>
      <c r="D51" s="127" t="str">
        <f>IF('2. Identificación del Riesgo'!H51:H53="","",'2. Identificación del Riesgo'!H51:H53)</f>
        <v/>
      </c>
      <c r="E51" s="231" t="str">
        <f>IF('7. Mapa de Riesgos General'!AO51:AO53="",IF(B51="","","N/A"),'7. Mapa de Riesgos General'!AO51:AO53)</f>
        <v/>
      </c>
      <c r="F51" s="234" t="str">
        <f>IF('7. Mapa de Riesgos General'!Q51:Q53="","",'7. Mapa de Riesgos General'!AO51:AO53)</f>
        <v/>
      </c>
      <c r="G51" s="213"/>
      <c r="H51" s="215"/>
      <c r="I51" s="215"/>
      <c r="J51" s="215"/>
      <c r="K51" s="214"/>
      <c r="L51" s="217"/>
      <c r="M51" s="213"/>
      <c r="N51" s="217"/>
      <c r="O51" s="217"/>
      <c r="P51" s="213"/>
      <c r="Q51" s="215"/>
      <c r="R51" s="215"/>
      <c r="S51" s="215"/>
      <c r="T51" s="214"/>
      <c r="U51" s="217"/>
      <c r="V51" s="213"/>
      <c r="W51" s="217"/>
      <c r="X51" s="217"/>
      <c r="Y51" s="213"/>
      <c r="Z51" s="215"/>
      <c r="AA51" s="215"/>
      <c r="AB51" s="215"/>
      <c r="AC51" s="214"/>
      <c r="AD51" s="217"/>
      <c r="AE51" s="213"/>
      <c r="AF51" s="217"/>
      <c r="AG51" s="217"/>
      <c r="AH51" s="8"/>
      <c r="AI51" s="8"/>
      <c r="AJ51" s="8"/>
      <c r="AK51" s="8"/>
      <c r="AL51" s="8"/>
      <c r="AM51" s="8"/>
      <c r="AN51" s="8"/>
      <c r="AO51" s="8"/>
      <c r="AP51" s="8"/>
      <c r="AQ51" s="8"/>
      <c r="AR51" s="8"/>
      <c r="AS51" s="8"/>
      <c r="AT51" s="8"/>
      <c r="AU51" s="8"/>
      <c r="AV51" s="8"/>
    </row>
    <row r="52" spans="1:48" x14ac:dyDescent="0.45">
      <c r="A52" s="137"/>
      <c r="B52" s="127"/>
      <c r="C52" s="127"/>
      <c r="D52" s="127"/>
      <c r="E52" s="231"/>
      <c r="F52" s="235"/>
      <c r="G52" s="214"/>
      <c r="H52" s="216"/>
      <c r="I52" s="216"/>
      <c r="J52" s="216"/>
      <c r="K52" s="214"/>
      <c r="L52" s="216"/>
      <c r="M52" s="214"/>
      <c r="N52" s="216"/>
      <c r="O52" s="216"/>
      <c r="P52" s="214"/>
      <c r="Q52" s="216"/>
      <c r="R52" s="216"/>
      <c r="S52" s="216"/>
      <c r="T52" s="214"/>
      <c r="U52" s="216"/>
      <c r="V52" s="214"/>
      <c r="W52" s="216"/>
      <c r="X52" s="216"/>
      <c r="Y52" s="214"/>
      <c r="Z52" s="216"/>
      <c r="AA52" s="216"/>
      <c r="AB52" s="216"/>
      <c r="AC52" s="214"/>
      <c r="AD52" s="216"/>
      <c r="AE52" s="214"/>
      <c r="AF52" s="216"/>
      <c r="AG52" s="216"/>
      <c r="AH52" s="8"/>
      <c r="AI52" s="8"/>
      <c r="AJ52" s="8"/>
      <c r="AK52" s="8"/>
      <c r="AL52" s="8"/>
      <c r="AM52" s="8"/>
      <c r="AN52" s="8"/>
      <c r="AO52" s="8"/>
      <c r="AP52" s="8"/>
      <c r="AQ52" s="8"/>
      <c r="AR52" s="8"/>
      <c r="AS52" s="8"/>
      <c r="AT52" s="8"/>
      <c r="AU52" s="8"/>
      <c r="AV52" s="8"/>
    </row>
    <row r="53" spans="1:48" x14ac:dyDescent="0.45">
      <c r="A53" s="137"/>
      <c r="B53" s="127"/>
      <c r="C53" s="127"/>
      <c r="D53" s="127"/>
      <c r="E53" s="231"/>
      <c r="F53" s="236"/>
      <c r="G53" s="214"/>
      <c r="H53" s="216"/>
      <c r="I53" s="216"/>
      <c r="J53" s="216"/>
      <c r="K53" s="214"/>
      <c r="L53" s="216"/>
      <c r="M53" s="214"/>
      <c r="N53" s="216"/>
      <c r="O53" s="216"/>
      <c r="P53" s="214"/>
      <c r="Q53" s="216"/>
      <c r="R53" s="216"/>
      <c r="S53" s="216"/>
      <c r="T53" s="214"/>
      <c r="U53" s="216"/>
      <c r="V53" s="214"/>
      <c r="W53" s="216"/>
      <c r="X53" s="216"/>
      <c r="Y53" s="214"/>
      <c r="Z53" s="216"/>
      <c r="AA53" s="216"/>
      <c r="AB53" s="216"/>
      <c r="AC53" s="214"/>
      <c r="AD53" s="216"/>
      <c r="AE53" s="214"/>
      <c r="AF53" s="216"/>
      <c r="AG53" s="216"/>
      <c r="AH53" s="8"/>
      <c r="AI53" s="8"/>
      <c r="AJ53" s="8"/>
      <c r="AK53" s="8"/>
      <c r="AL53" s="8"/>
      <c r="AM53" s="8"/>
      <c r="AN53" s="8"/>
      <c r="AO53" s="8"/>
      <c r="AP53" s="8"/>
      <c r="AQ53" s="8"/>
      <c r="AR53" s="8"/>
      <c r="AS53" s="8"/>
      <c r="AT53" s="8"/>
      <c r="AU53" s="8"/>
      <c r="AV53" s="8"/>
    </row>
    <row r="54" spans="1:48" ht="16.5" customHeight="1" x14ac:dyDescent="0.45">
      <c r="A54" s="137">
        <v>16</v>
      </c>
      <c r="B54" s="127" t="str">
        <f>IF('2. Identificación del Riesgo'!B54:B56="","",'2. Identificación del Riesgo'!B54:B56)</f>
        <v/>
      </c>
      <c r="C54" s="127" t="str">
        <f>IF('2. Identificación del Riesgo'!G54:G56="","",'2. Identificación del Riesgo'!G54:G56)</f>
        <v/>
      </c>
      <c r="D54" s="127" t="str">
        <f>IF('2. Identificación del Riesgo'!H54:H56="","",'2. Identificación del Riesgo'!H54:H56)</f>
        <v/>
      </c>
      <c r="E54" s="231" t="str">
        <f>IF('7. Mapa de Riesgos General'!AO54:AO56="",IF(B54="","","N/A"),'7. Mapa de Riesgos General'!AO54:AO56)</f>
        <v/>
      </c>
      <c r="F54" s="234" t="str">
        <f>IF('7. Mapa de Riesgos General'!Q54:Q56="","",'7. Mapa de Riesgos General'!AO54:AO56)</f>
        <v/>
      </c>
      <c r="G54" s="213"/>
      <c r="H54" s="215"/>
      <c r="I54" s="215"/>
      <c r="J54" s="215"/>
      <c r="K54" s="214"/>
      <c r="L54" s="217"/>
      <c r="M54" s="213"/>
      <c r="N54" s="217"/>
      <c r="O54" s="217"/>
      <c r="P54" s="213"/>
      <c r="Q54" s="215"/>
      <c r="R54" s="215"/>
      <c r="S54" s="215"/>
      <c r="T54" s="214"/>
      <c r="U54" s="217"/>
      <c r="V54" s="213"/>
      <c r="W54" s="217"/>
      <c r="X54" s="217"/>
      <c r="Y54" s="213"/>
      <c r="Z54" s="215"/>
      <c r="AA54" s="215"/>
      <c r="AB54" s="215"/>
      <c r="AC54" s="214"/>
      <c r="AD54" s="217"/>
      <c r="AE54" s="213"/>
      <c r="AF54" s="217"/>
      <c r="AG54" s="217"/>
      <c r="AH54" s="8"/>
      <c r="AI54" s="8"/>
      <c r="AJ54" s="8"/>
      <c r="AK54" s="8"/>
      <c r="AL54" s="8"/>
      <c r="AM54" s="8"/>
      <c r="AN54" s="8"/>
      <c r="AO54" s="8"/>
      <c r="AP54" s="8"/>
      <c r="AQ54" s="8"/>
      <c r="AR54" s="8"/>
      <c r="AS54" s="8"/>
      <c r="AT54" s="8"/>
      <c r="AU54" s="8"/>
      <c r="AV54" s="8"/>
    </row>
    <row r="55" spans="1:48" x14ac:dyDescent="0.45">
      <c r="A55" s="137"/>
      <c r="B55" s="127"/>
      <c r="C55" s="127"/>
      <c r="D55" s="127"/>
      <c r="E55" s="231"/>
      <c r="F55" s="235"/>
      <c r="G55" s="214"/>
      <c r="H55" s="216"/>
      <c r="I55" s="216"/>
      <c r="J55" s="216"/>
      <c r="K55" s="214"/>
      <c r="L55" s="216"/>
      <c r="M55" s="214"/>
      <c r="N55" s="216"/>
      <c r="O55" s="216"/>
      <c r="P55" s="214"/>
      <c r="Q55" s="216"/>
      <c r="R55" s="216"/>
      <c r="S55" s="216"/>
      <c r="T55" s="214"/>
      <c r="U55" s="216"/>
      <c r="V55" s="214"/>
      <c r="W55" s="216"/>
      <c r="X55" s="216"/>
      <c r="Y55" s="214"/>
      <c r="Z55" s="216"/>
      <c r="AA55" s="216"/>
      <c r="AB55" s="216"/>
      <c r="AC55" s="214"/>
      <c r="AD55" s="216"/>
      <c r="AE55" s="214"/>
      <c r="AF55" s="216"/>
      <c r="AG55" s="216"/>
      <c r="AH55" s="8"/>
      <c r="AI55" s="8"/>
      <c r="AJ55" s="8"/>
      <c r="AK55" s="8"/>
      <c r="AL55" s="8"/>
      <c r="AM55" s="8"/>
      <c r="AN55" s="8"/>
      <c r="AO55" s="8"/>
      <c r="AP55" s="8"/>
      <c r="AQ55" s="8"/>
      <c r="AR55" s="8"/>
      <c r="AS55" s="8"/>
      <c r="AT55" s="8"/>
      <c r="AU55" s="8"/>
      <c r="AV55" s="8"/>
    </row>
    <row r="56" spans="1:48" x14ac:dyDescent="0.45">
      <c r="A56" s="137"/>
      <c r="B56" s="127"/>
      <c r="C56" s="127"/>
      <c r="D56" s="127"/>
      <c r="E56" s="231"/>
      <c r="F56" s="236"/>
      <c r="G56" s="214"/>
      <c r="H56" s="216"/>
      <c r="I56" s="216"/>
      <c r="J56" s="216"/>
      <c r="K56" s="214"/>
      <c r="L56" s="216"/>
      <c r="M56" s="214"/>
      <c r="N56" s="216"/>
      <c r="O56" s="216"/>
      <c r="P56" s="214"/>
      <c r="Q56" s="216"/>
      <c r="R56" s="216"/>
      <c r="S56" s="216"/>
      <c r="T56" s="214"/>
      <c r="U56" s="216"/>
      <c r="V56" s="214"/>
      <c r="W56" s="216"/>
      <c r="X56" s="216"/>
      <c r="Y56" s="214"/>
      <c r="Z56" s="216"/>
      <c r="AA56" s="216"/>
      <c r="AB56" s="216"/>
      <c r="AC56" s="214"/>
      <c r="AD56" s="216"/>
      <c r="AE56" s="214"/>
      <c r="AF56" s="216"/>
      <c r="AG56" s="216"/>
      <c r="AH56" s="8"/>
      <c r="AI56" s="8"/>
      <c r="AJ56" s="8"/>
      <c r="AK56" s="8"/>
      <c r="AL56" s="8"/>
      <c r="AM56" s="8"/>
      <c r="AN56" s="8"/>
      <c r="AO56" s="8"/>
      <c r="AP56" s="8"/>
      <c r="AQ56" s="8"/>
      <c r="AR56" s="8"/>
      <c r="AS56" s="8"/>
      <c r="AT56" s="8"/>
      <c r="AU56" s="8"/>
      <c r="AV56" s="8"/>
    </row>
    <row r="57" spans="1:48" ht="16.5" customHeight="1" x14ac:dyDescent="0.45">
      <c r="A57" s="137">
        <v>17</v>
      </c>
      <c r="B57" s="127" t="str">
        <f>IF('2. Identificación del Riesgo'!B57:B59="","",'2. Identificación del Riesgo'!B57:B59)</f>
        <v/>
      </c>
      <c r="C57" s="127" t="str">
        <f>IF('2. Identificación del Riesgo'!G57:G59="","",'2. Identificación del Riesgo'!G57:G59)</f>
        <v/>
      </c>
      <c r="D57" s="127" t="str">
        <f>IF('2. Identificación del Riesgo'!H57:H59="","",'2. Identificación del Riesgo'!H57:H59)</f>
        <v/>
      </c>
      <c r="E57" s="231" t="str">
        <f>IF('7. Mapa de Riesgos General'!AO57:AO59="",IF(B57="","","N/A"),'7. Mapa de Riesgos General'!AO57:AO59)</f>
        <v/>
      </c>
      <c r="F57" s="234" t="str">
        <f>IF('7. Mapa de Riesgos General'!Q57:Q59="","",'7. Mapa de Riesgos General'!AO57:AO59)</f>
        <v/>
      </c>
      <c r="G57" s="213"/>
      <c r="H57" s="215"/>
      <c r="I57" s="215"/>
      <c r="J57" s="215"/>
      <c r="K57" s="214"/>
      <c r="L57" s="217"/>
      <c r="M57" s="213"/>
      <c r="N57" s="217"/>
      <c r="O57" s="217"/>
      <c r="P57" s="213"/>
      <c r="Q57" s="215"/>
      <c r="R57" s="215"/>
      <c r="S57" s="215"/>
      <c r="T57" s="214"/>
      <c r="U57" s="217"/>
      <c r="V57" s="213"/>
      <c r="W57" s="217"/>
      <c r="X57" s="217"/>
      <c r="Y57" s="213"/>
      <c r="Z57" s="215"/>
      <c r="AA57" s="215"/>
      <c r="AB57" s="215"/>
      <c r="AC57" s="214"/>
      <c r="AD57" s="217"/>
      <c r="AE57" s="213"/>
      <c r="AF57" s="217"/>
      <c r="AG57" s="217"/>
      <c r="AH57" s="8"/>
      <c r="AI57" s="8"/>
      <c r="AJ57" s="8"/>
      <c r="AK57" s="8"/>
      <c r="AL57" s="8"/>
      <c r="AM57" s="8"/>
      <c r="AN57" s="8"/>
      <c r="AO57" s="8"/>
      <c r="AP57" s="8"/>
      <c r="AQ57" s="8"/>
      <c r="AR57" s="8"/>
      <c r="AS57" s="8"/>
      <c r="AT57" s="8"/>
      <c r="AU57" s="8"/>
      <c r="AV57" s="8"/>
    </row>
    <row r="58" spans="1:48" x14ac:dyDescent="0.45">
      <c r="A58" s="137"/>
      <c r="B58" s="127"/>
      <c r="C58" s="127"/>
      <c r="D58" s="127"/>
      <c r="E58" s="231"/>
      <c r="F58" s="235"/>
      <c r="G58" s="214"/>
      <c r="H58" s="216"/>
      <c r="I58" s="216"/>
      <c r="J58" s="216"/>
      <c r="K58" s="214"/>
      <c r="L58" s="216"/>
      <c r="M58" s="214"/>
      <c r="N58" s="216"/>
      <c r="O58" s="216"/>
      <c r="P58" s="214"/>
      <c r="Q58" s="216"/>
      <c r="R58" s="216"/>
      <c r="S58" s="216"/>
      <c r="T58" s="214"/>
      <c r="U58" s="216"/>
      <c r="V58" s="214"/>
      <c r="W58" s="216"/>
      <c r="X58" s="216"/>
      <c r="Y58" s="214"/>
      <c r="Z58" s="216"/>
      <c r="AA58" s="216"/>
      <c r="AB58" s="216"/>
      <c r="AC58" s="214"/>
      <c r="AD58" s="216"/>
      <c r="AE58" s="214"/>
      <c r="AF58" s="216"/>
      <c r="AG58" s="216"/>
      <c r="AH58" s="8"/>
      <c r="AI58" s="8"/>
      <c r="AJ58" s="8"/>
      <c r="AK58" s="8"/>
      <c r="AL58" s="8"/>
      <c r="AM58" s="8"/>
      <c r="AN58" s="8"/>
      <c r="AO58" s="8"/>
      <c r="AP58" s="8"/>
      <c r="AQ58" s="8"/>
      <c r="AR58" s="8"/>
      <c r="AS58" s="8"/>
      <c r="AT58" s="8"/>
      <c r="AU58" s="8"/>
      <c r="AV58" s="8"/>
    </row>
    <row r="59" spans="1:48" x14ac:dyDescent="0.45">
      <c r="A59" s="137"/>
      <c r="B59" s="127"/>
      <c r="C59" s="127"/>
      <c r="D59" s="127"/>
      <c r="E59" s="231"/>
      <c r="F59" s="236"/>
      <c r="G59" s="214"/>
      <c r="H59" s="216"/>
      <c r="I59" s="216"/>
      <c r="J59" s="216"/>
      <c r="K59" s="214"/>
      <c r="L59" s="216"/>
      <c r="M59" s="214"/>
      <c r="N59" s="216"/>
      <c r="O59" s="216"/>
      <c r="P59" s="214"/>
      <c r="Q59" s="216"/>
      <c r="R59" s="216"/>
      <c r="S59" s="216"/>
      <c r="T59" s="214"/>
      <c r="U59" s="216"/>
      <c r="V59" s="214"/>
      <c r="W59" s="216"/>
      <c r="X59" s="216"/>
      <c r="Y59" s="214"/>
      <c r="Z59" s="216"/>
      <c r="AA59" s="216"/>
      <c r="AB59" s="216"/>
      <c r="AC59" s="214"/>
      <c r="AD59" s="216"/>
      <c r="AE59" s="214"/>
      <c r="AF59" s="216"/>
      <c r="AG59" s="216"/>
      <c r="AH59" s="8"/>
      <c r="AI59" s="8"/>
      <c r="AJ59" s="8"/>
      <c r="AK59" s="8"/>
      <c r="AL59" s="8"/>
      <c r="AM59" s="8"/>
      <c r="AN59" s="8"/>
      <c r="AO59" s="8"/>
      <c r="AP59" s="8"/>
      <c r="AQ59" s="8"/>
      <c r="AR59" s="8"/>
      <c r="AS59" s="8"/>
      <c r="AT59" s="8"/>
      <c r="AU59" s="8"/>
      <c r="AV59" s="8"/>
    </row>
    <row r="60" spans="1:48" ht="16.5" customHeight="1" x14ac:dyDescent="0.45">
      <c r="A60" s="137">
        <v>18</v>
      </c>
      <c r="B60" s="127" t="str">
        <f>IF('2. Identificación del Riesgo'!B60:B62="","",'2. Identificación del Riesgo'!B60:B62)</f>
        <v/>
      </c>
      <c r="C60" s="127" t="str">
        <f>IF('2. Identificación del Riesgo'!G60:G62="","",'2. Identificación del Riesgo'!G60:G62)</f>
        <v/>
      </c>
      <c r="D60" s="127" t="str">
        <f>IF('2. Identificación del Riesgo'!H60:H62="","",'2. Identificación del Riesgo'!H60:H62)</f>
        <v/>
      </c>
      <c r="E60" s="231" t="str">
        <f>IF('7. Mapa de Riesgos General'!AO60:AO62="",IF(B60="","","N/A"),'7. Mapa de Riesgos General'!AO60:AO62)</f>
        <v/>
      </c>
      <c r="F60" s="234" t="str">
        <f>IF('7. Mapa de Riesgos General'!Q60:Q62="","",'7. Mapa de Riesgos General'!AO60:AO62)</f>
        <v/>
      </c>
      <c r="G60" s="213"/>
      <c r="H60" s="215"/>
      <c r="I60" s="215"/>
      <c r="J60" s="215"/>
      <c r="K60" s="214"/>
      <c r="L60" s="217"/>
      <c r="M60" s="213"/>
      <c r="N60" s="217"/>
      <c r="O60" s="217"/>
      <c r="P60" s="213"/>
      <c r="Q60" s="215"/>
      <c r="R60" s="215"/>
      <c r="S60" s="215"/>
      <c r="T60" s="214"/>
      <c r="U60" s="217"/>
      <c r="V60" s="213"/>
      <c r="W60" s="217"/>
      <c r="X60" s="217"/>
      <c r="Y60" s="213"/>
      <c r="Z60" s="215"/>
      <c r="AA60" s="215"/>
      <c r="AB60" s="215"/>
      <c r="AC60" s="214"/>
      <c r="AD60" s="217"/>
      <c r="AE60" s="213"/>
      <c r="AF60" s="217"/>
      <c r="AG60" s="217"/>
      <c r="AH60" s="8"/>
      <c r="AI60" s="8"/>
      <c r="AJ60" s="8"/>
      <c r="AK60" s="8"/>
      <c r="AL60" s="8"/>
      <c r="AM60" s="8"/>
      <c r="AN60" s="8"/>
      <c r="AO60" s="8"/>
      <c r="AP60" s="8"/>
      <c r="AQ60" s="8"/>
      <c r="AR60" s="8"/>
      <c r="AS60" s="8"/>
      <c r="AT60" s="8"/>
      <c r="AU60" s="8"/>
      <c r="AV60" s="8"/>
    </row>
    <row r="61" spans="1:48" x14ac:dyDescent="0.45">
      <c r="A61" s="137"/>
      <c r="B61" s="127"/>
      <c r="C61" s="127"/>
      <c r="D61" s="127"/>
      <c r="E61" s="231"/>
      <c r="F61" s="235"/>
      <c r="G61" s="214"/>
      <c r="H61" s="216"/>
      <c r="I61" s="216"/>
      <c r="J61" s="216"/>
      <c r="K61" s="214"/>
      <c r="L61" s="216"/>
      <c r="M61" s="214"/>
      <c r="N61" s="216"/>
      <c r="O61" s="216"/>
      <c r="P61" s="214"/>
      <c r="Q61" s="216"/>
      <c r="R61" s="216"/>
      <c r="S61" s="216"/>
      <c r="T61" s="214"/>
      <c r="U61" s="216"/>
      <c r="V61" s="214"/>
      <c r="W61" s="216"/>
      <c r="X61" s="216"/>
      <c r="Y61" s="214"/>
      <c r="Z61" s="216"/>
      <c r="AA61" s="216"/>
      <c r="AB61" s="216"/>
      <c r="AC61" s="214"/>
      <c r="AD61" s="216"/>
      <c r="AE61" s="214"/>
      <c r="AF61" s="216"/>
      <c r="AG61" s="216"/>
      <c r="AH61" s="8"/>
      <c r="AI61" s="8"/>
      <c r="AJ61" s="8"/>
      <c r="AK61" s="8"/>
      <c r="AL61" s="8"/>
      <c r="AM61" s="8"/>
      <c r="AN61" s="8"/>
      <c r="AO61" s="8"/>
      <c r="AP61" s="8"/>
      <c r="AQ61" s="8"/>
      <c r="AR61" s="8"/>
      <c r="AS61" s="8"/>
      <c r="AT61" s="8"/>
      <c r="AU61" s="8"/>
      <c r="AV61" s="8"/>
    </row>
    <row r="62" spans="1:48" x14ac:dyDescent="0.45">
      <c r="A62" s="137"/>
      <c r="B62" s="127"/>
      <c r="C62" s="127"/>
      <c r="D62" s="127"/>
      <c r="E62" s="231"/>
      <c r="F62" s="236"/>
      <c r="G62" s="214"/>
      <c r="H62" s="216"/>
      <c r="I62" s="216"/>
      <c r="J62" s="216"/>
      <c r="K62" s="214"/>
      <c r="L62" s="216"/>
      <c r="M62" s="214"/>
      <c r="N62" s="216"/>
      <c r="O62" s="216"/>
      <c r="P62" s="214"/>
      <c r="Q62" s="216"/>
      <c r="R62" s="216"/>
      <c r="S62" s="216"/>
      <c r="T62" s="214"/>
      <c r="U62" s="216"/>
      <c r="V62" s="214"/>
      <c r="W62" s="216"/>
      <c r="X62" s="216"/>
      <c r="Y62" s="214"/>
      <c r="Z62" s="216"/>
      <c r="AA62" s="216"/>
      <c r="AB62" s="216"/>
      <c r="AC62" s="214"/>
      <c r="AD62" s="216"/>
      <c r="AE62" s="214"/>
      <c r="AF62" s="216"/>
      <c r="AG62" s="216"/>
      <c r="AH62" s="8"/>
      <c r="AI62" s="8"/>
      <c r="AJ62" s="8"/>
      <c r="AK62" s="8"/>
      <c r="AL62" s="8"/>
      <c r="AM62" s="8"/>
      <c r="AN62" s="8"/>
      <c r="AO62" s="8"/>
      <c r="AP62" s="8"/>
      <c r="AQ62" s="8"/>
      <c r="AR62" s="8"/>
      <c r="AS62" s="8"/>
      <c r="AT62" s="8"/>
      <c r="AU62" s="8"/>
      <c r="AV62" s="8"/>
    </row>
    <row r="63" spans="1:48" ht="16.5" customHeight="1" x14ac:dyDescent="0.45">
      <c r="A63" s="137">
        <v>19</v>
      </c>
      <c r="B63" s="127" t="str">
        <f>IF('2. Identificación del Riesgo'!B63:B65="","",'2. Identificación del Riesgo'!B63:B65)</f>
        <v/>
      </c>
      <c r="C63" s="127" t="str">
        <f>IF('2. Identificación del Riesgo'!G63:G65="","",'2. Identificación del Riesgo'!G63:G65)</f>
        <v/>
      </c>
      <c r="D63" s="127" t="str">
        <f>IF('2. Identificación del Riesgo'!H63:H65="","",'2. Identificación del Riesgo'!H63:H65)</f>
        <v/>
      </c>
      <c r="E63" s="231" t="str">
        <f>IF('7. Mapa de Riesgos General'!AO63:AO65="",IF(B63="","","N/A"),'7. Mapa de Riesgos General'!AO63:AO65)</f>
        <v/>
      </c>
      <c r="F63" s="234" t="str">
        <f>IF('7. Mapa de Riesgos General'!Q63:Q65="","",'7. Mapa de Riesgos General'!AO63:AO65)</f>
        <v/>
      </c>
      <c r="G63" s="213"/>
      <c r="H63" s="215"/>
      <c r="I63" s="215"/>
      <c r="J63" s="215"/>
      <c r="K63" s="214"/>
      <c r="L63" s="217"/>
      <c r="M63" s="213"/>
      <c r="N63" s="217"/>
      <c r="O63" s="217"/>
      <c r="P63" s="213"/>
      <c r="Q63" s="215"/>
      <c r="R63" s="215"/>
      <c r="S63" s="215"/>
      <c r="T63" s="214"/>
      <c r="U63" s="217"/>
      <c r="V63" s="213"/>
      <c r="W63" s="217"/>
      <c r="X63" s="217"/>
      <c r="Y63" s="213"/>
      <c r="Z63" s="215"/>
      <c r="AA63" s="215"/>
      <c r="AB63" s="215"/>
      <c r="AC63" s="214"/>
      <c r="AD63" s="217"/>
      <c r="AE63" s="213"/>
      <c r="AF63" s="217"/>
      <c r="AG63" s="217"/>
      <c r="AH63" s="8"/>
      <c r="AI63" s="8"/>
      <c r="AJ63" s="8"/>
      <c r="AK63" s="8"/>
      <c r="AL63" s="8"/>
      <c r="AM63" s="8"/>
      <c r="AN63" s="8"/>
      <c r="AO63" s="8"/>
      <c r="AP63" s="8"/>
      <c r="AQ63" s="8"/>
      <c r="AR63" s="8"/>
      <c r="AS63" s="8"/>
      <c r="AT63" s="8"/>
      <c r="AU63" s="8"/>
      <c r="AV63" s="8"/>
    </row>
    <row r="64" spans="1:48" x14ac:dyDescent="0.45">
      <c r="A64" s="137"/>
      <c r="B64" s="127"/>
      <c r="C64" s="127"/>
      <c r="D64" s="127"/>
      <c r="E64" s="231"/>
      <c r="F64" s="235"/>
      <c r="G64" s="214"/>
      <c r="H64" s="216"/>
      <c r="I64" s="216"/>
      <c r="J64" s="216"/>
      <c r="K64" s="214"/>
      <c r="L64" s="216"/>
      <c r="M64" s="214"/>
      <c r="N64" s="216"/>
      <c r="O64" s="216"/>
      <c r="P64" s="214"/>
      <c r="Q64" s="216"/>
      <c r="R64" s="216"/>
      <c r="S64" s="216"/>
      <c r="T64" s="214"/>
      <c r="U64" s="216"/>
      <c r="V64" s="214"/>
      <c r="W64" s="216"/>
      <c r="X64" s="216"/>
      <c r="Y64" s="214"/>
      <c r="Z64" s="216"/>
      <c r="AA64" s="216"/>
      <c r="AB64" s="216"/>
      <c r="AC64" s="214"/>
      <c r="AD64" s="216"/>
      <c r="AE64" s="214"/>
      <c r="AF64" s="216"/>
      <c r="AG64" s="216"/>
      <c r="AH64" s="8"/>
      <c r="AI64" s="8"/>
      <c r="AJ64" s="8"/>
      <c r="AK64" s="8"/>
      <c r="AL64" s="8"/>
      <c r="AM64" s="8"/>
      <c r="AN64" s="8"/>
      <c r="AO64" s="8"/>
      <c r="AP64" s="8"/>
      <c r="AQ64" s="8"/>
      <c r="AR64" s="8"/>
      <c r="AS64" s="8"/>
      <c r="AT64" s="8"/>
      <c r="AU64" s="8"/>
      <c r="AV64" s="8"/>
    </row>
    <row r="65" spans="1:48" x14ac:dyDescent="0.45">
      <c r="A65" s="137"/>
      <c r="B65" s="127"/>
      <c r="C65" s="127"/>
      <c r="D65" s="127"/>
      <c r="E65" s="231"/>
      <c r="F65" s="236"/>
      <c r="G65" s="214"/>
      <c r="H65" s="216"/>
      <c r="I65" s="216"/>
      <c r="J65" s="216"/>
      <c r="K65" s="214"/>
      <c r="L65" s="216"/>
      <c r="M65" s="214"/>
      <c r="N65" s="216"/>
      <c r="O65" s="216"/>
      <c r="P65" s="214"/>
      <c r="Q65" s="216"/>
      <c r="R65" s="216"/>
      <c r="S65" s="216"/>
      <c r="T65" s="214"/>
      <c r="U65" s="216"/>
      <c r="V65" s="214"/>
      <c r="W65" s="216"/>
      <c r="X65" s="216"/>
      <c r="Y65" s="214"/>
      <c r="Z65" s="216"/>
      <c r="AA65" s="216"/>
      <c r="AB65" s="216"/>
      <c r="AC65" s="214"/>
      <c r="AD65" s="216"/>
      <c r="AE65" s="214"/>
      <c r="AF65" s="216"/>
      <c r="AG65" s="216"/>
      <c r="AH65" s="8"/>
      <c r="AI65" s="8"/>
      <c r="AJ65" s="8"/>
      <c r="AK65" s="8"/>
      <c r="AL65" s="8"/>
      <c r="AM65" s="8"/>
      <c r="AN65" s="8"/>
      <c r="AO65" s="8"/>
      <c r="AP65" s="8"/>
      <c r="AQ65" s="8"/>
      <c r="AR65" s="8"/>
      <c r="AS65" s="8"/>
      <c r="AT65" s="8"/>
      <c r="AU65" s="8"/>
      <c r="AV65" s="8"/>
    </row>
    <row r="66" spans="1:48" ht="16.5" customHeight="1" x14ac:dyDescent="0.45">
      <c r="A66" s="137">
        <v>20</v>
      </c>
      <c r="B66" s="127" t="str">
        <f>IF('2. Identificación del Riesgo'!B66:B68="","",'2. Identificación del Riesgo'!B66:B68)</f>
        <v/>
      </c>
      <c r="C66" s="127" t="str">
        <f>IF('2. Identificación del Riesgo'!G66:G68="","",'2. Identificación del Riesgo'!G66:G68)</f>
        <v/>
      </c>
      <c r="D66" s="127" t="str">
        <f>IF('2. Identificación del Riesgo'!H66:H68="","",'2. Identificación del Riesgo'!H66:H68)</f>
        <v/>
      </c>
      <c r="E66" s="231" t="str">
        <f>IF('7. Mapa de Riesgos General'!AO66:AO68="",IF(B66="","","N/A"),'7. Mapa de Riesgos General'!AO66:AO68)</f>
        <v/>
      </c>
      <c r="F66" s="234" t="str">
        <f>IF('7. Mapa de Riesgos General'!Q66:Q68="","",'7. Mapa de Riesgos General'!AO66:AO68)</f>
        <v/>
      </c>
      <c r="G66" s="213"/>
      <c r="H66" s="215"/>
      <c r="I66" s="215"/>
      <c r="J66" s="215"/>
      <c r="K66" s="214"/>
      <c r="L66" s="217"/>
      <c r="M66" s="213"/>
      <c r="N66" s="217"/>
      <c r="O66" s="217"/>
      <c r="P66" s="213"/>
      <c r="Q66" s="215"/>
      <c r="R66" s="215"/>
      <c r="S66" s="215"/>
      <c r="T66" s="214"/>
      <c r="U66" s="217"/>
      <c r="V66" s="213"/>
      <c r="W66" s="217"/>
      <c r="X66" s="217"/>
      <c r="Y66" s="213"/>
      <c r="Z66" s="215"/>
      <c r="AA66" s="215"/>
      <c r="AB66" s="215"/>
      <c r="AC66" s="214"/>
      <c r="AD66" s="217"/>
      <c r="AE66" s="213"/>
      <c r="AF66" s="217"/>
      <c r="AG66" s="217"/>
      <c r="AH66" s="8"/>
      <c r="AI66" s="8"/>
      <c r="AJ66" s="8"/>
      <c r="AK66" s="8"/>
      <c r="AL66" s="8"/>
      <c r="AM66" s="8"/>
      <c r="AN66" s="8"/>
      <c r="AO66" s="8"/>
      <c r="AP66" s="8"/>
      <c r="AQ66" s="8"/>
      <c r="AR66" s="8"/>
      <c r="AS66" s="8"/>
      <c r="AT66" s="8"/>
      <c r="AU66" s="8"/>
      <c r="AV66" s="8"/>
    </row>
    <row r="67" spans="1:48" x14ac:dyDescent="0.45">
      <c r="A67" s="137"/>
      <c r="B67" s="127"/>
      <c r="C67" s="127"/>
      <c r="D67" s="127"/>
      <c r="E67" s="231"/>
      <c r="F67" s="235"/>
      <c r="G67" s="214"/>
      <c r="H67" s="216"/>
      <c r="I67" s="216"/>
      <c r="J67" s="216"/>
      <c r="K67" s="214"/>
      <c r="L67" s="216"/>
      <c r="M67" s="214"/>
      <c r="N67" s="216"/>
      <c r="O67" s="216"/>
      <c r="P67" s="214"/>
      <c r="Q67" s="216"/>
      <c r="R67" s="216"/>
      <c r="S67" s="216"/>
      <c r="T67" s="214"/>
      <c r="U67" s="216"/>
      <c r="V67" s="214"/>
      <c r="W67" s="216"/>
      <c r="X67" s="216"/>
      <c r="Y67" s="214"/>
      <c r="Z67" s="216"/>
      <c r="AA67" s="216"/>
      <c r="AB67" s="216"/>
      <c r="AC67" s="214"/>
      <c r="AD67" s="216"/>
      <c r="AE67" s="214"/>
      <c r="AF67" s="216"/>
      <c r="AG67" s="216"/>
    </row>
    <row r="68" spans="1:48" ht="14.1" thickBot="1" x14ac:dyDescent="0.5">
      <c r="A68" s="137"/>
      <c r="B68" s="127"/>
      <c r="C68" s="127"/>
      <c r="D68" s="127"/>
      <c r="E68" s="231"/>
      <c r="F68" s="236"/>
      <c r="G68" s="214"/>
      <c r="H68" s="216"/>
      <c r="I68" s="216"/>
      <c r="J68" s="216"/>
      <c r="K68" s="214"/>
      <c r="L68" s="216"/>
      <c r="M68" s="214"/>
      <c r="N68" s="216"/>
      <c r="O68" s="216"/>
      <c r="P68" s="214"/>
      <c r="Q68" s="216"/>
      <c r="R68" s="216"/>
      <c r="S68" s="216"/>
      <c r="T68" s="214"/>
      <c r="U68" s="216"/>
      <c r="V68" s="214"/>
      <c r="W68" s="216"/>
      <c r="X68" s="216"/>
      <c r="Y68" s="214"/>
      <c r="Z68" s="216"/>
      <c r="AA68" s="216"/>
      <c r="AB68" s="216"/>
      <c r="AC68" s="214"/>
      <c r="AD68" s="216"/>
      <c r="AE68" s="214"/>
      <c r="AF68" s="216"/>
      <c r="AG68" s="216"/>
    </row>
    <row r="69" spans="1:48" ht="25.5" customHeight="1" thickBot="1" x14ac:dyDescent="0.5">
      <c r="A69" s="9"/>
      <c r="B69" s="14"/>
      <c r="C69" s="9"/>
      <c r="G69" s="15" t="str">
        <f>IFERROR(AVERAGE(G9:G68),"")</f>
        <v/>
      </c>
      <c r="K69" s="15" t="str">
        <f>IFERROR(AVERAGE(K9:K68),"")</f>
        <v/>
      </c>
      <c r="M69" s="15" t="str">
        <f>IFERROR(AVERAGE(M9:M68),"")</f>
        <v/>
      </c>
      <c r="P69" s="15" t="str">
        <f>IFERROR(AVERAGE(P9:P68),"")</f>
        <v/>
      </c>
      <c r="T69" s="15" t="str">
        <f>IFERROR(AVERAGE(T9:T68),"")</f>
        <v/>
      </c>
      <c r="V69" s="15" t="str">
        <f>IFERROR(AVERAGE(V9:V68),"")</f>
        <v/>
      </c>
      <c r="Y69" s="15" t="str">
        <f>IFERROR(AVERAGE(Y9:Y68),"")</f>
        <v/>
      </c>
      <c r="AC69" s="15" t="str">
        <f>IFERROR(AVERAGE(AC9:AC68),"")</f>
        <v/>
      </c>
      <c r="AE69" s="15" t="str">
        <f>IFERROR(AVERAGE(AE9:AE68),"")</f>
        <v/>
      </c>
    </row>
    <row r="70" spans="1:48" x14ac:dyDescent="0.45"/>
    <row r="71" spans="1:48" x14ac:dyDescent="0.45"/>
    <row r="72" spans="1:48" x14ac:dyDescent="0.45"/>
    <row r="73" spans="1:48" x14ac:dyDescent="0.45"/>
    <row r="74" spans="1:48" x14ac:dyDescent="0.45"/>
    <row r="75" spans="1:48" x14ac:dyDescent="0.45"/>
    <row r="76" spans="1:48" x14ac:dyDescent="0.45"/>
    <row r="77" spans="1:48" x14ac:dyDescent="0.45"/>
    <row r="78" spans="1:48" x14ac:dyDescent="0.45"/>
    <row r="79" spans="1:48" x14ac:dyDescent="0.45"/>
  </sheetData>
  <sheetProtection algorithmName="SHA-512" hashValue="M4cfVqofuVpj+bKABvuovfcCMlqRXX2PlIIlDGQB+sKqG0k6vUAqnSNt6rKtXtC1p4+sAtE4fO4Uz7favQNciQ==" saltValue="gC0p0hQy2WItSH97JK3lIw==" spinCount="100000" sheet="1" formatColumns="0" formatRows="0"/>
  <mergeCells count="683">
    <mergeCell ref="AC66:AC68"/>
    <mergeCell ref="F12:F14"/>
    <mergeCell ref="F15:F17"/>
    <mergeCell ref="F18:F20"/>
    <mergeCell ref="F21:F23"/>
    <mergeCell ref="F24:F26"/>
    <mergeCell ref="F27:F29"/>
    <mergeCell ref="F30:F32"/>
    <mergeCell ref="F33:F35"/>
    <mergeCell ref="F36:F38"/>
    <mergeCell ref="F39:F41"/>
    <mergeCell ref="F42:F44"/>
    <mergeCell ref="F45:F47"/>
    <mergeCell ref="F48:F50"/>
    <mergeCell ref="F51:F53"/>
    <mergeCell ref="F54:F56"/>
    <mergeCell ref="F57:F59"/>
    <mergeCell ref="F60:F62"/>
    <mergeCell ref="F63:F65"/>
    <mergeCell ref="F66:F68"/>
    <mergeCell ref="AC36:AC38"/>
    <mergeCell ref="AC39:AC41"/>
    <mergeCell ref="AC42:AC44"/>
    <mergeCell ref="AC45:AC47"/>
    <mergeCell ref="AC51:AC53"/>
    <mergeCell ref="AC54:AC56"/>
    <mergeCell ref="AC57:AC59"/>
    <mergeCell ref="AC60:AC62"/>
    <mergeCell ref="AC7:AD7"/>
    <mergeCell ref="AC9:AC11"/>
    <mergeCell ref="AC12:AC14"/>
    <mergeCell ref="AC15:AC17"/>
    <mergeCell ref="AC18:AC20"/>
    <mergeCell ref="AC21:AC23"/>
    <mergeCell ref="AC24:AC26"/>
    <mergeCell ref="AC27:AC29"/>
    <mergeCell ref="AC30:AC32"/>
    <mergeCell ref="K66:K68"/>
    <mergeCell ref="T7:U7"/>
    <mergeCell ref="T9:T11"/>
    <mergeCell ref="T12:T14"/>
    <mergeCell ref="T15:T17"/>
    <mergeCell ref="T18:T20"/>
    <mergeCell ref="T21:T23"/>
    <mergeCell ref="T24:T26"/>
    <mergeCell ref="T27:T29"/>
    <mergeCell ref="T30:T32"/>
    <mergeCell ref="T33:T35"/>
    <mergeCell ref="T36:T38"/>
    <mergeCell ref="T39:T41"/>
    <mergeCell ref="T42:T44"/>
    <mergeCell ref="T45:T47"/>
    <mergeCell ref="T48:T50"/>
    <mergeCell ref="T51:T53"/>
    <mergeCell ref="T54:T56"/>
    <mergeCell ref="T57:T59"/>
    <mergeCell ref="T60:T62"/>
    <mergeCell ref="T63:T65"/>
    <mergeCell ref="T66:T68"/>
    <mergeCell ref="K39:K41"/>
    <mergeCell ref="K42:K44"/>
    <mergeCell ref="K51:K53"/>
    <mergeCell ref="K54:K56"/>
    <mergeCell ref="K57:K59"/>
    <mergeCell ref="K60:K62"/>
    <mergeCell ref="K63:K65"/>
    <mergeCell ref="K12:K14"/>
    <mergeCell ref="K15:K17"/>
    <mergeCell ref="K18:K20"/>
    <mergeCell ref="K21:K23"/>
    <mergeCell ref="K24:K26"/>
    <mergeCell ref="K27:K29"/>
    <mergeCell ref="K30:K32"/>
    <mergeCell ref="K33:K35"/>
    <mergeCell ref="K36:K38"/>
    <mergeCell ref="AA15:AA17"/>
    <mergeCell ref="AA18:AA20"/>
    <mergeCell ref="AA21:AA23"/>
    <mergeCell ref="AA24:AA26"/>
    <mergeCell ref="AA27:AA29"/>
    <mergeCell ref="AA30:AA32"/>
    <mergeCell ref="AA33:AA35"/>
    <mergeCell ref="AA36:AA38"/>
    <mergeCell ref="AA66:AA68"/>
    <mergeCell ref="AA39:AA41"/>
    <mergeCell ref="AA42:AA44"/>
    <mergeCell ref="AA45:AA47"/>
    <mergeCell ref="AA48:AA50"/>
    <mergeCell ref="AA51:AA53"/>
    <mergeCell ref="AA54:AA56"/>
    <mergeCell ref="AA57:AA59"/>
    <mergeCell ref="AA60:AA62"/>
    <mergeCell ref="AA63:AA65"/>
    <mergeCell ref="I66:I68"/>
    <mergeCell ref="AA9:AA11"/>
    <mergeCell ref="R12:R14"/>
    <mergeCell ref="R15:R17"/>
    <mergeCell ref="R18:R20"/>
    <mergeCell ref="R21:R23"/>
    <mergeCell ref="R24:R26"/>
    <mergeCell ref="R27:R29"/>
    <mergeCell ref="R30:R32"/>
    <mergeCell ref="R33:R35"/>
    <mergeCell ref="R36:R38"/>
    <mergeCell ref="R39:R41"/>
    <mergeCell ref="R42:R44"/>
    <mergeCell ref="R45:R47"/>
    <mergeCell ref="R48:R50"/>
    <mergeCell ref="R51:R53"/>
    <mergeCell ref="R54:R56"/>
    <mergeCell ref="R57:R59"/>
    <mergeCell ref="R60:R62"/>
    <mergeCell ref="R63:R65"/>
    <mergeCell ref="R66:R68"/>
    <mergeCell ref="I39:I41"/>
    <mergeCell ref="I42:I44"/>
    <mergeCell ref="I45:I47"/>
    <mergeCell ref="I51:I53"/>
    <mergeCell ref="I54:I56"/>
    <mergeCell ref="I57:I59"/>
    <mergeCell ref="I60:I62"/>
    <mergeCell ref="I63:I65"/>
    <mergeCell ref="I12:I14"/>
    <mergeCell ref="I15:I17"/>
    <mergeCell ref="I18:I20"/>
    <mergeCell ref="I21:I23"/>
    <mergeCell ref="I24:I26"/>
    <mergeCell ref="I27:I29"/>
    <mergeCell ref="I30:I32"/>
    <mergeCell ref="I33:I35"/>
    <mergeCell ref="I36:I38"/>
    <mergeCell ref="E66:E68"/>
    <mergeCell ref="E39:E41"/>
    <mergeCell ref="E42:E44"/>
    <mergeCell ref="E45:E47"/>
    <mergeCell ref="E48:E50"/>
    <mergeCell ref="E51:E53"/>
    <mergeCell ref="E54:E56"/>
    <mergeCell ref="E57:E59"/>
    <mergeCell ref="E60:E62"/>
    <mergeCell ref="E63:E65"/>
    <mergeCell ref="E12:E14"/>
    <mergeCell ref="E15:E17"/>
    <mergeCell ref="E18:E20"/>
    <mergeCell ref="E21:E23"/>
    <mergeCell ref="E24:E26"/>
    <mergeCell ref="E27:E29"/>
    <mergeCell ref="E30:E32"/>
    <mergeCell ref="E33:E35"/>
    <mergeCell ref="E36:E38"/>
    <mergeCell ref="W63:W65"/>
    <mergeCell ref="X63:X65"/>
    <mergeCell ref="Y63:Y65"/>
    <mergeCell ref="Z63:Z65"/>
    <mergeCell ref="AB63:AB65"/>
    <mergeCell ref="AD63:AD65"/>
    <mergeCell ref="AE63:AE65"/>
    <mergeCell ref="AF63:AF65"/>
    <mergeCell ref="AG63:AG65"/>
    <mergeCell ref="AC63:AC65"/>
    <mergeCell ref="X60:X62"/>
    <mergeCell ref="Y60:Y62"/>
    <mergeCell ref="Z60:Z62"/>
    <mergeCell ref="AB60:AB62"/>
    <mergeCell ref="AD60:AD62"/>
    <mergeCell ref="AE60:AE62"/>
    <mergeCell ref="AF60:AF62"/>
    <mergeCell ref="AG60:AG62"/>
    <mergeCell ref="A63:A65"/>
    <mergeCell ref="B63:B65"/>
    <mergeCell ref="C63:C65"/>
    <mergeCell ref="D63:D65"/>
    <mergeCell ref="G63:G65"/>
    <mergeCell ref="H63:H65"/>
    <mergeCell ref="J63:J65"/>
    <mergeCell ref="L63:L65"/>
    <mergeCell ref="M63:M65"/>
    <mergeCell ref="N63:N65"/>
    <mergeCell ref="O63:O65"/>
    <mergeCell ref="P63:P65"/>
    <mergeCell ref="Q63:Q65"/>
    <mergeCell ref="S63:S65"/>
    <mergeCell ref="U63:U65"/>
    <mergeCell ref="V63:V65"/>
    <mergeCell ref="Y57:Y59"/>
    <mergeCell ref="Z57:Z59"/>
    <mergeCell ref="AB57:AB59"/>
    <mergeCell ref="AD57:AD59"/>
    <mergeCell ref="AE57:AE59"/>
    <mergeCell ref="AF57:AF59"/>
    <mergeCell ref="AG57:AG59"/>
    <mergeCell ref="A60:A62"/>
    <mergeCell ref="B60:B62"/>
    <mergeCell ref="C60:C62"/>
    <mergeCell ref="D60:D62"/>
    <mergeCell ref="G60:G62"/>
    <mergeCell ref="H60:H62"/>
    <mergeCell ref="J60:J62"/>
    <mergeCell ref="L60:L62"/>
    <mergeCell ref="M60:M62"/>
    <mergeCell ref="N60:N62"/>
    <mergeCell ref="O60:O62"/>
    <mergeCell ref="P60:P62"/>
    <mergeCell ref="Q60:Q62"/>
    <mergeCell ref="S60:S62"/>
    <mergeCell ref="U60:U62"/>
    <mergeCell ref="V60:V62"/>
    <mergeCell ref="W60:W62"/>
    <mergeCell ref="Z54:Z56"/>
    <mergeCell ref="AB54:AB56"/>
    <mergeCell ref="AD54:AD56"/>
    <mergeCell ref="AE54:AE56"/>
    <mergeCell ref="AF54:AF56"/>
    <mergeCell ref="AG54:AG56"/>
    <mergeCell ref="A57:A59"/>
    <mergeCell ref="B57:B59"/>
    <mergeCell ref="C57:C59"/>
    <mergeCell ref="D57:D59"/>
    <mergeCell ref="G57:G59"/>
    <mergeCell ref="H57:H59"/>
    <mergeCell ref="J57:J59"/>
    <mergeCell ref="L57:L59"/>
    <mergeCell ref="M57:M59"/>
    <mergeCell ref="N57:N59"/>
    <mergeCell ref="O57:O59"/>
    <mergeCell ref="P57:P59"/>
    <mergeCell ref="Q57:Q59"/>
    <mergeCell ref="S57:S59"/>
    <mergeCell ref="U57:U59"/>
    <mergeCell ref="V57:V59"/>
    <mergeCell ref="W57:W59"/>
    <mergeCell ref="X57:X59"/>
    <mergeCell ref="AB51:AB53"/>
    <mergeCell ref="AD51:AD53"/>
    <mergeCell ref="AE51:AE53"/>
    <mergeCell ref="AF51:AF53"/>
    <mergeCell ref="AG51:AG53"/>
    <mergeCell ref="A54:A56"/>
    <mergeCell ref="B54:B56"/>
    <mergeCell ref="C54:C56"/>
    <mergeCell ref="D54:D56"/>
    <mergeCell ref="G54:G56"/>
    <mergeCell ref="H54:H56"/>
    <mergeCell ref="J54:J56"/>
    <mergeCell ref="L54:L56"/>
    <mergeCell ref="M54:M56"/>
    <mergeCell ref="N54:N56"/>
    <mergeCell ref="O54:O56"/>
    <mergeCell ref="P54:P56"/>
    <mergeCell ref="Q54:Q56"/>
    <mergeCell ref="S54:S56"/>
    <mergeCell ref="U54:U56"/>
    <mergeCell ref="V54:V56"/>
    <mergeCell ref="W54:W56"/>
    <mergeCell ref="X54:X56"/>
    <mergeCell ref="Y54:Y56"/>
    <mergeCell ref="AF1:AG1"/>
    <mergeCell ref="AF2:AG2"/>
    <mergeCell ref="AF3:AG3"/>
    <mergeCell ref="AF4:AG4"/>
    <mergeCell ref="A51:A53"/>
    <mergeCell ref="B51:B53"/>
    <mergeCell ref="C51:C53"/>
    <mergeCell ref="D51:D53"/>
    <mergeCell ref="G51:G53"/>
    <mergeCell ref="H51:H53"/>
    <mergeCell ref="J51:J53"/>
    <mergeCell ref="L51:L53"/>
    <mergeCell ref="M51:M53"/>
    <mergeCell ref="N51:N53"/>
    <mergeCell ref="O51:O53"/>
    <mergeCell ref="P51:P53"/>
    <mergeCell ref="Q51:Q53"/>
    <mergeCell ref="S51:S53"/>
    <mergeCell ref="U51:U53"/>
    <mergeCell ref="V51:V53"/>
    <mergeCell ref="W51:W53"/>
    <mergeCell ref="X51:X53"/>
    <mergeCell ref="Y51:Y53"/>
    <mergeCell ref="Z51:Z53"/>
    <mergeCell ref="X48:X50"/>
    <mergeCell ref="Y48:Y50"/>
    <mergeCell ref="Z48:Z50"/>
    <mergeCell ref="AB48:AB50"/>
    <mergeCell ref="AD48:AD50"/>
    <mergeCell ref="AE48:AE50"/>
    <mergeCell ref="AF48:AF50"/>
    <mergeCell ref="AG48:AG50"/>
    <mergeCell ref="Y45:Y47"/>
    <mergeCell ref="Z45:Z47"/>
    <mergeCell ref="AB45:AB47"/>
    <mergeCell ref="AD45:AD47"/>
    <mergeCell ref="AE45:AE47"/>
    <mergeCell ref="AF45:AF47"/>
    <mergeCell ref="AG45:AG47"/>
    <mergeCell ref="X45:X47"/>
    <mergeCell ref="AC48:AC50"/>
    <mergeCell ref="A48:A50"/>
    <mergeCell ref="B48:B50"/>
    <mergeCell ref="C48:C50"/>
    <mergeCell ref="D48:D50"/>
    <mergeCell ref="G48:G50"/>
    <mergeCell ref="H48:H50"/>
    <mergeCell ref="J48:J50"/>
    <mergeCell ref="L48:L50"/>
    <mergeCell ref="M48:M50"/>
    <mergeCell ref="I48:I50"/>
    <mergeCell ref="K48:K50"/>
    <mergeCell ref="N48:N50"/>
    <mergeCell ref="O48:O50"/>
    <mergeCell ref="P48:P50"/>
    <mergeCell ref="Q48:Q50"/>
    <mergeCell ref="S48:S50"/>
    <mergeCell ref="U48:U50"/>
    <mergeCell ref="V48:V50"/>
    <mergeCell ref="W48:W50"/>
    <mergeCell ref="N45:N47"/>
    <mergeCell ref="O45:O47"/>
    <mergeCell ref="P45:P47"/>
    <mergeCell ref="Q45:Q47"/>
    <mergeCell ref="S45:S47"/>
    <mergeCell ref="U45:U47"/>
    <mergeCell ref="V45:V47"/>
    <mergeCell ref="W45:W47"/>
    <mergeCell ref="A45:A47"/>
    <mergeCell ref="B45:B47"/>
    <mergeCell ref="C45:C47"/>
    <mergeCell ref="D45:D47"/>
    <mergeCell ref="G45:G47"/>
    <mergeCell ref="H45:H47"/>
    <mergeCell ref="J45:J47"/>
    <mergeCell ref="L45:L47"/>
    <mergeCell ref="M45:M47"/>
    <mergeCell ref="K45:K47"/>
    <mergeCell ref="W42:W44"/>
    <mergeCell ref="X42:X44"/>
    <mergeCell ref="Y42:Y44"/>
    <mergeCell ref="Z42:Z44"/>
    <mergeCell ref="AB42:AB44"/>
    <mergeCell ref="AD42:AD44"/>
    <mergeCell ref="AE42:AE44"/>
    <mergeCell ref="AF42:AF44"/>
    <mergeCell ref="AG42:AG44"/>
    <mergeCell ref="X39:X41"/>
    <mergeCell ref="Y39:Y41"/>
    <mergeCell ref="Z39:Z41"/>
    <mergeCell ref="AB39:AB41"/>
    <mergeCell ref="AD39:AD41"/>
    <mergeCell ref="AE39:AE41"/>
    <mergeCell ref="AF39:AF41"/>
    <mergeCell ref="AG39:AG41"/>
    <mergeCell ref="A42:A44"/>
    <mergeCell ref="B42:B44"/>
    <mergeCell ref="C42:C44"/>
    <mergeCell ref="D42:D44"/>
    <mergeCell ref="G42:G44"/>
    <mergeCell ref="H42:H44"/>
    <mergeCell ref="J42:J44"/>
    <mergeCell ref="L42:L44"/>
    <mergeCell ref="M42:M44"/>
    <mergeCell ref="N42:N44"/>
    <mergeCell ref="O42:O44"/>
    <mergeCell ref="P42:P44"/>
    <mergeCell ref="Q42:Q44"/>
    <mergeCell ref="S42:S44"/>
    <mergeCell ref="U42:U44"/>
    <mergeCell ref="V42:V44"/>
    <mergeCell ref="Y36:Y38"/>
    <mergeCell ref="Z36:Z38"/>
    <mergeCell ref="AB36:AB38"/>
    <mergeCell ref="AD36:AD38"/>
    <mergeCell ref="AE36:AE38"/>
    <mergeCell ref="AF36:AF38"/>
    <mergeCell ref="AG36:AG38"/>
    <mergeCell ref="A39:A41"/>
    <mergeCell ref="B39:B41"/>
    <mergeCell ref="C39:C41"/>
    <mergeCell ref="D39:D41"/>
    <mergeCell ref="G39:G41"/>
    <mergeCell ref="H39:H41"/>
    <mergeCell ref="J39:J41"/>
    <mergeCell ref="L39:L41"/>
    <mergeCell ref="M39:M41"/>
    <mergeCell ref="N39:N41"/>
    <mergeCell ref="O39:O41"/>
    <mergeCell ref="P39:P41"/>
    <mergeCell ref="Q39:Q41"/>
    <mergeCell ref="S39:S41"/>
    <mergeCell ref="U39:U41"/>
    <mergeCell ref="V39:V41"/>
    <mergeCell ref="W39:W41"/>
    <mergeCell ref="N36:N38"/>
    <mergeCell ref="O36:O38"/>
    <mergeCell ref="P36:P38"/>
    <mergeCell ref="Q36:Q38"/>
    <mergeCell ref="S36:S38"/>
    <mergeCell ref="U36:U38"/>
    <mergeCell ref="V36:V38"/>
    <mergeCell ref="W36:W38"/>
    <mergeCell ref="X36:X38"/>
    <mergeCell ref="A36:A38"/>
    <mergeCell ref="B36:B38"/>
    <mergeCell ref="C36:C38"/>
    <mergeCell ref="D36:D38"/>
    <mergeCell ref="G36:G38"/>
    <mergeCell ref="H36:H38"/>
    <mergeCell ref="J36:J38"/>
    <mergeCell ref="L36:L38"/>
    <mergeCell ref="M36:M38"/>
    <mergeCell ref="A6:D6"/>
    <mergeCell ref="G6:O6"/>
    <mergeCell ref="A9:A11"/>
    <mergeCell ref="B9:B11"/>
    <mergeCell ref="C9:C11"/>
    <mergeCell ref="D9:D11"/>
    <mergeCell ref="M7:O7"/>
    <mergeCell ref="A7:A8"/>
    <mergeCell ref="B7:B8"/>
    <mergeCell ref="C7:C8"/>
    <mergeCell ref="D7:D8"/>
    <mergeCell ref="G9:G11"/>
    <mergeCell ref="L9:L11"/>
    <mergeCell ref="O9:O11"/>
    <mergeCell ref="M9:M11"/>
    <mergeCell ref="E7:E8"/>
    <mergeCell ref="E9:E11"/>
    <mergeCell ref="I9:I11"/>
    <mergeCell ref="F7:F8"/>
    <mergeCell ref="F9:F11"/>
    <mergeCell ref="K7:L7"/>
    <mergeCell ref="K9:K11"/>
    <mergeCell ref="A1:B4"/>
    <mergeCell ref="C1:AE4"/>
    <mergeCell ref="A15:A17"/>
    <mergeCell ref="B15:B17"/>
    <mergeCell ref="C15:C17"/>
    <mergeCell ref="D15:D17"/>
    <mergeCell ref="G12:G14"/>
    <mergeCell ref="L12:L14"/>
    <mergeCell ref="O12:O14"/>
    <mergeCell ref="M12:M14"/>
    <mergeCell ref="N12:N14"/>
    <mergeCell ref="A12:A14"/>
    <mergeCell ref="B12:B14"/>
    <mergeCell ref="C12:C14"/>
    <mergeCell ref="D12:D14"/>
    <mergeCell ref="G15:G17"/>
    <mergeCell ref="L15:L17"/>
    <mergeCell ref="O15:O17"/>
    <mergeCell ref="H15:H17"/>
    <mergeCell ref="J15:J17"/>
    <mergeCell ref="M15:M17"/>
    <mergeCell ref="P15:P17"/>
    <mergeCell ref="N15:N17"/>
    <mergeCell ref="Q15:Q17"/>
    <mergeCell ref="A21:A23"/>
    <mergeCell ref="B21:B23"/>
    <mergeCell ref="C21:C23"/>
    <mergeCell ref="D21:D23"/>
    <mergeCell ref="G18:G20"/>
    <mergeCell ref="L18:L20"/>
    <mergeCell ref="O18:O20"/>
    <mergeCell ref="H18:H20"/>
    <mergeCell ref="J18:J20"/>
    <mergeCell ref="M18:M20"/>
    <mergeCell ref="N18:N20"/>
    <mergeCell ref="A18:A20"/>
    <mergeCell ref="B18:B20"/>
    <mergeCell ref="C18:C20"/>
    <mergeCell ref="D18:D20"/>
    <mergeCell ref="G21:G23"/>
    <mergeCell ref="L21:L23"/>
    <mergeCell ref="O21:O23"/>
    <mergeCell ref="H21:H23"/>
    <mergeCell ref="J21:J23"/>
    <mergeCell ref="M21:M23"/>
    <mergeCell ref="N21:N23"/>
    <mergeCell ref="A27:A29"/>
    <mergeCell ref="B27:B29"/>
    <mergeCell ref="C27:C29"/>
    <mergeCell ref="D27:D29"/>
    <mergeCell ref="G24:G26"/>
    <mergeCell ref="L24:L26"/>
    <mergeCell ref="O24:O26"/>
    <mergeCell ref="H24:H26"/>
    <mergeCell ref="J24:J26"/>
    <mergeCell ref="M24:M26"/>
    <mergeCell ref="N24:N26"/>
    <mergeCell ref="A24:A26"/>
    <mergeCell ref="B24:B26"/>
    <mergeCell ref="C24:C26"/>
    <mergeCell ref="D24:D26"/>
    <mergeCell ref="G27:G29"/>
    <mergeCell ref="L27:L29"/>
    <mergeCell ref="O27:O29"/>
    <mergeCell ref="H27:H29"/>
    <mergeCell ref="J27:J29"/>
    <mergeCell ref="M27:M29"/>
    <mergeCell ref="N27:N29"/>
    <mergeCell ref="A30:A32"/>
    <mergeCell ref="B30:B32"/>
    <mergeCell ref="C30:C32"/>
    <mergeCell ref="D30:D32"/>
    <mergeCell ref="D33:D35"/>
    <mergeCell ref="G30:G32"/>
    <mergeCell ref="L30:L32"/>
    <mergeCell ref="O30:O32"/>
    <mergeCell ref="H30:H32"/>
    <mergeCell ref="J30:J32"/>
    <mergeCell ref="M30:M32"/>
    <mergeCell ref="N30:N32"/>
    <mergeCell ref="AE66:AE68"/>
    <mergeCell ref="AF66:AF68"/>
    <mergeCell ref="AG66:AG68"/>
    <mergeCell ref="A66:A68"/>
    <mergeCell ref="B66:B68"/>
    <mergeCell ref="C66:C68"/>
    <mergeCell ref="D66:D68"/>
    <mergeCell ref="G33:G35"/>
    <mergeCell ref="L33:L35"/>
    <mergeCell ref="O33:O35"/>
    <mergeCell ref="H33:H35"/>
    <mergeCell ref="J33:J35"/>
    <mergeCell ref="M33:M35"/>
    <mergeCell ref="Z33:Z35"/>
    <mergeCell ref="N33:N35"/>
    <mergeCell ref="AB33:AB35"/>
    <mergeCell ref="AD33:AD35"/>
    <mergeCell ref="AE33:AE35"/>
    <mergeCell ref="AF33:AF35"/>
    <mergeCell ref="A33:A35"/>
    <mergeCell ref="B33:B35"/>
    <mergeCell ref="C33:C35"/>
    <mergeCell ref="G66:G68"/>
    <mergeCell ref="L66:L68"/>
    <mergeCell ref="O66:O68"/>
    <mergeCell ref="H66:H68"/>
    <mergeCell ref="J66:J68"/>
    <mergeCell ref="M66:M68"/>
    <mergeCell ref="AB66:AB68"/>
    <mergeCell ref="N66:N68"/>
    <mergeCell ref="AD66:AD68"/>
    <mergeCell ref="P6:X6"/>
    <mergeCell ref="Y6:AG6"/>
    <mergeCell ref="P7:S7"/>
    <mergeCell ref="V7:X7"/>
    <mergeCell ref="Y7:AB7"/>
    <mergeCell ref="AE7:AG7"/>
    <mergeCell ref="H9:H11"/>
    <mergeCell ref="J9:J11"/>
    <mergeCell ref="H12:H14"/>
    <mergeCell ref="J12:J14"/>
    <mergeCell ref="G7:J7"/>
    <mergeCell ref="Z12:Z14"/>
    <mergeCell ref="AB12:AB14"/>
    <mergeCell ref="AD12:AD14"/>
    <mergeCell ref="AE12:AE14"/>
    <mergeCell ref="AF12:AF14"/>
    <mergeCell ref="AG12:AG14"/>
    <mergeCell ref="P9:P11"/>
    <mergeCell ref="Q9:Q11"/>
    <mergeCell ref="N9:N11"/>
    <mergeCell ref="AF9:AF11"/>
    <mergeCell ref="AG9:AG11"/>
    <mergeCell ref="P12:P14"/>
    <mergeCell ref="Q12:Q14"/>
    <mergeCell ref="S12:S14"/>
    <mergeCell ref="U12:U14"/>
    <mergeCell ref="V12:V14"/>
    <mergeCell ref="W12:W14"/>
    <mergeCell ref="X12:X14"/>
    <mergeCell ref="Y12:Y14"/>
    <mergeCell ref="X9:X11"/>
    <mergeCell ref="Y9:Y11"/>
    <mergeCell ref="Z9:Z11"/>
    <mergeCell ref="AD9:AD11"/>
    <mergeCell ref="AE9:AE11"/>
    <mergeCell ref="AB9:AB11"/>
    <mergeCell ref="U9:U11"/>
    <mergeCell ref="V9:V11"/>
    <mergeCell ref="W9:W11"/>
    <mergeCell ref="AA12:AA14"/>
    <mergeCell ref="AE15:AE17"/>
    <mergeCell ref="AF15:AF17"/>
    <mergeCell ref="AG15:AG17"/>
    <mergeCell ref="P18:P20"/>
    <mergeCell ref="Q18:Q20"/>
    <mergeCell ref="S18:S20"/>
    <mergeCell ref="U18:U20"/>
    <mergeCell ref="V18:V20"/>
    <mergeCell ref="W18:W20"/>
    <mergeCell ref="X18:X20"/>
    <mergeCell ref="W15:W17"/>
    <mergeCell ref="X15:X17"/>
    <mergeCell ref="Y15:Y17"/>
    <mergeCell ref="Z15:Z17"/>
    <mergeCell ref="AB15:AB17"/>
    <mergeCell ref="AD15:AD17"/>
    <mergeCell ref="Y18:Y20"/>
    <mergeCell ref="Z18:Z20"/>
    <mergeCell ref="AB18:AB20"/>
    <mergeCell ref="AD18:AD20"/>
    <mergeCell ref="AE18:AE20"/>
    <mergeCell ref="S15:S17"/>
    <mergeCell ref="U15:U17"/>
    <mergeCell ref="V15:V17"/>
    <mergeCell ref="P21:P23"/>
    <mergeCell ref="Q21:Q23"/>
    <mergeCell ref="S21:S23"/>
    <mergeCell ref="U21:U23"/>
    <mergeCell ref="V21:V23"/>
    <mergeCell ref="W21:W23"/>
    <mergeCell ref="X21:X23"/>
    <mergeCell ref="Y21:Y23"/>
    <mergeCell ref="AD21:AD23"/>
    <mergeCell ref="Z21:Z23"/>
    <mergeCell ref="AB21:AB23"/>
    <mergeCell ref="AF18:AF20"/>
    <mergeCell ref="AG18:AG20"/>
    <mergeCell ref="AE21:AE23"/>
    <mergeCell ref="AF21:AF23"/>
    <mergeCell ref="AG21:AG23"/>
    <mergeCell ref="AB24:AB26"/>
    <mergeCell ref="AD24:AD26"/>
    <mergeCell ref="AE24:AE26"/>
    <mergeCell ref="AF24:AF26"/>
    <mergeCell ref="AG24:AG26"/>
    <mergeCell ref="AG33:AG35"/>
    <mergeCell ref="AF30:AF32"/>
    <mergeCell ref="AG30:AG32"/>
    <mergeCell ref="P33:P35"/>
    <mergeCell ref="Q33:Q35"/>
    <mergeCell ref="S33:S35"/>
    <mergeCell ref="U33:U35"/>
    <mergeCell ref="V33:V35"/>
    <mergeCell ref="W33:W35"/>
    <mergeCell ref="X33:X35"/>
    <mergeCell ref="Y33:Y35"/>
    <mergeCell ref="AE30:AE32"/>
    <mergeCell ref="Y30:Y32"/>
    <mergeCell ref="P30:P32"/>
    <mergeCell ref="Q30:Q32"/>
    <mergeCell ref="S30:S32"/>
    <mergeCell ref="U30:U32"/>
    <mergeCell ref="V30:V32"/>
    <mergeCell ref="W30:W32"/>
    <mergeCell ref="X30:X32"/>
    <mergeCell ref="Z30:Z32"/>
    <mergeCell ref="AB30:AB32"/>
    <mergeCell ref="AD30:AD32"/>
    <mergeCell ref="AC33:AC35"/>
    <mergeCell ref="AE27:AE29"/>
    <mergeCell ref="AF27:AF29"/>
    <mergeCell ref="AG27:AG29"/>
    <mergeCell ref="P24:P26"/>
    <mergeCell ref="Q24:Q26"/>
    <mergeCell ref="S24:S26"/>
    <mergeCell ref="U24:U26"/>
    <mergeCell ref="V24:V26"/>
    <mergeCell ref="W24:W26"/>
    <mergeCell ref="X24:X26"/>
    <mergeCell ref="Y24:Y26"/>
    <mergeCell ref="Z24:Z26"/>
    <mergeCell ref="Q27:Q29"/>
    <mergeCell ref="Y27:Y29"/>
    <mergeCell ref="Z27:Z29"/>
    <mergeCell ref="AB27:AB29"/>
    <mergeCell ref="AD27:AD29"/>
    <mergeCell ref="S27:S29"/>
    <mergeCell ref="U27:U29"/>
    <mergeCell ref="V27:V29"/>
    <mergeCell ref="W27:W29"/>
    <mergeCell ref="X27:X29"/>
    <mergeCell ref="P27:P29"/>
    <mergeCell ref="P66:P68"/>
    <mergeCell ref="Q66:Q68"/>
    <mergeCell ref="S66:S68"/>
    <mergeCell ref="U66:U68"/>
    <mergeCell ref="V66:V68"/>
    <mergeCell ref="W66:W68"/>
    <mergeCell ref="X66:X68"/>
    <mergeCell ref="Y66:Y68"/>
    <mergeCell ref="Z66:Z68"/>
  </mergeCells>
  <pageMargins left="0.70866141732283472" right="0.70866141732283472" top="0.74803149606299213" bottom="0.74803149606299213" header="0.31496062992125984" footer="0.31496062992125984"/>
  <pageSetup scale="13" fitToHeight="0" orientation="landscape" r:id="rId1"/>
  <headerFooter>
    <oddFooter>&amp;C&amp;"Century Gothic,Negrita"&amp;9Nota:&amp;"Century Gothic,Normal" Si este documento se encuentra impreso se considera Copia no Controlada. La versión vigente está publicada en el sitio web del Instituto Distrital de Gestión de Riesgos y Cambio Climático – IDIGER</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79"/>
  <sheetViews>
    <sheetView showGridLines="0" view="pageBreakPreview" zoomScale="80" zoomScaleNormal="80" zoomScaleSheetLayoutView="80" workbookViewId="0">
      <pane ySplit="8" topLeftCell="A11" activePane="bottomLeft" state="frozen"/>
      <selection pane="bottomLeft" activeCell="D12" sqref="D12:D14"/>
    </sheetView>
  </sheetViews>
  <sheetFormatPr baseColWidth="10" defaultColWidth="11.41796875" defaultRowHeight="0" customHeight="1" zeroHeight="1" x14ac:dyDescent="0.45"/>
  <cols>
    <col min="1" max="1" width="4" style="16" bestFit="1" customWidth="1"/>
    <col min="2" max="2" width="18.1015625" style="16" customWidth="1"/>
    <col min="3" max="3" width="30.89453125" style="16" customWidth="1"/>
    <col min="4" max="4" width="21.3125" style="9" customWidth="1"/>
    <col min="5" max="6" width="12.68359375" style="9" customWidth="1"/>
    <col min="7" max="7" width="10.89453125" style="9" customWidth="1"/>
    <col min="8" max="9" width="12.68359375" style="9" customWidth="1"/>
    <col min="10" max="10" width="10.89453125" style="9" customWidth="1"/>
    <col min="11" max="12" width="12.68359375" style="9" customWidth="1"/>
    <col min="13" max="13" width="13.5234375" style="9" customWidth="1"/>
    <col min="14" max="28" width="11.41796875" style="9" customWidth="1"/>
    <col min="29" max="16384" width="11.41796875" style="9"/>
  </cols>
  <sheetData>
    <row r="1" spans="1:28" ht="18.899999999999999" customHeight="1" x14ac:dyDescent="0.45">
      <c r="A1" s="160"/>
      <c r="B1" s="161"/>
      <c r="C1" s="246" t="s">
        <v>138</v>
      </c>
      <c r="D1" s="246"/>
      <c r="E1" s="246"/>
      <c r="F1" s="246"/>
      <c r="G1" s="246"/>
      <c r="H1" s="246"/>
      <c r="I1" s="246"/>
      <c r="J1" s="246"/>
      <c r="K1" s="143" t="s">
        <v>309</v>
      </c>
      <c r="L1" s="144"/>
      <c r="M1" s="145"/>
      <c r="N1" s="8"/>
      <c r="O1" s="8"/>
      <c r="P1" s="8"/>
      <c r="Q1" s="8"/>
      <c r="R1" s="8"/>
      <c r="S1" s="8"/>
      <c r="T1" s="8"/>
      <c r="U1" s="8"/>
      <c r="V1" s="8"/>
      <c r="W1" s="8"/>
      <c r="X1" s="8"/>
      <c r="Y1" s="8"/>
      <c r="Z1" s="8"/>
      <c r="AA1" s="8"/>
      <c r="AB1" s="8"/>
    </row>
    <row r="2" spans="1:28" ht="18.899999999999999" customHeight="1" x14ac:dyDescent="0.45">
      <c r="A2" s="162"/>
      <c r="B2" s="163"/>
      <c r="C2" s="246"/>
      <c r="D2" s="246"/>
      <c r="E2" s="246"/>
      <c r="F2" s="246"/>
      <c r="G2" s="246"/>
      <c r="H2" s="246"/>
      <c r="I2" s="246"/>
      <c r="J2" s="246"/>
      <c r="K2" s="143" t="s">
        <v>310</v>
      </c>
      <c r="L2" s="144"/>
      <c r="M2" s="145"/>
      <c r="N2" s="8"/>
      <c r="O2" s="8"/>
      <c r="P2" s="8"/>
      <c r="Q2" s="8"/>
      <c r="R2" s="8"/>
      <c r="S2" s="8"/>
      <c r="T2" s="8"/>
      <c r="U2" s="8"/>
      <c r="V2" s="8"/>
      <c r="W2" s="8"/>
      <c r="X2" s="8"/>
      <c r="Y2" s="8"/>
      <c r="Z2" s="8"/>
      <c r="AA2" s="8"/>
      <c r="AB2" s="8"/>
    </row>
    <row r="3" spans="1:28" ht="18.899999999999999" customHeight="1" x14ac:dyDescent="0.45">
      <c r="A3" s="162"/>
      <c r="B3" s="163"/>
      <c r="C3" s="246"/>
      <c r="D3" s="246"/>
      <c r="E3" s="246"/>
      <c r="F3" s="246"/>
      <c r="G3" s="246"/>
      <c r="H3" s="246"/>
      <c r="I3" s="246"/>
      <c r="J3" s="246"/>
      <c r="K3" s="143" t="s">
        <v>311</v>
      </c>
      <c r="L3" s="144"/>
      <c r="M3" s="145"/>
      <c r="N3" s="8"/>
      <c r="O3" s="8"/>
      <c r="P3" s="8"/>
      <c r="Q3" s="8"/>
      <c r="R3" s="8"/>
      <c r="S3" s="8"/>
      <c r="T3" s="8"/>
      <c r="U3" s="8"/>
      <c r="V3" s="8"/>
      <c r="W3" s="8"/>
      <c r="X3" s="8"/>
      <c r="Y3" s="8"/>
      <c r="Z3" s="8"/>
      <c r="AA3" s="8"/>
      <c r="AB3" s="8"/>
    </row>
    <row r="4" spans="1:28" ht="18.899999999999999" customHeight="1" x14ac:dyDescent="0.45">
      <c r="A4" s="164"/>
      <c r="B4" s="165"/>
      <c r="C4" s="246"/>
      <c r="D4" s="246"/>
      <c r="E4" s="246"/>
      <c r="F4" s="246"/>
      <c r="G4" s="246"/>
      <c r="H4" s="246"/>
      <c r="I4" s="246"/>
      <c r="J4" s="246"/>
      <c r="K4" s="247" t="s">
        <v>362</v>
      </c>
      <c r="L4" s="248"/>
      <c r="M4" s="249"/>
      <c r="N4" s="8"/>
      <c r="O4" s="8"/>
      <c r="P4" s="8"/>
      <c r="Q4" s="8"/>
      <c r="R4" s="8"/>
      <c r="S4" s="8"/>
      <c r="T4" s="8"/>
      <c r="U4" s="8"/>
      <c r="V4" s="8"/>
      <c r="W4" s="8"/>
      <c r="X4" s="8"/>
      <c r="Y4" s="8"/>
      <c r="Z4" s="8"/>
      <c r="AA4" s="8"/>
      <c r="AB4" s="8"/>
    </row>
    <row r="5" spans="1:28" ht="13.8" x14ac:dyDescent="0.45">
      <c r="A5" s="10"/>
      <c r="B5" s="11"/>
      <c r="C5" s="10"/>
      <c r="D5" s="8"/>
      <c r="E5" s="8"/>
      <c r="F5" s="8"/>
      <c r="G5" s="8"/>
      <c r="H5" s="8"/>
      <c r="I5" s="8"/>
      <c r="J5" s="8"/>
      <c r="K5" s="8"/>
      <c r="L5" s="8"/>
      <c r="M5" s="8"/>
      <c r="N5" s="8"/>
      <c r="O5" s="8"/>
      <c r="P5" s="8"/>
      <c r="Q5" s="8"/>
      <c r="R5" s="8"/>
      <c r="S5" s="8"/>
      <c r="T5" s="8"/>
      <c r="U5" s="8"/>
      <c r="V5" s="8"/>
      <c r="W5" s="8"/>
      <c r="X5" s="8"/>
      <c r="Y5" s="8"/>
      <c r="Z5" s="8"/>
      <c r="AA5" s="8"/>
      <c r="AB5" s="8"/>
    </row>
    <row r="6" spans="1:28" ht="24.3" customHeight="1" x14ac:dyDescent="0.45">
      <c r="A6" s="146" t="s">
        <v>88</v>
      </c>
      <c r="B6" s="146"/>
      <c r="C6" s="146"/>
      <c r="D6" s="255"/>
      <c r="E6" s="250" t="s">
        <v>306</v>
      </c>
      <c r="F6" s="250"/>
      <c r="G6" s="250"/>
      <c r="H6" s="250" t="s">
        <v>307</v>
      </c>
      <c r="I6" s="250"/>
      <c r="J6" s="250"/>
      <c r="K6" s="250" t="s">
        <v>308</v>
      </c>
      <c r="L6" s="250"/>
      <c r="M6" s="250"/>
      <c r="N6" s="8"/>
      <c r="O6" s="8"/>
      <c r="P6" s="8"/>
      <c r="Q6" s="8"/>
      <c r="R6" s="8"/>
      <c r="S6" s="8"/>
      <c r="T6" s="8"/>
      <c r="U6" s="8"/>
      <c r="V6" s="8"/>
      <c r="W6" s="8"/>
      <c r="X6" s="8"/>
      <c r="Y6" s="8"/>
      <c r="Z6" s="8"/>
      <c r="AA6" s="8"/>
      <c r="AB6" s="8"/>
    </row>
    <row r="7" spans="1:28" ht="22.5" customHeight="1" x14ac:dyDescent="0.45">
      <c r="A7" s="256" t="s">
        <v>74</v>
      </c>
      <c r="B7" s="140" t="s">
        <v>28</v>
      </c>
      <c r="C7" s="146" t="s">
        <v>1</v>
      </c>
      <c r="D7" s="257" t="s">
        <v>73</v>
      </c>
      <c r="E7" s="251" t="s">
        <v>247</v>
      </c>
      <c r="F7" s="243" t="s">
        <v>285</v>
      </c>
      <c r="G7" s="252" t="s">
        <v>248</v>
      </c>
      <c r="H7" s="251" t="s">
        <v>247</v>
      </c>
      <c r="I7" s="243" t="s">
        <v>285</v>
      </c>
      <c r="J7" s="252" t="s">
        <v>248</v>
      </c>
      <c r="K7" s="251" t="s">
        <v>247</v>
      </c>
      <c r="L7" s="243" t="s">
        <v>285</v>
      </c>
      <c r="M7" s="252" t="s">
        <v>248</v>
      </c>
      <c r="N7" s="8"/>
      <c r="O7" s="8"/>
      <c r="P7" s="8"/>
      <c r="Q7" s="8"/>
      <c r="R7" s="8"/>
      <c r="S7" s="8"/>
      <c r="T7" s="8"/>
      <c r="U7" s="8"/>
      <c r="V7" s="8"/>
      <c r="W7" s="8"/>
      <c r="X7" s="8"/>
      <c r="Y7" s="8"/>
      <c r="Z7" s="8"/>
      <c r="AA7" s="8"/>
      <c r="AB7" s="8"/>
    </row>
    <row r="8" spans="1:28" ht="22.5" customHeight="1" x14ac:dyDescent="0.45">
      <c r="A8" s="256"/>
      <c r="B8" s="140"/>
      <c r="C8" s="146"/>
      <c r="D8" s="257"/>
      <c r="E8" s="251"/>
      <c r="F8" s="244"/>
      <c r="G8" s="252"/>
      <c r="H8" s="251"/>
      <c r="I8" s="244"/>
      <c r="J8" s="252"/>
      <c r="K8" s="251"/>
      <c r="L8" s="244"/>
      <c r="M8" s="252"/>
      <c r="N8" s="12"/>
      <c r="O8" s="12"/>
      <c r="P8" s="12"/>
      <c r="Q8" s="12"/>
      <c r="R8" s="12"/>
      <c r="S8" s="12"/>
      <c r="T8" s="12"/>
      <c r="U8" s="12"/>
      <c r="V8" s="12"/>
      <c r="W8" s="12"/>
      <c r="X8" s="12"/>
      <c r="Y8" s="12"/>
      <c r="Z8" s="12"/>
      <c r="AA8" s="12"/>
      <c r="AB8" s="12"/>
    </row>
    <row r="9" spans="1:28" ht="52.2" customHeight="1" x14ac:dyDescent="0.45">
      <c r="A9" s="137">
        <v>1</v>
      </c>
      <c r="B9" s="177" t="str">
        <f>IF('8. Seguimiento Cuatrimestral'!B9:B11="","",'8. Seguimiento Cuatrimestral'!B9:B11)</f>
        <v>Conocimiento e Innovación</v>
      </c>
      <c r="C9" s="177" t="str">
        <f>IF('8. Seguimiento Cuatrimestral'!C9:C11="","",'8. Seguimiento Cuatrimestral'!C9:C11)</f>
        <v>Posibilidad de afectación económica (o presupuestal) y reputacionall, por la inadecuada transferencia de conocimientos debido a la alta rotación de personal de planta y/o contratistas, y a la falta de lineamientos y herramientas institucionalizados para una adecuada transferencia de conocimiento.</v>
      </c>
      <c r="D9" s="177" t="str">
        <f>IF('8. Seguimiento Cuatrimestral'!D9:D11="","",'8. Seguimiento Cuatrimestral'!D9:D11)</f>
        <v>Gestión - Fuga de Capital Intelectual</v>
      </c>
      <c r="E9" s="241" t="str">
        <f>'8. Seguimiento Cuatrimestral'!G9:G11</f>
        <v>N/A</v>
      </c>
      <c r="F9" s="241">
        <f>'8. Seguimiento Cuatrimestral'!K9:K11</f>
        <v>0</v>
      </c>
      <c r="G9" s="241">
        <f>'8. Seguimiento Cuatrimestral'!M9:M11</f>
        <v>0</v>
      </c>
      <c r="H9" s="241">
        <f>'8. Seguimiento Cuatrimestral'!P9:P11</f>
        <v>0</v>
      </c>
      <c r="I9" s="241">
        <f>'8. Seguimiento Cuatrimestral'!T9:T11</f>
        <v>0</v>
      </c>
      <c r="J9" s="241">
        <f>'8. Seguimiento Cuatrimestral'!V9:V11</f>
        <v>0</v>
      </c>
      <c r="K9" s="241">
        <f>'8. Seguimiento Cuatrimestral'!Y9:Y11</f>
        <v>0</v>
      </c>
      <c r="L9" s="241">
        <f>'8. Seguimiento Cuatrimestral'!AC9:AC11</f>
        <v>0</v>
      </c>
      <c r="M9" s="241">
        <f>'8. Seguimiento Cuatrimestral'!AE9:AE11</f>
        <v>0</v>
      </c>
      <c r="N9" s="13"/>
      <c r="O9" s="13"/>
      <c r="P9" s="13"/>
      <c r="Q9" s="13"/>
      <c r="R9" s="13"/>
      <c r="S9" s="13"/>
      <c r="T9" s="13"/>
      <c r="U9" s="13"/>
      <c r="V9" s="13"/>
      <c r="W9" s="13"/>
      <c r="X9" s="13"/>
      <c r="Y9" s="13"/>
      <c r="Z9" s="13"/>
      <c r="AA9" s="13"/>
      <c r="AB9" s="13"/>
    </row>
    <row r="10" spans="1:28" ht="52.2" customHeight="1" x14ac:dyDescent="0.45">
      <c r="A10" s="137"/>
      <c r="B10" s="177"/>
      <c r="C10" s="177"/>
      <c r="D10" s="177"/>
      <c r="E10" s="242"/>
      <c r="F10" s="242"/>
      <c r="G10" s="242"/>
      <c r="H10" s="242"/>
      <c r="I10" s="242"/>
      <c r="J10" s="242"/>
      <c r="K10" s="242"/>
      <c r="L10" s="242"/>
      <c r="M10" s="242"/>
      <c r="N10" s="8"/>
      <c r="O10" s="8"/>
      <c r="P10" s="8"/>
      <c r="Q10" s="8"/>
      <c r="R10" s="8"/>
      <c r="S10" s="8"/>
      <c r="T10" s="8"/>
      <c r="U10" s="8"/>
      <c r="V10" s="8"/>
      <c r="W10" s="8"/>
      <c r="X10" s="8"/>
      <c r="Y10" s="8"/>
      <c r="Z10" s="8"/>
      <c r="AA10" s="8"/>
      <c r="AB10" s="8"/>
    </row>
    <row r="11" spans="1:28" ht="52.2" customHeight="1" x14ac:dyDescent="0.45">
      <c r="A11" s="137"/>
      <c r="B11" s="177"/>
      <c r="C11" s="177"/>
      <c r="D11" s="177"/>
      <c r="E11" s="242"/>
      <c r="F11" s="242"/>
      <c r="G11" s="242"/>
      <c r="H11" s="242"/>
      <c r="I11" s="242"/>
      <c r="J11" s="242"/>
      <c r="K11" s="242"/>
      <c r="L11" s="242"/>
      <c r="M11" s="242"/>
      <c r="N11" s="8"/>
      <c r="O11" s="8"/>
      <c r="P11" s="8"/>
      <c r="Q11" s="8"/>
      <c r="R11" s="8"/>
      <c r="S11" s="8"/>
      <c r="T11" s="8"/>
      <c r="U11" s="8"/>
      <c r="V11" s="8"/>
      <c r="W11" s="8"/>
      <c r="X11" s="8"/>
      <c r="Y11" s="8"/>
      <c r="Z11" s="8"/>
      <c r="AA11" s="8"/>
      <c r="AB11" s="8"/>
    </row>
    <row r="12" spans="1:28" ht="52.2" customHeight="1" x14ac:dyDescent="0.45">
      <c r="A12" s="137">
        <v>2</v>
      </c>
      <c r="B12" s="177" t="str">
        <f>IF('8. Seguimiento Cuatrimestral'!B12:B14="","",'8. Seguimiento Cuatrimestral'!B12:B14)</f>
        <v>Conocimiento e Innovación</v>
      </c>
      <c r="C12" s="177" t="str">
        <f>IF('8. Seguimiento Cuatrimestral'!C12:C14="","",'8. Seguimiento Cuatrimestral'!C12:C14)</f>
        <v>Posibilidad de afectación reputacional con algun grupo de interés por generar productos de conocimiento ( metodologias, informes, publicaciones etc) que no cumplan con los requsitos legales y de calidad  requeridas.</v>
      </c>
      <c r="D12" s="177" t="str">
        <f>IF('8. Seguimiento Cuatrimestral'!D12:D14="","",'8. Seguimiento Cuatrimestral'!D12:D14)</f>
        <v>Gestión - Incumplimiento Normativo</v>
      </c>
      <c r="E12" s="253" t="str">
        <f>'8. Seguimiento Cuatrimestral'!G12:G14</f>
        <v>N/A</v>
      </c>
      <c r="F12" s="241">
        <f>'8. Seguimiento Cuatrimestral'!K12:K14</f>
        <v>0</v>
      </c>
      <c r="G12" s="241">
        <f>'8. Seguimiento Cuatrimestral'!M12:M14</f>
        <v>0</v>
      </c>
      <c r="H12" s="241">
        <f>'8. Seguimiento Cuatrimestral'!P12:P14</f>
        <v>0</v>
      </c>
      <c r="I12" s="241">
        <f>'8. Seguimiento Cuatrimestral'!T12:T14</f>
        <v>0</v>
      </c>
      <c r="J12" s="241">
        <f>'8. Seguimiento Cuatrimestral'!V12:V14</f>
        <v>0</v>
      </c>
      <c r="K12" s="241">
        <f>'8. Seguimiento Cuatrimestral'!Y12:Y14</f>
        <v>0</v>
      </c>
      <c r="L12" s="241">
        <f>'8. Seguimiento Cuatrimestral'!AC12:AC14</f>
        <v>0</v>
      </c>
      <c r="M12" s="241">
        <f>'8. Seguimiento Cuatrimestral'!AE12:AE14</f>
        <v>0</v>
      </c>
      <c r="N12" s="8"/>
      <c r="O12" s="8"/>
      <c r="P12" s="8"/>
      <c r="Q12" s="8"/>
      <c r="R12" s="8"/>
      <c r="S12" s="8"/>
      <c r="T12" s="8"/>
      <c r="U12" s="8"/>
      <c r="V12" s="8"/>
      <c r="W12" s="8"/>
      <c r="X12" s="8"/>
      <c r="Y12" s="8"/>
      <c r="Z12" s="8"/>
      <c r="AA12" s="8"/>
      <c r="AB12" s="8"/>
    </row>
    <row r="13" spans="1:28" ht="52.2" customHeight="1" x14ac:dyDescent="0.45">
      <c r="A13" s="137"/>
      <c r="B13" s="177"/>
      <c r="C13" s="177"/>
      <c r="D13" s="177"/>
      <c r="E13" s="254"/>
      <c r="F13" s="242"/>
      <c r="G13" s="242"/>
      <c r="H13" s="242"/>
      <c r="I13" s="242"/>
      <c r="J13" s="242"/>
      <c r="K13" s="242"/>
      <c r="L13" s="242"/>
      <c r="M13" s="242"/>
      <c r="N13" s="8"/>
      <c r="O13" s="8"/>
      <c r="P13" s="8"/>
      <c r="Q13" s="8"/>
      <c r="R13" s="8"/>
      <c r="S13" s="8"/>
      <c r="T13" s="8"/>
      <c r="U13" s="8"/>
      <c r="V13" s="8"/>
      <c r="W13" s="8"/>
      <c r="X13" s="8"/>
      <c r="Y13" s="8"/>
      <c r="Z13" s="8"/>
      <c r="AA13" s="8"/>
      <c r="AB13" s="8"/>
    </row>
    <row r="14" spans="1:28" ht="52.2" customHeight="1" x14ac:dyDescent="0.45">
      <c r="A14" s="137"/>
      <c r="B14" s="177"/>
      <c r="C14" s="177"/>
      <c r="D14" s="177"/>
      <c r="E14" s="241"/>
      <c r="F14" s="242"/>
      <c r="G14" s="242"/>
      <c r="H14" s="242"/>
      <c r="I14" s="242"/>
      <c r="J14" s="242"/>
      <c r="K14" s="242"/>
      <c r="L14" s="242"/>
      <c r="M14" s="242"/>
      <c r="N14" s="8"/>
      <c r="O14" s="8"/>
      <c r="P14" s="8"/>
      <c r="Q14" s="8"/>
      <c r="R14" s="8"/>
      <c r="S14" s="8"/>
      <c r="T14" s="8"/>
      <c r="U14" s="8"/>
      <c r="V14" s="8"/>
      <c r="W14" s="8"/>
      <c r="X14" s="8"/>
      <c r="Y14" s="8"/>
      <c r="Z14" s="8"/>
      <c r="AA14" s="8"/>
      <c r="AB14" s="8"/>
    </row>
    <row r="15" spans="1:28" ht="23.25" customHeight="1" x14ac:dyDescent="0.45">
      <c r="A15" s="9"/>
      <c r="B15" s="245" t="s">
        <v>282</v>
      </c>
      <c r="C15" s="245"/>
      <c r="D15" s="245"/>
      <c r="E15" s="17" t="str">
        <f>IFERROR(AVERAGE(E9:E14),"")</f>
        <v/>
      </c>
      <c r="F15" s="17">
        <f>IFERROR(AVERAGE(F9:F14),"")</f>
        <v>0</v>
      </c>
      <c r="G15" s="17">
        <f>IFERROR(AVERAGE(G9:G14),"")</f>
        <v>0</v>
      </c>
      <c r="H15" s="17">
        <f>IFERROR(AVERAGE(H9:H14),"")</f>
        <v>0</v>
      </c>
      <c r="I15" s="17">
        <f>IFERROR(AVERAGE(I9:I14),"")</f>
        <v>0</v>
      </c>
      <c r="J15" s="17">
        <f>IFERROR(AVERAGE(J9:J14),"")</f>
        <v>0</v>
      </c>
      <c r="K15" s="17">
        <f>IFERROR(AVERAGE(K9:K14),"")</f>
        <v>0</v>
      </c>
      <c r="L15" s="17">
        <f>IFERROR(AVERAGE(L9:L14),"")</f>
        <v>0</v>
      </c>
      <c r="M15" s="17">
        <f>IFERROR(AVERAGE(M9:M14),"")</f>
        <v>0</v>
      </c>
    </row>
    <row r="16" spans="1:28" ht="23.25" customHeight="1" x14ac:dyDescent="0.45">
      <c r="B16" s="245" t="s">
        <v>280</v>
      </c>
      <c r="C16" s="245"/>
      <c r="D16" s="245"/>
      <c r="E16" s="18">
        <v>0.33333333333333337</v>
      </c>
      <c r="F16" s="18">
        <v>0.33333333333333337</v>
      </c>
      <c r="G16" s="18">
        <v>0.33333333333333337</v>
      </c>
      <c r="H16" s="18">
        <v>0.66666666666666596</v>
      </c>
      <c r="I16" s="18">
        <v>0.66666666666666596</v>
      </c>
      <c r="J16" s="18">
        <v>0.66666666666666596</v>
      </c>
      <c r="K16" s="18">
        <v>1</v>
      </c>
      <c r="L16" s="18">
        <v>1</v>
      </c>
      <c r="M16" s="18">
        <v>1</v>
      </c>
    </row>
    <row r="17" spans="2:13" ht="23.25" customHeight="1" x14ac:dyDescent="0.45">
      <c r="B17" s="245" t="s">
        <v>281</v>
      </c>
      <c r="C17" s="245"/>
      <c r="D17" s="245"/>
      <c r="E17" s="17" t="str">
        <f>IFERROR(E15/E16,"")</f>
        <v/>
      </c>
      <c r="F17" s="17">
        <f>IFERROR(F15/F16,"")</f>
        <v>0</v>
      </c>
      <c r="G17" s="17">
        <f>IFERROR(G15/G16,"")</f>
        <v>0</v>
      </c>
      <c r="H17" s="17">
        <f t="shared" ref="H17:M17" si="0">IFERROR(H15/H16,"")</f>
        <v>0</v>
      </c>
      <c r="I17" s="17">
        <f t="shared" si="0"/>
        <v>0</v>
      </c>
      <c r="J17" s="17">
        <f t="shared" si="0"/>
        <v>0</v>
      </c>
      <c r="K17" s="17">
        <f t="shared" si="0"/>
        <v>0</v>
      </c>
      <c r="L17" s="17">
        <f t="shared" si="0"/>
        <v>0</v>
      </c>
      <c r="M17" s="17">
        <f t="shared" si="0"/>
        <v>0</v>
      </c>
    </row>
    <row r="18" spans="2:13" ht="13.8" x14ac:dyDescent="0.45"/>
    <row r="19" spans="2:13" ht="13.8" x14ac:dyDescent="0.45"/>
    <row r="20" spans="2:13" ht="13.8" x14ac:dyDescent="0.45"/>
    <row r="21" spans="2:13" ht="13.8" x14ac:dyDescent="0.45"/>
    <row r="22" spans="2:13" ht="13.8" x14ac:dyDescent="0.45"/>
    <row r="23" spans="2:13" ht="13.8" x14ac:dyDescent="0.45"/>
    <row r="24" spans="2:13" ht="13.8" x14ac:dyDescent="0.45"/>
    <row r="25" spans="2:13" ht="13.8" x14ac:dyDescent="0.45"/>
    <row r="26" spans="2:13" ht="0" hidden="1" customHeight="1" x14ac:dyDescent="0.45"/>
    <row r="27" spans="2:13" ht="0" hidden="1" customHeight="1" x14ac:dyDescent="0.45"/>
    <row r="28" spans="2:13" ht="0" hidden="1" customHeight="1" x14ac:dyDescent="0.45"/>
    <row r="29" spans="2:13" ht="0" hidden="1" customHeight="1" x14ac:dyDescent="0.45"/>
    <row r="30" spans="2:13" ht="0" hidden="1" customHeight="1" x14ac:dyDescent="0.45"/>
    <row r="31" spans="2:13" ht="0" hidden="1" customHeight="1" x14ac:dyDescent="0.45"/>
    <row r="32" spans="2:13" ht="0" hidden="1" customHeight="1" x14ac:dyDescent="0.45"/>
    <row r="33" ht="0" hidden="1" customHeight="1" x14ac:dyDescent="0.45"/>
    <row r="34" ht="0" hidden="1" customHeight="1" x14ac:dyDescent="0.45"/>
    <row r="35" ht="0" hidden="1" customHeight="1" x14ac:dyDescent="0.45"/>
    <row r="36" ht="0" hidden="1" customHeight="1" x14ac:dyDescent="0.45"/>
    <row r="37" ht="0" hidden="1" customHeight="1" x14ac:dyDescent="0.45"/>
    <row r="38" ht="0" hidden="1" customHeight="1" x14ac:dyDescent="0.45"/>
    <row r="39" ht="0" hidden="1" customHeight="1" x14ac:dyDescent="0.45"/>
    <row r="40" ht="0" hidden="1" customHeight="1" x14ac:dyDescent="0.45"/>
    <row r="41" ht="0" hidden="1" customHeight="1" x14ac:dyDescent="0.45"/>
    <row r="42" ht="0" hidden="1" customHeight="1" x14ac:dyDescent="0.45"/>
    <row r="43" ht="0" hidden="1" customHeight="1" x14ac:dyDescent="0.45"/>
    <row r="44" ht="0" hidden="1" customHeight="1" x14ac:dyDescent="0.45"/>
    <row r="45" ht="0" hidden="1" customHeight="1" x14ac:dyDescent="0.45"/>
    <row r="46" ht="0" hidden="1" customHeight="1" x14ac:dyDescent="0.45"/>
    <row r="47" ht="0" hidden="1" customHeight="1" x14ac:dyDescent="0.45"/>
    <row r="48" ht="0" hidden="1" customHeight="1" x14ac:dyDescent="0.45"/>
    <row r="49" ht="0" hidden="1" customHeight="1" x14ac:dyDescent="0.45"/>
    <row r="50" ht="0" hidden="1" customHeight="1" x14ac:dyDescent="0.45"/>
    <row r="51" ht="0" hidden="1" customHeight="1" x14ac:dyDescent="0.45"/>
    <row r="52" ht="0" hidden="1" customHeight="1" x14ac:dyDescent="0.45"/>
    <row r="53" ht="0" hidden="1" customHeight="1" x14ac:dyDescent="0.45"/>
    <row r="54" ht="0" hidden="1" customHeight="1" x14ac:dyDescent="0.45"/>
    <row r="55" ht="0" hidden="1" customHeight="1" x14ac:dyDescent="0.45"/>
    <row r="56" ht="0" hidden="1" customHeight="1" x14ac:dyDescent="0.45"/>
    <row r="57" ht="0" hidden="1" customHeight="1" x14ac:dyDescent="0.45"/>
    <row r="58" ht="0" hidden="1" customHeight="1" x14ac:dyDescent="0.45"/>
    <row r="59" ht="0" hidden="1" customHeight="1" x14ac:dyDescent="0.45"/>
    <row r="60" ht="0" hidden="1" customHeight="1" x14ac:dyDescent="0.45"/>
    <row r="61" ht="0" hidden="1" customHeight="1" x14ac:dyDescent="0.45"/>
    <row r="62" ht="0" hidden="1" customHeight="1" x14ac:dyDescent="0.45"/>
    <row r="63" ht="0" hidden="1" customHeight="1" x14ac:dyDescent="0.45"/>
    <row r="64" ht="0" hidden="1" customHeight="1" x14ac:dyDescent="0.45"/>
    <row r="65" ht="0" hidden="1" customHeight="1" x14ac:dyDescent="0.45"/>
    <row r="66" ht="0" hidden="1" customHeight="1" x14ac:dyDescent="0.45"/>
    <row r="67" ht="0" hidden="1" customHeight="1" x14ac:dyDescent="0.45"/>
    <row r="68" ht="0" hidden="1" customHeight="1" x14ac:dyDescent="0.45"/>
    <row r="69" ht="0" hidden="1" customHeight="1" x14ac:dyDescent="0.45"/>
    <row r="70" ht="0" hidden="1" customHeight="1" x14ac:dyDescent="0.45"/>
    <row r="71" ht="0" hidden="1" customHeight="1" x14ac:dyDescent="0.45"/>
    <row r="72" ht="0" hidden="1" customHeight="1" x14ac:dyDescent="0.45"/>
    <row r="73" ht="0" hidden="1" customHeight="1" x14ac:dyDescent="0.45"/>
    <row r="74" ht="0" hidden="1" customHeight="1" x14ac:dyDescent="0.45"/>
    <row r="75" ht="0" hidden="1" customHeight="1" x14ac:dyDescent="0.45"/>
    <row r="76" ht="0" hidden="1" customHeight="1" x14ac:dyDescent="0.45"/>
    <row r="77" ht="0" hidden="1" customHeight="1" x14ac:dyDescent="0.45"/>
    <row r="78" ht="0" hidden="1" customHeight="1" x14ac:dyDescent="0.45"/>
    <row r="79" ht="0" hidden="1" customHeight="1" x14ac:dyDescent="0.45"/>
  </sheetData>
  <sheetProtection algorithmName="SHA-512" hashValue="HdbYZ/cZ7TePXnaokjMRuuy4IW5VeWwzkyrgWTjANh58BCKNABz5cfiIZS9l0OI+srYFnYPGUpeQuNRY2A/VXg==" saltValue="M64W0yXAYHhXHjJvl+X2kw==" spinCount="100000" sheet="1" formatColumns="0" formatRows="0"/>
  <mergeCells count="52">
    <mergeCell ref="A6:D6"/>
    <mergeCell ref="E6:G6"/>
    <mergeCell ref="H6:J6"/>
    <mergeCell ref="A7:A8"/>
    <mergeCell ref="B7:B8"/>
    <mergeCell ref="C7:C8"/>
    <mergeCell ref="D7:D8"/>
    <mergeCell ref="A1:B4"/>
    <mergeCell ref="K9:K11"/>
    <mergeCell ref="F7:F8"/>
    <mergeCell ref="I7:I8"/>
    <mergeCell ref="F9:F11"/>
    <mergeCell ref="A9:A11"/>
    <mergeCell ref="B9:B11"/>
    <mergeCell ref="C9:C11"/>
    <mergeCell ref="D9:D11"/>
    <mergeCell ref="E9:E11"/>
    <mergeCell ref="I9:I11"/>
    <mergeCell ref="J12:J14"/>
    <mergeCell ref="H12:H14"/>
    <mergeCell ref="A12:A14"/>
    <mergeCell ref="B12:B14"/>
    <mergeCell ref="C12:C14"/>
    <mergeCell ref="D12:D14"/>
    <mergeCell ref="E12:E14"/>
    <mergeCell ref="G12:G14"/>
    <mergeCell ref="F12:F14"/>
    <mergeCell ref="M9:M11"/>
    <mergeCell ref="J9:J11"/>
    <mergeCell ref="H9:H11"/>
    <mergeCell ref="G9:G11"/>
    <mergeCell ref="M12:M14"/>
    <mergeCell ref="B15:D15"/>
    <mergeCell ref="B16:D16"/>
    <mergeCell ref="B17:D17"/>
    <mergeCell ref="C1:J4"/>
    <mergeCell ref="K1:M1"/>
    <mergeCell ref="K2:M2"/>
    <mergeCell ref="K3:M3"/>
    <mergeCell ref="K4:M4"/>
    <mergeCell ref="K6:M6"/>
    <mergeCell ref="E7:E8"/>
    <mergeCell ref="G7:G8"/>
    <mergeCell ref="H7:H8"/>
    <mergeCell ref="J7:J8"/>
    <mergeCell ref="K7:K8"/>
    <mergeCell ref="M7:M8"/>
    <mergeCell ref="L7:L8"/>
    <mergeCell ref="L9:L11"/>
    <mergeCell ref="L12:L14"/>
    <mergeCell ref="K12:K14"/>
    <mergeCell ref="I12:I14"/>
  </mergeCells>
  <pageMargins left="0.70866141732283472" right="0.70866141732283472" top="0.74803149606299213" bottom="0.74803149606299213" header="0.31496062992125984" footer="0.31496062992125984"/>
  <pageSetup scale="30" orientation="portrait" r:id="rId1"/>
  <headerFooter>
    <oddFooter>&amp;C&amp;"Century Gothic,Negrita"&amp;9Nota: &amp;"Century Gothic,Normal"Si este documento se encuentra impreso se considera Copia no Controlada. La versión vigente está publicada en el sitio web del Instituto Distrital de Gestión de Riesgos y Cambio Climático – IDIGER</oddFooter>
  </headerFooter>
  <colBreaks count="1" manualBreakCount="1">
    <brk id="2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1. Punto de Partida</vt:lpstr>
      <vt:lpstr>2. Identificación del Riesgo</vt:lpstr>
      <vt:lpstr>3. Impacto Riesgo de Corrupción</vt:lpstr>
      <vt:lpstr>4. Riesgo Seguridad Informacion</vt:lpstr>
      <vt:lpstr>5. Valoración de Controles</vt:lpstr>
      <vt:lpstr>6.Valoración Control Corrupción</vt:lpstr>
      <vt:lpstr>7. Mapa de Riesgos General</vt:lpstr>
      <vt:lpstr>8. Seguimiento Cuatrimestral</vt:lpstr>
      <vt:lpstr>9. Seguimiento Consolidado</vt:lpstr>
      <vt:lpstr>Listas</vt:lpstr>
      <vt:lpstr>Datos Hoja 1</vt:lpstr>
      <vt:lpstr>'1. Punto de Partida'!Área_de_impresión</vt:lpstr>
      <vt:lpstr>'2. Identificación del Riesgo'!Área_de_impresión</vt:lpstr>
      <vt:lpstr>'9. Seguimiento Consolidado'!Área_de_impresión</vt:lpstr>
      <vt:lpstr>Corrupción</vt:lpstr>
      <vt:lpstr>CriteriosImpacto</vt:lpstr>
      <vt:lpstr>Probabilidad</vt:lpstr>
      <vt:lpstr>SI_NO</vt:lpstr>
      <vt:lpstr>TipoRiesgo</vt:lpstr>
      <vt:lpstr>TratamientoCorrupcion</vt:lpstr>
      <vt:lpstr>TratamientoV5</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Ivan Rueda Blanco</dc:creator>
  <cp:lastModifiedBy>Lady Paola Cubides Suárez</cp:lastModifiedBy>
  <cp:lastPrinted>2024-12-03T00:34:40Z</cp:lastPrinted>
  <dcterms:created xsi:type="dcterms:W3CDTF">2021-10-27T17:44:21Z</dcterms:created>
  <dcterms:modified xsi:type="dcterms:W3CDTF">2025-01-21T04:11:12Z</dcterms:modified>
</cp:coreProperties>
</file>