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DIGER\OAP\MAPAS_RIESGO\2025\"/>
    </mc:Choice>
  </mc:AlternateContent>
  <bookViews>
    <workbookView xWindow="-105" yWindow="-105" windowWidth="23250" windowHeight="13890" tabRatio="769" firstSheet="1" activeTab="6"/>
  </bookViews>
  <sheets>
    <sheet name="1. Punto de Partida" sheetId="5" r:id="rId1"/>
    <sheet name="2. Identificación del Riesgo" sheetId="7" r:id="rId2"/>
    <sheet name="Listas" sheetId="3" state="hidden" r:id="rId3"/>
    <sheet name="4. Riesgo Seguridad Informacion" sheetId="10" r:id="rId4"/>
    <sheet name="3. Impacto Riesgo de Corrupción" sheetId="9" r:id="rId5"/>
    <sheet name="5. Valoración de Controles" sheetId="6" r:id="rId6"/>
    <sheet name="6.Valoración Control Corrupción" sheetId="11" r:id="rId7"/>
    <sheet name="7. Mapa de Riesgos General" sheetId="1" r:id="rId8"/>
    <sheet name="8. Seguimiento Cuatrimestral" sheetId="4" r:id="rId9"/>
    <sheet name="9. Seguimiento Consolidado" sheetId="14" r:id="rId10"/>
    <sheet name="Datos Hoja 1" sheetId="12" state="hidden" r:id="rId11"/>
  </sheets>
  <externalReferences>
    <externalReference r:id="rId12"/>
  </externalReferences>
  <definedNames>
    <definedName name="_xlnm.Print_Area" localSheetId="0">'1. Punto de Partida'!$A$1:$L$55</definedName>
    <definedName name="_xlnm.Print_Area" localSheetId="1">'2. Identificación del Riesgo'!$A$1:$AJ$68</definedName>
    <definedName name="_xlnm.Print_Area" localSheetId="9">'9. Seguimiento Consolidado'!$A$1:$V$55</definedName>
    <definedName name="AUTOMATIZACION" localSheetId="4">#REF!</definedName>
    <definedName name="AUTOMATIZACION" localSheetId="3">#REF!</definedName>
    <definedName name="AUTOMATIZACION" localSheetId="6">#REF!</definedName>
    <definedName name="AUTOMATIZACION" localSheetId="9">#REF!</definedName>
    <definedName name="AUTOMATIZACION">#REF!</definedName>
    <definedName name="Casi_seguro" localSheetId="4">'[1]3. PROBABILIDAD'!#REF!</definedName>
    <definedName name="Casi_seguro" localSheetId="3">'[1]3. PROBABILIDAD'!#REF!</definedName>
    <definedName name="Casi_seguro" localSheetId="6">'[1]3. PROBABILIDAD'!#REF!</definedName>
    <definedName name="Casi_seguro" localSheetId="9">'[1]3. PROBABILIDAD'!#REF!</definedName>
    <definedName name="Casi_seguro">'[1]3. PROBABILIDAD'!#REF!</definedName>
    <definedName name="CONFIDENCIALIDAD" localSheetId="4">'[1]4. IMPACTO GESTIÓN Y E'!#REF!</definedName>
    <definedName name="CONFIDENCIALIDAD" localSheetId="3">'[1]4. IMPACTO GESTIÓN Y E'!#REF!</definedName>
    <definedName name="CONFIDENCIALIDAD" localSheetId="6">'[1]4. IMPACTO GESTIÓN Y E'!#REF!</definedName>
    <definedName name="CONFIDENCIALIDAD" localSheetId="9">'[1]4. IMPACTO GESTIÓN Y E'!#REF!</definedName>
    <definedName name="CONFIDENCIALIDAD">'[1]4. IMPACTO GESTIÓN Y E'!#REF!</definedName>
    <definedName name="CONFIDENCIALIDAD_DE_LA_INFORMACIÓN" localSheetId="4">'[1]4. IMPACTO GESTIÓN Y E'!#REF!</definedName>
    <definedName name="CONFIDENCIALIDAD_DE_LA_INFORMACIÓN" localSheetId="3">'[1]4. IMPACTO GESTIÓN Y E'!#REF!</definedName>
    <definedName name="CONFIDENCIALIDAD_DE_LA_INFORMACIÓN" localSheetId="6">'[1]4. IMPACTO GESTIÓN Y E'!#REF!</definedName>
    <definedName name="CONFIDENCIALIDAD_DE_LA_INFORMACIÓN" localSheetId="9">'[1]4. IMPACTO GESTIÓN Y E'!#REF!</definedName>
    <definedName name="CONFIDENCIALIDAD_DE_LA_INFORMACIÓN">'[1]4. IMPACTO GESTIÓN Y E'!#REF!</definedName>
    <definedName name="CONTROL" localSheetId="4">#REF!</definedName>
    <definedName name="CONTROL" localSheetId="3">#REF!</definedName>
    <definedName name="CONTROL" localSheetId="6">#REF!</definedName>
    <definedName name="CONTROL" localSheetId="9">#REF!</definedName>
    <definedName name="CONTROL">#REF!</definedName>
    <definedName name="Corrupción">Listas!$Q$2:$Q$6</definedName>
    <definedName name="CREDIBILIDAD" localSheetId="4">'[1]4. IMPACTO GESTIÓN Y E'!#REF!</definedName>
    <definedName name="CREDIBILIDAD" localSheetId="3">'[1]4. IMPACTO GESTIÓN Y E'!#REF!</definedName>
    <definedName name="CREDIBILIDAD" localSheetId="6">'[1]4. IMPACTO GESTIÓN Y E'!#REF!</definedName>
    <definedName name="CREDIBILIDAD" localSheetId="9">'[1]4. IMPACTO GESTIÓN Y E'!#REF!</definedName>
    <definedName name="CREDIBILIDAD">'[1]4. IMPACTO GESTIÓN Y E'!#REF!</definedName>
    <definedName name="CREDIBILIDAD_O_IMAGEN" localSheetId="4">'[1]4. IMPACTO GESTIÓN Y E'!#REF!</definedName>
    <definedName name="CREDIBILIDAD_O_IMAGEN" localSheetId="3">'[1]4. IMPACTO GESTIÓN Y E'!#REF!</definedName>
    <definedName name="CREDIBILIDAD_O_IMAGEN" localSheetId="6">'[1]4. IMPACTO GESTIÓN Y E'!#REF!</definedName>
    <definedName name="CREDIBILIDAD_O_IMAGEN" localSheetId="9">'[1]4. IMPACTO GESTIÓN Y E'!#REF!</definedName>
    <definedName name="CREDIBILIDAD_O_IMAGEN">'[1]4. IMPACTO GESTIÓN Y E'!#REF!</definedName>
    <definedName name="CriteriosImpacto">Listas!$E$2:$E$11</definedName>
    <definedName name="EVIDENCIA" localSheetId="4">#REF!</definedName>
    <definedName name="EVIDENCIA" localSheetId="3">#REF!</definedName>
    <definedName name="EVIDENCIA" localSheetId="6">#REF!</definedName>
    <definedName name="EVIDENCIA" localSheetId="9">#REF!</definedName>
    <definedName name="EVIDENCIA">#REF!</definedName>
    <definedName name="FRECUENCIA" localSheetId="4">#REF!</definedName>
    <definedName name="FRECUENCIA" localSheetId="3">#REF!</definedName>
    <definedName name="FRECUENCIA" localSheetId="6">#REF!</definedName>
    <definedName name="FRECUENCIA" localSheetId="9">#REF!</definedName>
    <definedName name="FRECUENCIA">#REF!</definedName>
    <definedName name="Improbable_posible" localSheetId="4">'[1]3. PROBABILIDAD'!#REF!</definedName>
    <definedName name="Improbable_posible" localSheetId="3">'[1]3. PROBABILIDAD'!#REF!</definedName>
    <definedName name="Improbable_posible" localSheetId="6">'[1]3. PROBABILIDAD'!#REF!</definedName>
    <definedName name="Improbable_posible" localSheetId="9">'[1]3. PROBABILIDAD'!#REF!</definedName>
    <definedName name="Improbable_posible">'[1]3. PROBABILIDAD'!#REF!</definedName>
    <definedName name="LEGAL" localSheetId="4">'[1]4. IMPACTO GESTIÓN Y E'!#REF!</definedName>
    <definedName name="LEGAL" localSheetId="3">'[1]4. IMPACTO GESTIÓN Y E'!#REF!</definedName>
    <definedName name="LEGAL" localSheetId="6">'[1]4. IMPACTO GESTIÓN Y E'!#REF!</definedName>
    <definedName name="LEGAL" localSheetId="9">'[1]4. IMPACTO GESTIÓN Y E'!#REF!</definedName>
    <definedName name="LEGAL">'[1]4. IMPACTO GESTIÓN Y E'!#REF!</definedName>
    <definedName name="MANUALES" localSheetId="4">#REF!</definedName>
    <definedName name="MANUALES" localSheetId="3">#REF!</definedName>
    <definedName name="MANUALES" localSheetId="6">#REF!</definedName>
    <definedName name="MANUALES" localSheetId="9">#REF!</definedName>
    <definedName name="MANUALES">#REF!</definedName>
    <definedName name="OPERATIVO" localSheetId="4">'[1]4. IMPACTO GESTIÓN Y E'!#REF!</definedName>
    <definedName name="OPERATIVO" localSheetId="3">'[1]4. IMPACTO GESTIÓN Y E'!#REF!</definedName>
    <definedName name="OPERATIVO" localSheetId="6">'[1]4. IMPACTO GESTIÓN Y E'!#REF!</definedName>
    <definedName name="OPERATIVO" localSheetId="9">'[1]4. IMPACTO GESTIÓN Y E'!#REF!</definedName>
    <definedName name="OPERATIVO">'[1]4. IMPACTO GESTIÓN Y E'!#REF!</definedName>
    <definedName name="Posible" localSheetId="4">'[1]3. PROBABILIDAD'!#REF!</definedName>
    <definedName name="Posible" localSheetId="3">'[1]3. PROBABILIDAD'!#REF!</definedName>
    <definedName name="Posible" localSheetId="6">'[1]3. PROBABILIDAD'!#REF!</definedName>
    <definedName name="Posible" localSheetId="9">'[1]3. PROBABILIDAD'!#REF!</definedName>
    <definedName name="Posible">'[1]3. PROBABILIDAD'!#REF!</definedName>
    <definedName name="Probabilidad">Listas!$D$2:$D$6</definedName>
    <definedName name="Probable" localSheetId="4">'[1]3. PROBABILIDAD'!#REF!</definedName>
    <definedName name="Probable" localSheetId="3">'[1]3. PROBABILIDAD'!#REF!</definedName>
    <definedName name="Probable" localSheetId="6">'[1]3. PROBABILIDAD'!#REF!</definedName>
    <definedName name="Probable" localSheetId="9">'[1]3. PROBABILIDAD'!#REF!</definedName>
    <definedName name="Probable">'[1]3. PROBABILIDAD'!#REF!</definedName>
    <definedName name="Rara_vez" localSheetId="4">'[1]3. PROBABILIDAD'!#REF!</definedName>
    <definedName name="Rara_vez" localSheetId="3">'[1]3. PROBABILIDAD'!#REF!</definedName>
    <definedName name="Rara_vez" localSheetId="6">'[1]3. PROBABILIDAD'!#REF!</definedName>
    <definedName name="Rara_vez" localSheetId="9">'[1]3. PROBABILIDAD'!#REF!</definedName>
    <definedName name="Rara_vez">'[1]3. PROBABILIDAD'!#REF!</definedName>
    <definedName name="RESPONSABLES" localSheetId="4">#REF!</definedName>
    <definedName name="RESPONSABLES" localSheetId="3">#REF!</definedName>
    <definedName name="RESPONSABLES" localSheetId="6">#REF!</definedName>
    <definedName name="RESPONSABLES" localSheetId="9">#REF!</definedName>
    <definedName name="RESPONSABLES">#REF!</definedName>
    <definedName name="SI_NO">Listas!$O$2:$O$3</definedName>
    <definedName name="TIEMPO" localSheetId="4">#REF!</definedName>
    <definedName name="TIEMPO" localSheetId="3">#REF!</definedName>
    <definedName name="TIEMPO" localSheetId="6">#REF!</definedName>
    <definedName name="TIEMPO" localSheetId="9">#REF!</definedName>
    <definedName name="TIEMPO">#REF!</definedName>
    <definedName name="TipoRiesgo">Listas!$B$2:$B$13</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36" i="1" l="1"/>
  <c r="M36" i="1"/>
  <c r="H9" i="1" l="1"/>
  <c r="K9" i="7"/>
  <c r="L9" i="7" s="1"/>
  <c r="K18" i="7"/>
  <c r="T68" i="11" l="1"/>
  <c r="U68" i="11" s="1"/>
  <c r="K68" i="11"/>
  <c r="T67" i="11"/>
  <c r="S67" i="11" s="1"/>
  <c r="W67" i="11" s="1"/>
  <c r="K67" i="11"/>
  <c r="T66" i="11"/>
  <c r="U66" i="11" s="1"/>
  <c r="K66" i="11"/>
  <c r="D66" i="11"/>
  <c r="C66" i="11"/>
  <c r="B66" i="11"/>
  <c r="T65" i="11"/>
  <c r="U65" i="11" s="1"/>
  <c r="K65" i="11"/>
  <c r="T64" i="11"/>
  <c r="S64" i="11" s="1"/>
  <c r="W64" i="11" s="1"/>
  <c r="K64" i="11"/>
  <c r="T63" i="11"/>
  <c r="U63" i="11" s="1"/>
  <c r="K63" i="11"/>
  <c r="D63" i="11"/>
  <c r="C63" i="11"/>
  <c r="B63" i="11"/>
  <c r="T62" i="11"/>
  <c r="U62" i="11" s="1"/>
  <c r="K62" i="11"/>
  <c r="T61" i="11"/>
  <c r="S61" i="11" s="1"/>
  <c r="W61" i="11" s="1"/>
  <c r="K61" i="11"/>
  <c r="T60" i="11"/>
  <c r="U60" i="11" s="1"/>
  <c r="K60" i="11"/>
  <c r="D60" i="11"/>
  <c r="C60" i="11"/>
  <c r="B60" i="11"/>
  <c r="T59" i="11"/>
  <c r="U59" i="11" s="1"/>
  <c r="K59" i="11"/>
  <c r="T58" i="11"/>
  <c r="S58" i="11" s="1"/>
  <c r="W58" i="11" s="1"/>
  <c r="K58" i="11"/>
  <c r="U57" i="11"/>
  <c r="T57" i="11"/>
  <c r="K57" i="11"/>
  <c r="D57" i="11"/>
  <c r="C57" i="11"/>
  <c r="B57" i="11"/>
  <c r="T56" i="11"/>
  <c r="U56" i="11" s="1"/>
  <c r="K56" i="11"/>
  <c r="T55" i="11"/>
  <c r="S55" i="11" s="1"/>
  <c r="W55" i="11" s="1"/>
  <c r="K55" i="11"/>
  <c r="U54" i="11"/>
  <c r="T54" i="11"/>
  <c r="K54" i="11"/>
  <c r="D54" i="11"/>
  <c r="C54" i="11"/>
  <c r="B54" i="11"/>
  <c r="T53" i="11"/>
  <c r="U53" i="11" s="1"/>
  <c r="K53" i="11"/>
  <c r="T52" i="11"/>
  <c r="S52" i="11" s="1"/>
  <c r="W52" i="11" s="1"/>
  <c r="K52" i="11"/>
  <c r="T51" i="11"/>
  <c r="U51" i="11" s="1"/>
  <c r="K51" i="11"/>
  <c r="D51" i="11"/>
  <c r="C51" i="11"/>
  <c r="B51" i="11"/>
  <c r="T50" i="11"/>
  <c r="U50" i="11" s="1"/>
  <c r="S50" i="11"/>
  <c r="W50" i="11" s="1"/>
  <c r="K50" i="11"/>
  <c r="T49" i="11"/>
  <c r="S49" i="11" s="1"/>
  <c r="W49" i="11" s="1"/>
  <c r="K49" i="11"/>
  <c r="T48" i="11"/>
  <c r="U48" i="11" s="1"/>
  <c r="K48" i="11"/>
  <c r="D48" i="11"/>
  <c r="C48" i="11"/>
  <c r="B48" i="11"/>
  <c r="T47" i="11"/>
  <c r="U47" i="11" s="1"/>
  <c r="S47" i="11"/>
  <c r="W47" i="11" s="1"/>
  <c r="K47" i="11"/>
  <c r="T46" i="11"/>
  <c r="S46" i="11" s="1"/>
  <c r="W46" i="11" s="1"/>
  <c r="K46" i="11"/>
  <c r="T45" i="11"/>
  <c r="K45" i="11"/>
  <c r="D45" i="11"/>
  <c r="C45" i="11"/>
  <c r="B45" i="11"/>
  <c r="T44" i="11"/>
  <c r="U44" i="11" s="1"/>
  <c r="S44" i="11"/>
  <c r="W44" i="11" s="1"/>
  <c r="K44" i="11"/>
  <c r="T43" i="11"/>
  <c r="S43" i="11" s="1"/>
  <c r="W43" i="11" s="1"/>
  <c r="K43" i="11"/>
  <c r="T42" i="11"/>
  <c r="U42" i="11" s="1"/>
  <c r="K42" i="11"/>
  <c r="D42" i="11"/>
  <c r="C42" i="11"/>
  <c r="B42" i="11"/>
  <c r="T41" i="11"/>
  <c r="U41" i="11" s="1"/>
  <c r="K41" i="11"/>
  <c r="T40" i="11"/>
  <c r="S40" i="11" s="1"/>
  <c r="W40" i="11" s="1"/>
  <c r="K40" i="11"/>
  <c r="T39" i="11"/>
  <c r="K39" i="11"/>
  <c r="D39" i="11"/>
  <c r="C39" i="11"/>
  <c r="B39" i="11"/>
  <c r="T38" i="11"/>
  <c r="U38" i="11" s="1"/>
  <c r="S38" i="11"/>
  <c r="W38" i="11" s="1"/>
  <c r="K38" i="11"/>
  <c r="T37" i="11"/>
  <c r="S37" i="11" s="1"/>
  <c r="W37" i="11" s="1"/>
  <c r="K37" i="11"/>
  <c r="T36" i="11"/>
  <c r="K36" i="11"/>
  <c r="D36" i="11"/>
  <c r="C36" i="11"/>
  <c r="T35" i="11"/>
  <c r="U35" i="11" s="1"/>
  <c r="S35" i="11"/>
  <c r="W35" i="11" s="1"/>
  <c r="K35" i="11"/>
  <c r="T34" i="11"/>
  <c r="U34" i="11" s="1"/>
  <c r="K34" i="11"/>
  <c r="T33" i="11"/>
  <c r="X33" i="11" s="1"/>
  <c r="Y33" i="11" s="1"/>
  <c r="K33" i="11"/>
  <c r="D33" i="11"/>
  <c r="C33" i="11"/>
  <c r="T32" i="11"/>
  <c r="U32" i="11" s="1"/>
  <c r="K32" i="11"/>
  <c r="T31" i="11"/>
  <c r="S31" i="11" s="1"/>
  <c r="W31" i="11" s="1"/>
  <c r="K31" i="11"/>
  <c r="T30" i="11"/>
  <c r="K30" i="11"/>
  <c r="D30" i="11"/>
  <c r="C30" i="11"/>
  <c r="T29" i="11"/>
  <c r="U29" i="11" s="1"/>
  <c r="K29" i="11"/>
  <c r="T28" i="11"/>
  <c r="S28" i="11" s="1"/>
  <c r="W28" i="11" s="1"/>
  <c r="K28" i="11"/>
  <c r="T27" i="11"/>
  <c r="U27" i="11" s="1"/>
  <c r="K27" i="11"/>
  <c r="D27" i="11"/>
  <c r="C27" i="11"/>
  <c r="T26" i="11"/>
  <c r="U26" i="11" s="1"/>
  <c r="K26" i="11"/>
  <c r="T25" i="11"/>
  <c r="S25" i="11" s="1"/>
  <c r="W25" i="11" s="1"/>
  <c r="K25" i="11"/>
  <c r="T24" i="11"/>
  <c r="U24" i="11" s="1"/>
  <c r="K24" i="11"/>
  <c r="D24" i="11"/>
  <c r="C24" i="11"/>
  <c r="T23" i="11"/>
  <c r="U23" i="11" s="1"/>
  <c r="K23" i="11"/>
  <c r="T22" i="11"/>
  <c r="S22" i="11" s="1"/>
  <c r="W22" i="11" s="1"/>
  <c r="K22" i="11"/>
  <c r="T21" i="11"/>
  <c r="K21" i="11"/>
  <c r="D21" i="11"/>
  <c r="C21" i="11"/>
  <c r="B21" i="11"/>
  <c r="T20" i="11"/>
  <c r="U20" i="11" s="1"/>
  <c r="K20" i="11"/>
  <c r="T19" i="11"/>
  <c r="S19" i="11" s="1"/>
  <c r="W19" i="11" s="1"/>
  <c r="K19" i="11"/>
  <c r="T18" i="11"/>
  <c r="K18" i="11"/>
  <c r="D18" i="11"/>
  <c r="C18" i="11"/>
  <c r="B18" i="11"/>
  <c r="T17" i="11"/>
  <c r="U17" i="11" s="1"/>
  <c r="K17" i="11"/>
  <c r="T16" i="11"/>
  <c r="S16" i="11" s="1"/>
  <c r="W16" i="11" s="1"/>
  <c r="K16" i="11"/>
  <c r="T15" i="11"/>
  <c r="K15" i="11"/>
  <c r="D15" i="11"/>
  <c r="C15" i="11"/>
  <c r="B15" i="11"/>
  <c r="T14" i="11"/>
  <c r="U14" i="11" s="1"/>
  <c r="S14" i="11"/>
  <c r="W14" i="11" s="1"/>
  <c r="K14" i="11"/>
  <c r="T13" i="11"/>
  <c r="S13" i="11" s="1"/>
  <c r="W13" i="11" s="1"/>
  <c r="K13" i="11"/>
  <c r="T12" i="11"/>
  <c r="U12" i="11" s="1"/>
  <c r="K12" i="11"/>
  <c r="D12" i="11"/>
  <c r="C12" i="11"/>
  <c r="B12" i="11"/>
  <c r="D30" i="4"/>
  <c r="C30" i="4"/>
  <c r="D33" i="4"/>
  <c r="C33" i="4"/>
  <c r="S23" i="11" l="1"/>
  <c r="W23" i="11" s="1"/>
  <c r="X39" i="11"/>
  <c r="Y39" i="11" s="1"/>
  <c r="X15" i="11"/>
  <c r="Y15" i="11" s="1"/>
  <c r="AB15" i="11" s="1"/>
  <c r="X36" i="11"/>
  <c r="Y36" i="11" s="1"/>
  <c r="Z36" i="11" s="1"/>
  <c r="X54" i="11"/>
  <c r="Y54" i="11" s="1"/>
  <c r="X45" i="11"/>
  <c r="Y45" i="11" s="1"/>
  <c r="X51" i="11"/>
  <c r="Y51" i="11" s="1"/>
  <c r="S56" i="11"/>
  <c r="W56" i="11" s="1"/>
  <c r="X18" i="11"/>
  <c r="Y18" i="11" s="1"/>
  <c r="AB18" i="11" s="1"/>
  <c r="U18" i="11"/>
  <c r="X12" i="11"/>
  <c r="Y12" i="11" s="1"/>
  <c r="AB12" i="11" s="1"/>
  <c r="S17" i="11"/>
  <c r="W17" i="11" s="1"/>
  <c r="S41" i="11"/>
  <c r="W41" i="11" s="1"/>
  <c r="X60" i="11"/>
  <c r="Y60" i="11" s="1"/>
  <c r="S65" i="11"/>
  <c r="W65" i="11" s="1"/>
  <c r="U15" i="11"/>
  <c r="X21" i="11"/>
  <c r="Y21" i="11" s="1"/>
  <c r="U21" i="11"/>
  <c r="U45" i="11"/>
  <c r="S59" i="11"/>
  <c r="W59" i="11" s="1"/>
  <c r="S20" i="11"/>
  <c r="W20" i="11" s="1"/>
  <c r="X63" i="11"/>
  <c r="Y63" i="11" s="1"/>
  <c r="AB63" i="11" s="1"/>
  <c r="S68" i="11"/>
  <c r="W68" i="11" s="1"/>
  <c r="U39" i="11"/>
  <c r="X48" i="11"/>
  <c r="Y48" i="11" s="1"/>
  <c r="Z48" i="11" s="1"/>
  <c r="S53" i="11"/>
  <c r="W53" i="11" s="1"/>
  <c r="X57" i="11"/>
  <c r="Y57" i="11" s="1"/>
  <c r="S62" i="11"/>
  <c r="W62" i="11" s="1"/>
  <c r="X42" i="11"/>
  <c r="Y42" i="11" s="1"/>
  <c r="AB42" i="11" s="1"/>
  <c r="X66" i="11"/>
  <c r="Y66" i="11" s="1"/>
  <c r="Z66" i="11" s="1"/>
  <c r="S26" i="11"/>
  <c r="W26" i="11" s="1"/>
  <c r="X30" i="11"/>
  <c r="Y30" i="11" s="1"/>
  <c r="Z30" i="11" s="1"/>
  <c r="U30" i="11"/>
  <c r="X24" i="11"/>
  <c r="Y24" i="11" s="1"/>
  <c r="Z24" i="11" s="1"/>
  <c r="S29" i="11"/>
  <c r="W29" i="11" s="1"/>
  <c r="U36" i="11"/>
  <c r="X27" i="11"/>
  <c r="Y27" i="11" s="1"/>
  <c r="Z27" i="11" s="1"/>
  <c r="S32" i="11"/>
  <c r="W32" i="11" s="1"/>
  <c r="S34" i="11"/>
  <c r="W34" i="11" s="1"/>
  <c r="U67" i="11"/>
  <c r="S66" i="11"/>
  <c r="W66" i="11" s="1"/>
  <c r="U64" i="11"/>
  <c r="S63" i="11"/>
  <c r="W63" i="11" s="1"/>
  <c r="Z60" i="11"/>
  <c r="AB60" i="11"/>
  <c r="U61" i="11"/>
  <c r="S60" i="11"/>
  <c r="W60" i="11" s="1"/>
  <c r="Z57" i="11"/>
  <c r="AB57" i="11"/>
  <c r="U58" i="11"/>
  <c r="S57" i="11"/>
  <c r="W57" i="11" s="1"/>
  <c r="Z54" i="11"/>
  <c r="AB54" i="11"/>
  <c r="U55" i="11"/>
  <c r="S54" i="11"/>
  <c r="W54" i="11" s="1"/>
  <c r="Z51" i="11"/>
  <c r="AB51" i="11"/>
  <c r="U52" i="11"/>
  <c r="S51" i="11"/>
  <c r="W51" i="11" s="1"/>
  <c r="AB48" i="11"/>
  <c r="U49" i="11"/>
  <c r="S48" i="11"/>
  <c r="W48" i="11" s="1"/>
  <c r="Z45" i="11"/>
  <c r="AB45" i="11"/>
  <c r="U46" i="11"/>
  <c r="S45" i="11"/>
  <c r="W45" i="11" s="1"/>
  <c r="Z42" i="11"/>
  <c r="U43" i="11"/>
  <c r="S42" i="11"/>
  <c r="W42" i="11" s="1"/>
  <c r="Z39" i="11"/>
  <c r="AB39" i="11"/>
  <c r="U40" i="11"/>
  <c r="S39" i="11"/>
  <c r="W39" i="11" s="1"/>
  <c r="AB36" i="11"/>
  <c r="U37" i="11"/>
  <c r="S36" i="11"/>
  <c r="W36" i="11" s="1"/>
  <c r="AB33" i="11"/>
  <c r="Z33" i="11"/>
  <c r="U33" i="11"/>
  <c r="S33" i="11"/>
  <c r="W33" i="11" s="1"/>
  <c r="U31" i="11"/>
  <c r="S30" i="11"/>
  <c r="W30" i="11" s="1"/>
  <c r="U28" i="11"/>
  <c r="S27" i="11"/>
  <c r="W27" i="11" s="1"/>
  <c r="U25" i="11"/>
  <c r="S24" i="11"/>
  <c r="W24" i="11" s="1"/>
  <c r="AB21" i="11"/>
  <c r="Z21" i="11"/>
  <c r="U22" i="11"/>
  <c r="S21" i="11"/>
  <c r="W21" i="11" s="1"/>
  <c r="S18" i="11"/>
  <c r="W18" i="11" s="1"/>
  <c r="U19" i="11"/>
  <c r="Z15" i="11"/>
  <c r="U16" i="11"/>
  <c r="S15" i="11"/>
  <c r="W15" i="11" s="1"/>
  <c r="U13" i="11"/>
  <c r="S12" i="11"/>
  <c r="W12" i="11" s="1"/>
  <c r="AC66" i="11"/>
  <c r="AC63" i="11"/>
  <c r="AC60" i="11"/>
  <c r="AC57" i="11"/>
  <c r="AC54" i="11"/>
  <c r="AC51" i="11"/>
  <c r="AC48" i="11"/>
  <c r="AC45" i="11"/>
  <c r="AC42" i="11"/>
  <c r="AC39" i="11"/>
  <c r="AC21" i="11"/>
  <c r="AC18" i="11"/>
  <c r="AC12" i="11"/>
  <c r="Z12" i="11" l="1"/>
  <c r="Z63" i="11"/>
  <c r="AB24" i="11"/>
  <c r="Z18" i="11"/>
  <c r="AB30" i="11"/>
  <c r="AB66" i="11"/>
  <c r="AB27" i="11"/>
  <c r="U9" i="6"/>
  <c r="U12" i="6"/>
  <c r="U13" i="6"/>
  <c r="U14" i="6"/>
  <c r="M17" i="6"/>
  <c r="K17" i="6"/>
  <c r="M16" i="6"/>
  <c r="K16" i="6"/>
  <c r="M15" i="6"/>
  <c r="K15" i="6"/>
  <c r="D15" i="6"/>
  <c r="C15" i="6"/>
  <c r="D66" i="6"/>
  <c r="C66" i="6"/>
  <c r="B66" i="6"/>
  <c r="D63" i="6"/>
  <c r="C63" i="6"/>
  <c r="B63" i="6"/>
  <c r="D60" i="6"/>
  <c r="C60" i="6"/>
  <c r="B60" i="6"/>
  <c r="D57" i="6"/>
  <c r="C57" i="6"/>
  <c r="B57" i="6"/>
  <c r="D54" i="6"/>
  <c r="C54" i="6"/>
  <c r="B54" i="6"/>
  <c r="D51" i="6"/>
  <c r="C51" i="6"/>
  <c r="B51" i="6"/>
  <c r="D48" i="6"/>
  <c r="C48" i="6"/>
  <c r="B48" i="6"/>
  <c r="D45" i="6"/>
  <c r="C45" i="6"/>
  <c r="B45" i="6"/>
  <c r="D42" i="6"/>
  <c r="C42" i="6"/>
  <c r="B42" i="6"/>
  <c r="D39" i="6"/>
  <c r="C39" i="6"/>
  <c r="B39" i="6"/>
  <c r="D36" i="6"/>
  <c r="C36" i="6"/>
  <c r="B36" i="6"/>
  <c r="D33" i="6"/>
  <c r="C33" i="6"/>
  <c r="B33" i="6"/>
  <c r="D30" i="6"/>
  <c r="C30" i="6"/>
  <c r="B30" i="6"/>
  <c r="D27" i="6"/>
  <c r="C27" i="6"/>
  <c r="D24" i="6"/>
  <c r="C24" i="6"/>
  <c r="B24" i="6"/>
  <c r="D21" i="6"/>
  <c r="C21" i="6"/>
  <c r="D18" i="6"/>
  <c r="C18" i="6"/>
  <c r="D12" i="6"/>
  <c r="C12" i="6"/>
  <c r="D9" i="6"/>
  <c r="C9" i="6"/>
  <c r="K12" i="7"/>
  <c r="AC15" i="11" l="1"/>
  <c r="B33" i="7"/>
  <c r="B33" i="11" s="1"/>
  <c r="B36" i="7"/>
  <c r="B36" i="11" s="1"/>
  <c r="B39" i="7"/>
  <c r="B12" i="7"/>
  <c r="B12" i="6" s="1"/>
  <c r="B15" i="7"/>
  <c r="B18" i="7"/>
  <c r="B18" i="6" s="1"/>
  <c r="B21" i="7"/>
  <c r="B21" i="6" s="1"/>
  <c r="B24" i="7"/>
  <c r="B24" i="11" s="1"/>
  <c r="B27" i="7"/>
  <c r="B27" i="11" s="1"/>
  <c r="B30" i="7"/>
  <c r="B30" i="11" s="1"/>
  <c r="E9" i="9"/>
  <c r="E12" i="9"/>
  <c r="M18" i="6"/>
  <c r="G9" i="1"/>
  <c r="D9" i="11"/>
  <c r="AC9" i="11" s="1"/>
  <c r="C9" i="11"/>
  <c r="E39" i="9"/>
  <c r="E66" i="9"/>
  <c r="D66" i="9"/>
  <c r="C66" i="9"/>
  <c r="B66" i="9"/>
  <c r="E63" i="9"/>
  <c r="D63" i="9"/>
  <c r="C63" i="9"/>
  <c r="B63" i="9"/>
  <c r="E60" i="9"/>
  <c r="D60" i="9"/>
  <c r="C60" i="9"/>
  <c r="B60" i="9"/>
  <c r="E57" i="9"/>
  <c r="D57" i="9"/>
  <c r="C57" i="9"/>
  <c r="B57" i="9"/>
  <c r="E54" i="9"/>
  <c r="D54" i="9"/>
  <c r="C54" i="9"/>
  <c r="B54" i="9"/>
  <c r="E51" i="9"/>
  <c r="D51" i="9"/>
  <c r="C51" i="9"/>
  <c r="B51" i="9"/>
  <c r="E48" i="9"/>
  <c r="D48" i="9"/>
  <c r="C48" i="9"/>
  <c r="B48" i="9"/>
  <c r="E45" i="9"/>
  <c r="D45" i="9"/>
  <c r="C45" i="9"/>
  <c r="B45" i="9"/>
  <c r="E42" i="9"/>
  <c r="D42" i="9"/>
  <c r="C42" i="9"/>
  <c r="B42" i="9"/>
  <c r="D39" i="9"/>
  <c r="C39" i="9"/>
  <c r="B39" i="9"/>
  <c r="E36" i="9"/>
  <c r="D36" i="9"/>
  <c r="C36" i="9"/>
  <c r="E33" i="9"/>
  <c r="D33" i="9"/>
  <c r="C33" i="9"/>
  <c r="E30" i="9"/>
  <c r="D30" i="9"/>
  <c r="C30" i="9"/>
  <c r="E27" i="9"/>
  <c r="D27" i="9"/>
  <c r="C27" i="9"/>
  <c r="E24" i="9"/>
  <c r="D24" i="9"/>
  <c r="C24" i="9"/>
  <c r="E21" i="9"/>
  <c r="D21" i="9"/>
  <c r="C21" i="9"/>
  <c r="E18" i="9"/>
  <c r="D18" i="9"/>
  <c r="C18" i="9"/>
  <c r="B18" i="9"/>
  <c r="E15" i="9"/>
  <c r="D15" i="9"/>
  <c r="C15" i="9"/>
  <c r="B15" i="9"/>
  <c r="D12" i="9"/>
  <c r="C12" i="9"/>
  <c r="B12" i="9"/>
  <c r="D9" i="9"/>
  <c r="C9" i="9"/>
  <c r="G66" i="10"/>
  <c r="F66" i="10"/>
  <c r="E66" i="10"/>
  <c r="D66" i="10"/>
  <c r="C66" i="10"/>
  <c r="B66" i="10"/>
  <c r="G63" i="10"/>
  <c r="F63" i="10"/>
  <c r="E63" i="10"/>
  <c r="D63" i="10"/>
  <c r="C63" i="10"/>
  <c r="B63" i="10"/>
  <c r="G60" i="10"/>
  <c r="F60" i="10"/>
  <c r="E60" i="10"/>
  <c r="D60" i="10"/>
  <c r="C60" i="10"/>
  <c r="B60" i="10"/>
  <c r="G57" i="10"/>
  <c r="F57" i="10"/>
  <c r="E57" i="10"/>
  <c r="D57" i="10"/>
  <c r="C57" i="10"/>
  <c r="B57" i="10"/>
  <c r="G54" i="10"/>
  <c r="F54" i="10"/>
  <c r="E54" i="10"/>
  <c r="D54" i="10"/>
  <c r="C54" i="10"/>
  <c r="B54" i="10"/>
  <c r="G51" i="10"/>
  <c r="F51" i="10"/>
  <c r="E51" i="10"/>
  <c r="D51" i="10"/>
  <c r="C51" i="10"/>
  <c r="B51" i="10"/>
  <c r="G48" i="10"/>
  <c r="F48" i="10"/>
  <c r="E48" i="10"/>
  <c r="D48" i="10"/>
  <c r="C48" i="10"/>
  <c r="B48" i="10"/>
  <c r="G45" i="10"/>
  <c r="F45" i="10"/>
  <c r="E45" i="10"/>
  <c r="D45" i="10"/>
  <c r="C45" i="10"/>
  <c r="B45" i="10"/>
  <c r="G42" i="10"/>
  <c r="F42" i="10"/>
  <c r="E42" i="10"/>
  <c r="D42" i="10"/>
  <c r="C42" i="10"/>
  <c r="B42" i="10"/>
  <c r="G39" i="10"/>
  <c r="F39" i="10"/>
  <c r="E39" i="10"/>
  <c r="D39" i="10"/>
  <c r="C39" i="10"/>
  <c r="B39" i="10"/>
  <c r="G36" i="10"/>
  <c r="F36" i="10"/>
  <c r="E36" i="10"/>
  <c r="D36" i="10"/>
  <c r="C36" i="10"/>
  <c r="B36" i="10"/>
  <c r="G33" i="10"/>
  <c r="F33" i="10"/>
  <c r="E33" i="10"/>
  <c r="D33" i="10"/>
  <c r="C33" i="10"/>
  <c r="B33" i="10"/>
  <c r="G30" i="10"/>
  <c r="F30" i="10"/>
  <c r="E30" i="10"/>
  <c r="D30" i="10"/>
  <c r="C30" i="10"/>
  <c r="B30" i="10"/>
  <c r="G27" i="10"/>
  <c r="F27" i="10"/>
  <c r="E27" i="10"/>
  <c r="D27" i="10"/>
  <c r="C27" i="10"/>
  <c r="B27" i="10"/>
  <c r="G24" i="10"/>
  <c r="F24" i="10"/>
  <c r="E24" i="10"/>
  <c r="D24" i="10"/>
  <c r="C24" i="10"/>
  <c r="B24" i="10"/>
  <c r="G21" i="10"/>
  <c r="F21" i="10"/>
  <c r="E21" i="10"/>
  <c r="D21" i="10"/>
  <c r="C21" i="10"/>
  <c r="B21" i="10"/>
  <c r="G18" i="10"/>
  <c r="F18" i="10"/>
  <c r="E18" i="10"/>
  <c r="D18" i="10"/>
  <c r="C18" i="10"/>
  <c r="B18" i="10"/>
  <c r="F15" i="10"/>
  <c r="E15" i="10"/>
  <c r="D15" i="10"/>
  <c r="C15" i="10"/>
  <c r="F12" i="10"/>
  <c r="E12" i="10"/>
  <c r="D12" i="10"/>
  <c r="C12" i="10"/>
  <c r="F9" i="10"/>
  <c r="E9" i="10"/>
  <c r="D9" i="10"/>
  <c r="C9" i="10"/>
  <c r="N66" i="7"/>
  <c r="N63" i="7"/>
  <c r="N60" i="7"/>
  <c r="N57" i="7"/>
  <c r="N54" i="7"/>
  <c r="N51" i="7"/>
  <c r="N48" i="7"/>
  <c r="N45" i="7"/>
  <c r="N42" i="7"/>
  <c r="N39" i="7"/>
  <c r="N18" i="7"/>
  <c r="M69" i="4"/>
  <c r="K69" i="4"/>
  <c r="G69" i="4"/>
  <c r="U66" i="7"/>
  <c r="U63" i="7"/>
  <c r="U60" i="7"/>
  <c r="U57" i="7"/>
  <c r="U54" i="7"/>
  <c r="U51" i="7"/>
  <c r="U48" i="7"/>
  <c r="U45" i="7"/>
  <c r="U42" i="7"/>
  <c r="U39" i="7"/>
  <c r="U36" i="7"/>
  <c r="U33" i="7"/>
  <c r="U30" i="7"/>
  <c r="U27" i="7"/>
  <c r="U24" i="7"/>
  <c r="U21" i="7"/>
  <c r="U18" i="7"/>
  <c r="U15" i="7"/>
  <c r="U12" i="7"/>
  <c r="C10" i="5"/>
  <c r="L36" i="14"/>
  <c r="L33" i="14"/>
  <c r="L30" i="14"/>
  <c r="L27" i="14"/>
  <c r="L24" i="14"/>
  <c r="L21" i="14"/>
  <c r="L18" i="14"/>
  <c r="L15" i="14"/>
  <c r="L12" i="14"/>
  <c r="L9" i="14"/>
  <c r="I36" i="14"/>
  <c r="I33" i="14"/>
  <c r="I30" i="14"/>
  <c r="I27" i="14"/>
  <c r="I24" i="14"/>
  <c r="I21" i="14"/>
  <c r="I18" i="14"/>
  <c r="I15" i="14"/>
  <c r="I12" i="14"/>
  <c r="I9" i="14"/>
  <c r="F36" i="14"/>
  <c r="F33" i="14"/>
  <c r="F30" i="14"/>
  <c r="F27" i="14"/>
  <c r="F24" i="14"/>
  <c r="F21" i="14"/>
  <c r="F18" i="14"/>
  <c r="F15" i="14"/>
  <c r="F12" i="14"/>
  <c r="F9" i="14"/>
  <c r="K10" i="11"/>
  <c r="K11" i="11"/>
  <c r="B30" i="9" l="1"/>
  <c r="B24" i="9"/>
  <c r="B33" i="9"/>
  <c r="B27" i="9"/>
  <c r="B36" i="9"/>
  <c r="B27" i="6"/>
  <c r="B33" i="4"/>
  <c r="E33" i="4" s="1"/>
  <c r="B30" i="4"/>
  <c r="E30" i="4" s="1"/>
  <c r="B15" i="6"/>
  <c r="M60" i="1"/>
  <c r="M63" i="1"/>
  <c r="M66" i="1"/>
  <c r="M54" i="1"/>
  <c r="M57" i="1"/>
  <c r="M48" i="1"/>
  <c r="M51" i="1"/>
  <c r="M45" i="1"/>
  <c r="M39" i="1"/>
  <c r="M42" i="1"/>
  <c r="M33" i="1"/>
  <c r="M27" i="1"/>
  <c r="M30" i="1"/>
  <c r="M21" i="1"/>
  <c r="M24" i="1"/>
  <c r="M18" i="1"/>
  <c r="M12" i="1"/>
  <c r="M15" i="1"/>
  <c r="M9" i="1"/>
  <c r="L39" i="14" l="1"/>
  <c r="L41" i="14" s="1"/>
  <c r="I39" i="14"/>
  <c r="I41" i="14" s="1"/>
  <c r="E12" i="14"/>
  <c r="E15" i="14"/>
  <c r="E18" i="14"/>
  <c r="E21" i="14"/>
  <c r="E24" i="14"/>
  <c r="E27" i="14"/>
  <c r="E30" i="14"/>
  <c r="E33" i="14"/>
  <c r="E36" i="14"/>
  <c r="AC69" i="4"/>
  <c r="T69" i="4"/>
  <c r="F39" i="14" l="1"/>
  <c r="F41" i="14" s="1"/>
  <c r="K9" i="6"/>
  <c r="K9" i="11"/>
  <c r="B15" i="10" l="1"/>
  <c r="B12" i="10"/>
  <c r="B21" i="9" l="1"/>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4" i="6"/>
  <c r="K13" i="6"/>
  <c r="K12" i="6"/>
  <c r="K11" i="6"/>
  <c r="K10" i="6"/>
  <c r="Y66" i="9" l="1"/>
  <c r="Z66" i="9" s="1"/>
  <c r="Y63" i="9"/>
  <c r="Z63" i="9" s="1"/>
  <c r="Y60" i="9"/>
  <c r="Z60" i="9" s="1"/>
  <c r="Y57" i="9"/>
  <c r="Z57" i="9" s="1"/>
  <c r="Y54" i="9"/>
  <c r="Z54" i="9" s="1"/>
  <c r="Y51" i="9"/>
  <c r="Z51" i="9" s="1"/>
  <c r="Y48" i="9"/>
  <c r="Z48" i="9" s="1"/>
  <c r="Y45" i="9"/>
  <c r="Z45" i="9" s="1"/>
  <c r="Y42" i="9"/>
  <c r="Z42" i="9" s="1"/>
  <c r="Y39" i="9"/>
  <c r="Z39" i="9" s="1"/>
  <c r="Y36" i="9"/>
  <c r="Z36" i="9" s="1"/>
  <c r="N36" i="7" s="1"/>
  <c r="Y33" i="9"/>
  <c r="Z33" i="9" s="1"/>
  <c r="N33" i="7" s="1"/>
  <c r="Y30" i="9"/>
  <c r="Z30" i="9" s="1"/>
  <c r="N30" i="7" s="1"/>
  <c r="Y27" i="9"/>
  <c r="Z27" i="9" s="1"/>
  <c r="N27" i="7" s="1"/>
  <c r="Y24" i="9"/>
  <c r="Z24" i="9" s="1"/>
  <c r="N24" i="7" s="1"/>
  <c r="Y21" i="9"/>
  <c r="Y18" i="9"/>
  <c r="Z18" i="9" s="1"/>
  <c r="Y15" i="9"/>
  <c r="Z15" i="9" s="1"/>
  <c r="N15" i="7" s="1"/>
  <c r="G15" i="10" s="1"/>
  <c r="Y12" i="9"/>
  <c r="Z12" i="9" s="1"/>
  <c r="N12" i="7" s="1"/>
  <c r="G12" i="10" s="1"/>
  <c r="Z21" i="9" l="1"/>
  <c r="N21" i="7" s="1"/>
  <c r="AQ66" i="1"/>
  <c r="AQ63" i="1"/>
  <c r="AQ60" i="1"/>
  <c r="AQ57" i="1"/>
  <c r="AQ54" i="1"/>
  <c r="AQ51" i="1"/>
  <c r="AQ48" i="1"/>
  <c r="AQ45" i="1"/>
  <c r="AQ42" i="1"/>
  <c r="AQ39" i="1"/>
  <c r="AQ36" i="1"/>
  <c r="AQ33" i="1"/>
  <c r="AQ30" i="1"/>
  <c r="AQ27" i="1"/>
  <c r="AQ24" i="1"/>
  <c r="AQ21" i="1"/>
  <c r="AQ18" i="1"/>
  <c r="AQ15" i="1"/>
  <c r="AQ12" i="1"/>
  <c r="U10" i="6"/>
  <c r="U11"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9" i="7" l="1"/>
  <c r="C66" i="1" l="1"/>
  <c r="C63" i="1"/>
  <c r="C60" i="1"/>
  <c r="C57" i="1"/>
  <c r="C54" i="1"/>
  <c r="C51" i="1"/>
  <c r="C48" i="1"/>
  <c r="C45" i="1"/>
  <c r="C42" i="1"/>
  <c r="C39" i="1"/>
  <c r="C36" i="1"/>
  <c r="C33" i="1"/>
  <c r="C30" i="1"/>
  <c r="C27" i="1"/>
  <c r="C24" i="1"/>
  <c r="C21" i="1"/>
  <c r="C18" i="1"/>
  <c r="C15" i="1"/>
  <c r="C12" i="1"/>
  <c r="C9" i="1"/>
  <c r="M68" i="6"/>
  <c r="W68" i="6" s="1"/>
  <c r="Y68" i="6" s="1"/>
  <c r="M67" i="6"/>
  <c r="V67" i="6" s="1"/>
  <c r="X67" i="6" s="1"/>
  <c r="M65" i="6"/>
  <c r="V65" i="6" s="1"/>
  <c r="X65" i="6" s="1"/>
  <c r="M64" i="6"/>
  <c r="W64" i="6" s="1"/>
  <c r="Y64" i="6" s="1"/>
  <c r="M62" i="6"/>
  <c r="W62" i="6" s="1"/>
  <c r="Y62" i="6" s="1"/>
  <c r="M61" i="6"/>
  <c r="W61" i="6" s="1"/>
  <c r="Y61" i="6" s="1"/>
  <c r="M59" i="6"/>
  <c r="W59" i="6" s="1"/>
  <c r="Y59" i="6" s="1"/>
  <c r="M58" i="6"/>
  <c r="W58" i="6" s="1"/>
  <c r="Y58" i="6" s="1"/>
  <c r="M56" i="6"/>
  <c r="W56" i="6" s="1"/>
  <c r="Y56" i="6" s="1"/>
  <c r="M55" i="6"/>
  <c r="V55" i="6" s="1"/>
  <c r="X55" i="6" s="1"/>
  <c r="M53" i="6"/>
  <c r="W53" i="6" s="1"/>
  <c r="Y53" i="6" s="1"/>
  <c r="M52" i="6"/>
  <c r="W52" i="6" s="1"/>
  <c r="Y52" i="6" s="1"/>
  <c r="M50" i="6"/>
  <c r="W50" i="6" s="1"/>
  <c r="Y50" i="6" s="1"/>
  <c r="M49" i="6"/>
  <c r="W49" i="6" s="1"/>
  <c r="Y49" i="6" s="1"/>
  <c r="M47" i="6"/>
  <c r="W47" i="6" s="1"/>
  <c r="Y47" i="6" s="1"/>
  <c r="M46" i="6"/>
  <c r="W46" i="6" s="1"/>
  <c r="Y46" i="6" s="1"/>
  <c r="M44" i="6"/>
  <c r="W44" i="6" s="1"/>
  <c r="Y44" i="6" s="1"/>
  <c r="M43" i="6"/>
  <c r="V43" i="6" s="1"/>
  <c r="X43" i="6" s="1"/>
  <c r="M41" i="6"/>
  <c r="W41" i="6" s="1"/>
  <c r="Y41" i="6" s="1"/>
  <c r="M40" i="6"/>
  <c r="V40" i="6" s="1"/>
  <c r="X40" i="6" s="1"/>
  <c r="M38" i="6"/>
  <c r="W38" i="6" s="1"/>
  <c r="Y38" i="6" s="1"/>
  <c r="M37" i="6"/>
  <c r="W37" i="6" s="1"/>
  <c r="Y37" i="6" s="1"/>
  <c r="M35" i="6"/>
  <c r="V35" i="6" s="1"/>
  <c r="X35" i="6" s="1"/>
  <c r="M34" i="6"/>
  <c r="W34" i="6" s="1"/>
  <c r="Y34" i="6" s="1"/>
  <c r="M32" i="6"/>
  <c r="W32" i="6" s="1"/>
  <c r="Y32" i="6" s="1"/>
  <c r="M31" i="6"/>
  <c r="V31" i="6" s="1"/>
  <c r="X31" i="6" s="1"/>
  <c r="M29" i="6"/>
  <c r="W29" i="6" s="1"/>
  <c r="Y29" i="6" s="1"/>
  <c r="M28" i="6"/>
  <c r="W28" i="6" s="1"/>
  <c r="Y28" i="6" s="1"/>
  <c r="M26" i="6"/>
  <c r="W26" i="6" s="1"/>
  <c r="Y26" i="6" s="1"/>
  <c r="M25" i="6"/>
  <c r="W25" i="6" s="1"/>
  <c r="Y25" i="6" s="1"/>
  <c r="M23" i="6"/>
  <c r="W23" i="6" s="1"/>
  <c r="Y23" i="6" s="1"/>
  <c r="M22" i="6"/>
  <c r="W22" i="6" s="1"/>
  <c r="Y22" i="6" s="1"/>
  <c r="M20" i="6"/>
  <c r="M19" i="6"/>
  <c r="W16" i="6"/>
  <c r="Y16" i="6" s="1"/>
  <c r="M14" i="6"/>
  <c r="M13" i="6"/>
  <c r="M11" i="6"/>
  <c r="V11" i="6" s="1"/>
  <c r="X11" i="6" s="1"/>
  <c r="M10" i="6"/>
  <c r="W14" i="6" l="1"/>
  <c r="Y14" i="6" s="1"/>
  <c r="V14" i="6"/>
  <c r="X14" i="6" s="1"/>
  <c r="V13" i="6"/>
  <c r="X13" i="6" s="1"/>
  <c r="W13" i="6"/>
  <c r="Y13" i="6" s="1"/>
  <c r="W67" i="6"/>
  <c r="Y67" i="6" s="1"/>
  <c r="V59" i="6"/>
  <c r="X59" i="6" s="1"/>
  <c r="W35" i="6"/>
  <c r="Y35" i="6" s="1"/>
  <c r="W43" i="6"/>
  <c r="Y43" i="6" s="1"/>
  <c r="W55" i="6"/>
  <c r="Y55" i="6" s="1"/>
  <c r="V58" i="6"/>
  <c r="X58" i="6" s="1"/>
  <c r="V46" i="6"/>
  <c r="X46" i="6" s="1"/>
  <c r="V47" i="6"/>
  <c r="X47" i="6" s="1"/>
  <c r="W31" i="6"/>
  <c r="Y31" i="6" s="1"/>
  <c r="V34" i="6"/>
  <c r="X34" i="6" s="1"/>
  <c r="V17" i="6"/>
  <c r="X17" i="6" s="1"/>
  <c r="V25" i="6"/>
  <c r="X25" i="6" s="1"/>
  <c r="V37" i="6"/>
  <c r="X37" i="6" s="1"/>
  <c r="V49" i="6"/>
  <c r="X49" i="6" s="1"/>
  <c r="V61" i="6"/>
  <c r="X61" i="6" s="1"/>
  <c r="V26" i="6"/>
  <c r="X26" i="6" s="1"/>
  <c r="V38" i="6"/>
  <c r="X38" i="6" s="1"/>
  <c r="V50" i="6"/>
  <c r="X50" i="6" s="1"/>
  <c r="V62" i="6"/>
  <c r="X62" i="6" s="1"/>
  <c r="V28" i="6"/>
  <c r="X28" i="6" s="1"/>
  <c r="V52" i="6"/>
  <c r="X52" i="6" s="1"/>
  <c r="V64" i="6"/>
  <c r="X64" i="6" s="1"/>
  <c r="V29" i="6"/>
  <c r="X29" i="6" s="1"/>
  <c r="V41" i="6"/>
  <c r="X41" i="6" s="1"/>
  <c r="V53" i="6"/>
  <c r="X53" i="6" s="1"/>
  <c r="W40" i="6"/>
  <c r="Y40" i="6" s="1"/>
  <c r="W65" i="6"/>
  <c r="Y65" i="6" s="1"/>
  <c r="V32" i="6"/>
  <c r="X32" i="6" s="1"/>
  <c r="V44" i="6"/>
  <c r="X44" i="6" s="1"/>
  <c r="V56" i="6"/>
  <c r="X56" i="6" s="1"/>
  <c r="V68" i="6"/>
  <c r="X68" i="6" s="1"/>
  <c r="W20" i="6"/>
  <c r="Y20" i="6" s="1"/>
  <c r="T11" i="11"/>
  <c r="U11" i="11" s="1"/>
  <c r="T10" i="11"/>
  <c r="U10" i="11" s="1"/>
  <c r="B9" i="7"/>
  <c r="B9" i="6" l="1"/>
  <c r="B9" i="10"/>
  <c r="B9" i="11"/>
  <c r="B9" i="9"/>
  <c r="S10" i="11"/>
  <c r="W10" i="11" s="1"/>
  <c r="S11" i="11"/>
  <c r="W11" i="11" s="1"/>
  <c r="AN66" i="1" l="1"/>
  <c r="J66" i="1"/>
  <c r="I66" i="1"/>
  <c r="H66" i="1"/>
  <c r="G66" i="1"/>
  <c r="F66" i="1"/>
  <c r="E66" i="1"/>
  <c r="D66" i="1"/>
  <c r="AN63" i="1"/>
  <c r="J63" i="1"/>
  <c r="I63" i="1"/>
  <c r="H63" i="1"/>
  <c r="G63" i="1"/>
  <c r="F63" i="1"/>
  <c r="E63" i="1"/>
  <c r="D63" i="1"/>
  <c r="AN60" i="1"/>
  <c r="J60" i="1"/>
  <c r="I60" i="1"/>
  <c r="H60" i="1"/>
  <c r="G60" i="1"/>
  <c r="F60" i="1"/>
  <c r="E60" i="1"/>
  <c r="D60" i="1"/>
  <c r="AN57" i="1"/>
  <c r="J57" i="1"/>
  <c r="I57" i="1"/>
  <c r="H57" i="1"/>
  <c r="G57" i="1"/>
  <c r="F57" i="1"/>
  <c r="E57" i="1"/>
  <c r="D57" i="1"/>
  <c r="AN54" i="1"/>
  <c r="J54" i="1"/>
  <c r="I54" i="1"/>
  <c r="H54" i="1"/>
  <c r="G54" i="1"/>
  <c r="F54" i="1"/>
  <c r="E54" i="1"/>
  <c r="D54" i="1"/>
  <c r="AN51" i="1"/>
  <c r="J51" i="1"/>
  <c r="I51" i="1"/>
  <c r="H51" i="1"/>
  <c r="G51" i="1"/>
  <c r="F51" i="1"/>
  <c r="E51" i="1"/>
  <c r="D51" i="1"/>
  <c r="AN48" i="1"/>
  <c r="J48" i="1"/>
  <c r="I48" i="1"/>
  <c r="H48" i="1"/>
  <c r="G48" i="1"/>
  <c r="F48" i="1"/>
  <c r="E48" i="1"/>
  <c r="D48" i="1"/>
  <c r="AN45" i="1"/>
  <c r="J45" i="1"/>
  <c r="I45" i="1"/>
  <c r="H45" i="1"/>
  <c r="G45" i="1"/>
  <c r="F45" i="1"/>
  <c r="E45" i="1"/>
  <c r="D45" i="1"/>
  <c r="AN42" i="1"/>
  <c r="J42" i="1"/>
  <c r="I42" i="1"/>
  <c r="H42" i="1"/>
  <c r="G42" i="1"/>
  <c r="F42" i="1"/>
  <c r="E42" i="1"/>
  <c r="D42" i="1"/>
  <c r="AN39" i="1"/>
  <c r="J39" i="1"/>
  <c r="I39" i="1"/>
  <c r="H39" i="1"/>
  <c r="G39" i="1"/>
  <c r="F39" i="1"/>
  <c r="E39" i="1"/>
  <c r="D39" i="1"/>
  <c r="AN36" i="1"/>
  <c r="J36" i="1"/>
  <c r="I36" i="1"/>
  <c r="H36" i="1"/>
  <c r="G36" i="1"/>
  <c r="F36" i="1"/>
  <c r="E36" i="1"/>
  <c r="D36" i="1"/>
  <c r="AN33" i="1"/>
  <c r="J33" i="1"/>
  <c r="I33" i="1"/>
  <c r="H33" i="1"/>
  <c r="G33" i="1"/>
  <c r="F33" i="1"/>
  <c r="E33" i="1"/>
  <c r="D33" i="1"/>
  <c r="AN30" i="1"/>
  <c r="J30" i="1"/>
  <c r="I30" i="1"/>
  <c r="H30" i="1"/>
  <c r="G30" i="1"/>
  <c r="F30" i="1"/>
  <c r="E30" i="1"/>
  <c r="D30" i="1"/>
  <c r="AN27" i="1"/>
  <c r="J27" i="1"/>
  <c r="I27" i="1"/>
  <c r="H27" i="1"/>
  <c r="G27" i="1"/>
  <c r="F27" i="1"/>
  <c r="E27" i="1"/>
  <c r="D27" i="1"/>
  <c r="AN24" i="1"/>
  <c r="J24" i="1"/>
  <c r="I24" i="1"/>
  <c r="H24" i="1"/>
  <c r="G24" i="1"/>
  <c r="F24" i="1"/>
  <c r="E24" i="1"/>
  <c r="D24" i="1"/>
  <c r="AN21" i="1"/>
  <c r="J21" i="1"/>
  <c r="I21" i="1"/>
  <c r="H21" i="1"/>
  <c r="G21" i="1"/>
  <c r="F21" i="1"/>
  <c r="E21" i="1"/>
  <c r="D21" i="1"/>
  <c r="AN18" i="1"/>
  <c r="J18" i="1"/>
  <c r="I18" i="1"/>
  <c r="H18" i="1"/>
  <c r="G18" i="1"/>
  <c r="F18" i="1"/>
  <c r="E18" i="1"/>
  <c r="D18" i="1"/>
  <c r="AN15" i="1"/>
  <c r="J15" i="1"/>
  <c r="I15" i="1"/>
  <c r="H15" i="1"/>
  <c r="G15" i="1"/>
  <c r="F15" i="1"/>
  <c r="E15" i="1"/>
  <c r="D15" i="1"/>
  <c r="AN12" i="1"/>
  <c r="J12" i="1"/>
  <c r="I12" i="1"/>
  <c r="H12" i="1"/>
  <c r="G12" i="1"/>
  <c r="F12" i="1"/>
  <c r="E12" i="1"/>
  <c r="D12" i="1"/>
  <c r="M66" i="6"/>
  <c r="M63" i="6"/>
  <c r="M60" i="6"/>
  <c r="M57" i="6"/>
  <c r="M54" i="6"/>
  <c r="M51" i="6"/>
  <c r="M48" i="6"/>
  <c r="M45" i="6"/>
  <c r="M42" i="6"/>
  <c r="M39" i="6"/>
  <c r="M36" i="6"/>
  <c r="M33" i="6"/>
  <c r="M30" i="6"/>
  <c r="M27" i="6"/>
  <c r="M24" i="6"/>
  <c r="M21" i="6"/>
  <c r="M12" i="6"/>
  <c r="Y9" i="9"/>
  <c r="N66" i="1"/>
  <c r="N63" i="1"/>
  <c r="N60" i="1"/>
  <c r="N57" i="1"/>
  <c r="N54" i="1"/>
  <c r="N51" i="1"/>
  <c r="N48" i="1"/>
  <c r="N45" i="1"/>
  <c r="N42" i="1"/>
  <c r="N39" i="1"/>
  <c r="N36" i="1"/>
  <c r="N33" i="1"/>
  <c r="N30" i="1"/>
  <c r="N27" i="1"/>
  <c r="N24" i="1"/>
  <c r="W12" i="6" l="1"/>
  <c r="Y12" i="6" s="1"/>
  <c r="AB21" i="1"/>
  <c r="AF21" i="1"/>
  <c r="AA22" i="1"/>
  <c r="AE22" i="1"/>
  <c r="Z23" i="1"/>
  <c r="AD23" i="1"/>
  <c r="X22" i="1"/>
  <c r="Y19" i="1"/>
  <c r="AC19" i="1"/>
  <c r="X20" i="1"/>
  <c r="AB20" i="1"/>
  <c r="AF20" i="1"/>
  <c r="AB18" i="1"/>
  <c r="AF18" i="1"/>
  <c r="AC21" i="1"/>
  <c r="Y22" i="1"/>
  <c r="AD22" i="1"/>
  <c r="AA23" i="1"/>
  <c r="AF23" i="1"/>
  <c r="X19" i="1"/>
  <c r="AD19" i="1"/>
  <c r="Z20" i="1"/>
  <c r="AE20" i="1"/>
  <c r="AC18" i="1"/>
  <c r="Y21" i="1"/>
  <c r="AD21" i="1"/>
  <c r="Z22" i="1"/>
  <c r="AF22" i="1"/>
  <c r="AB23" i="1"/>
  <c r="AG23" i="1"/>
  <c r="Z19" i="1"/>
  <c r="AE19" i="1"/>
  <c r="AA20" i="1"/>
  <c r="Y18" i="1"/>
  <c r="AD18" i="1"/>
  <c r="Z21" i="1"/>
  <c r="AB22" i="1"/>
  <c r="AC23" i="1"/>
  <c r="AA19" i="1"/>
  <c r="AC20" i="1"/>
  <c r="AE18" i="1"/>
  <c r="Q21" i="1"/>
  <c r="AA21" i="1"/>
  <c r="AC22" i="1"/>
  <c r="AE23" i="1"/>
  <c r="AB19" i="1"/>
  <c r="AD20" i="1"/>
  <c r="X18" i="1"/>
  <c r="AE21" i="1"/>
  <c r="AG22" i="1"/>
  <c r="X23" i="1"/>
  <c r="AF19" i="1"/>
  <c r="Z18" i="1"/>
  <c r="Q22" i="1"/>
  <c r="AG21" i="1"/>
  <c r="Y23" i="1"/>
  <c r="X21" i="1"/>
  <c r="Y20" i="1"/>
  <c r="AA18" i="1"/>
  <c r="Q23" i="1"/>
  <c r="X37" i="1"/>
  <c r="AB37" i="1"/>
  <c r="AF37" i="1"/>
  <c r="Z38" i="1"/>
  <c r="AD38" i="1"/>
  <c r="Y36" i="1"/>
  <c r="AC36" i="1"/>
  <c r="AG36" i="1"/>
  <c r="AC37" i="1"/>
  <c r="X38" i="1"/>
  <c r="AC38" i="1"/>
  <c r="Z36" i="1"/>
  <c r="AE36" i="1"/>
  <c r="AD37" i="1"/>
  <c r="AA38" i="1"/>
  <c r="AG38" i="1"/>
  <c r="AF36" i="1"/>
  <c r="Y37" i="1"/>
  <c r="AE37" i="1"/>
  <c r="AB38" i="1"/>
  <c r="AA36" i="1"/>
  <c r="X36" i="1"/>
  <c r="AG37" i="1"/>
  <c r="AB36" i="1"/>
  <c r="T37" i="1"/>
  <c r="R38" i="1"/>
  <c r="V38" i="1"/>
  <c r="U36" i="1"/>
  <c r="Q36" i="1"/>
  <c r="Y38" i="1"/>
  <c r="AD36" i="1"/>
  <c r="U37" i="1"/>
  <c r="S38" i="1"/>
  <c r="W38" i="1"/>
  <c r="V36" i="1"/>
  <c r="Z37" i="1"/>
  <c r="AE38" i="1"/>
  <c r="R37" i="1"/>
  <c r="V37" i="1"/>
  <c r="T38" i="1"/>
  <c r="S36" i="1"/>
  <c r="W36" i="1"/>
  <c r="Q37" i="1"/>
  <c r="AA37" i="1"/>
  <c r="AF38" i="1"/>
  <c r="S37" i="1"/>
  <c r="W37" i="1"/>
  <c r="U38" i="1"/>
  <c r="T36" i="1"/>
  <c r="R36" i="1"/>
  <c r="Q38" i="1"/>
  <c r="Z40" i="1"/>
  <c r="AD40" i="1"/>
  <c r="X41" i="1"/>
  <c r="AB41" i="1"/>
  <c r="AF41" i="1"/>
  <c r="AA39" i="1"/>
  <c r="AE39" i="1"/>
  <c r="AA40" i="1"/>
  <c r="AF40" i="1"/>
  <c r="AA41" i="1"/>
  <c r="AG41" i="1"/>
  <c r="AC39" i="1"/>
  <c r="X39" i="1"/>
  <c r="X40" i="1"/>
  <c r="AE40" i="1"/>
  <c r="AC41" i="1"/>
  <c r="Z39" i="1"/>
  <c r="AG39" i="1"/>
  <c r="Y40" i="1"/>
  <c r="AG40" i="1"/>
  <c r="AD41" i="1"/>
  <c r="AB39" i="1"/>
  <c r="Y41" i="1"/>
  <c r="AD39" i="1"/>
  <c r="R40" i="1"/>
  <c r="V40" i="1"/>
  <c r="T41" i="1"/>
  <c r="S39" i="1"/>
  <c r="W39" i="1"/>
  <c r="Q41" i="1"/>
  <c r="Z41" i="1"/>
  <c r="AF39" i="1"/>
  <c r="S40" i="1"/>
  <c r="W40" i="1"/>
  <c r="U41" i="1"/>
  <c r="T39" i="1"/>
  <c r="R39" i="1"/>
  <c r="Q39" i="1"/>
  <c r="F39" i="4" s="1"/>
  <c r="AB40" i="1"/>
  <c r="AE41" i="1"/>
  <c r="T40" i="1"/>
  <c r="R41" i="1"/>
  <c r="V41" i="1"/>
  <c r="U39" i="1"/>
  <c r="AC40" i="1"/>
  <c r="Y39" i="1"/>
  <c r="U40" i="1"/>
  <c r="S41" i="1"/>
  <c r="W41" i="1"/>
  <c r="V39" i="1"/>
  <c r="Q40" i="1"/>
  <c r="X43" i="1"/>
  <c r="AB43" i="1"/>
  <c r="AF43" i="1"/>
  <c r="Z44" i="1"/>
  <c r="AD44" i="1"/>
  <c r="Y42" i="1"/>
  <c r="AC42" i="1"/>
  <c r="AG42" i="1"/>
  <c r="Y43" i="1"/>
  <c r="AD43" i="1"/>
  <c r="Y44" i="1"/>
  <c r="AE44" i="1"/>
  <c r="AA42" i="1"/>
  <c r="AF42" i="1"/>
  <c r="Z43" i="1"/>
  <c r="AG43" i="1"/>
  <c r="AC44" i="1"/>
  <c r="AB42" i="1"/>
  <c r="T43" i="1"/>
  <c r="R44" i="1"/>
  <c r="V44" i="1"/>
  <c r="U42" i="1"/>
  <c r="AA43" i="1"/>
  <c r="X44" i="1"/>
  <c r="AF44" i="1"/>
  <c r="AD42" i="1"/>
  <c r="AA44" i="1"/>
  <c r="AE42" i="1"/>
  <c r="U43" i="1"/>
  <c r="T44" i="1"/>
  <c r="T42" i="1"/>
  <c r="Q43" i="1"/>
  <c r="AB44" i="1"/>
  <c r="X42" i="1"/>
  <c r="V43" i="1"/>
  <c r="U44" i="1"/>
  <c r="V42" i="1"/>
  <c r="Q44" i="1"/>
  <c r="AC43" i="1"/>
  <c r="AG44" i="1"/>
  <c r="R43" i="1"/>
  <c r="W43" i="1"/>
  <c r="W44" i="1"/>
  <c r="W42" i="1"/>
  <c r="Q42" i="1"/>
  <c r="F42" i="4" s="1"/>
  <c r="AE43" i="1"/>
  <c r="Z42" i="1"/>
  <c r="S43" i="1"/>
  <c r="S44" i="1"/>
  <c r="S42" i="1"/>
  <c r="R42" i="1"/>
  <c r="X13" i="1"/>
  <c r="AB13" i="1"/>
  <c r="AF13" i="1"/>
  <c r="Z14" i="1"/>
  <c r="Z13" i="1"/>
  <c r="AE13" i="1"/>
  <c r="AA14" i="1"/>
  <c r="AE14" i="1"/>
  <c r="Z12" i="1"/>
  <c r="AD12" i="1"/>
  <c r="X12" i="1"/>
  <c r="AA13" i="1"/>
  <c r="AG13" i="1"/>
  <c r="AB14" i="1"/>
  <c r="AF14" i="1"/>
  <c r="AA12" i="1"/>
  <c r="AE12" i="1"/>
  <c r="X14" i="1"/>
  <c r="AG14" i="1"/>
  <c r="AF12" i="1"/>
  <c r="T13" i="1"/>
  <c r="R14" i="1"/>
  <c r="V14" i="1"/>
  <c r="U12" i="1"/>
  <c r="Q14" i="1"/>
  <c r="Y13" i="1"/>
  <c r="Y14" i="1"/>
  <c r="Y12" i="1"/>
  <c r="AG12" i="1"/>
  <c r="U13" i="1"/>
  <c r="S14" i="1"/>
  <c r="W14" i="1"/>
  <c r="V12" i="1"/>
  <c r="Q12" i="1"/>
  <c r="AC13" i="1"/>
  <c r="AC14" i="1"/>
  <c r="AB12" i="1"/>
  <c r="R13" i="1"/>
  <c r="V13" i="1"/>
  <c r="T14" i="1"/>
  <c r="S12" i="1"/>
  <c r="W12" i="1"/>
  <c r="AD13" i="1"/>
  <c r="AD14" i="1"/>
  <c r="AC12" i="1"/>
  <c r="S13" i="1"/>
  <c r="R12" i="1"/>
  <c r="W13" i="1"/>
  <c r="Q13" i="1"/>
  <c r="U14" i="1"/>
  <c r="T12" i="1"/>
  <c r="Z16" i="1"/>
  <c r="AD16" i="1"/>
  <c r="X17" i="1"/>
  <c r="AB17" i="1"/>
  <c r="AF17" i="1"/>
  <c r="AA15" i="1"/>
  <c r="AE15" i="1"/>
  <c r="X16" i="1"/>
  <c r="AC16" i="1"/>
  <c r="Y17" i="1"/>
  <c r="AD17" i="1"/>
  <c r="Z15" i="1"/>
  <c r="AF15" i="1"/>
  <c r="Y16" i="1"/>
  <c r="AE16" i="1"/>
  <c r="Z17" i="1"/>
  <c r="AE17" i="1"/>
  <c r="AB15" i="1"/>
  <c r="AG15" i="1"/>
  <c r="AF16" i="1"/>
  <c r="AG17" i="1"/>
  <c r="X15" i="1"/>
  <c r="S15" i="1"/>
  <c r="W15" i="1"/>
  <c r="V16" i="1"/>
  <c r="U17" i="1"/>
  <c r="R17" i="1"/>
  <c r="Q16" i="1"/>
  <c r="AG16" i="1"/>
  <c r="Y15" i="1"/>
  <c r="T15" i="1"/>
  <c r="S16" i="1"/>
  <c r="W16" i="1"/>
  <c r="V17" i="1"/>
  <c r="R15" i="1"/>
  <c r="Q17" i="1"/>
  <c r="AA16" i="1"/>
  <c r="AA17" i="1"/>
  <c r="AC15" i="1"/>
  <c r="U15" i="1"/>
  <c r="T16" i="1"/>
  <c r="S17" i="1"/>
  <c r="W17" i="1"/>
  <c r="Q15" i="1"/>
  <c r="AB16" i="1"/>
  <c r="AC17" i="1"/>
  <c r="AD15" i="1"/>
  <c r="V15" i="1"/>
  <c r="U16" i="1"/>
  <c r="T17" i="1"/>
  <c r="R16" i="1"/>
  <c r="T19" i="1"/>
  <c r="R20" i="1"/>
  <c r="V20" i="1"/>
  <c r="U18" i="1"/>
  <c r="U19" i="1"/>
  <c r="S20" i="1"/>
  <c r="W20" i="1"/>
  <c r="V18" i="1"/>
  <c r="Q19" i="1"/>
  <c r="R19" i="1"/>
  <c r="V19" i="1"/>
  <c r="T20" i="1"/>
  <c r="S18" i="1"/>
  <c r="W18" i="1"/>
  <c r="Q20" i="1"/>
  <c r="W19" i="1"/>
  <c r="Q18" i="1"/>
  <c r="F18" i="4" s="1"/>
  <c r="U20" i="1"/>
  <c r="T18" i="1"/>
  <c r="S19" i="1"/>
  <c r="R18" i="1"/>
  <c r="X25" i="1"/>
  <c r="AB25" i="1"/>
  <c r="AF25" i="1"/>
  <c r="Z26" i="1"/>
  <c r="AD26" i="1"/>
  <c r="Y24" i="1"/>
  <c r="AC24" i="1"/>
  <c r="AG24" i="1"/>
  <c r="Z25" i="1"/>
  <c r="AE25" i="1"/>
  <c r="AA26" i="1"/>
  <c r="AF26" i="1"/>
  <c r="AB24" i="1"/>
  <c r="X24" i="1"/>
  <c r="AD25" i="1"/>
  <c r="AB26" i="1"/>
  <c r="Z24" i="1"/>
  <c r="AF24" i="1"/>
  <c r="Y25" i="1"/>
  <c r="AG25" i="1"/>
  <c r="AC26" i="1"/>
  <c r="AA24" i="1"/>
  <c r="AA25" i="1"/>
  <c r="AE26" i="1"/>
  <c r="T25" i="1"/>
  <c r="R26" i="1"/>
  <c r="V26" i="1"/>
  <c r="U24" i="1"/>
  <c r="Q25" i="1"/>
  <c r="AC25" i="1"/>
  <c r="AG26" i="1"/>
  <c r="U25" i="1"/>
  <c r="S26" i="1"/>
  <c r="W26" i="1"/>
  <c r="V24" i="1"/>
  <c r="Q26" i="1"/>
  <c r="X26" i="1"/>
  <c r="AD24" i="1"/>
  <c r="R25" i="1"/>
  <c r="V25" i="1"/>
  <c r="T26" i="1"/>
  <c r="S24" i="1"/>
  <c r="W24" i="1"/>
  <c r="Q24" i="1"/>
  <c r="Y26" i="1"/>
  <c r="AE24" i="1"/>
  <c r="U26" i="1"/>
  <c r="T24" i="1"/>
  <c r="S25" i="1"/>
  <c r="R24" i="1"/>
  <c r="W25" i="1"/>
  <c r="Z28" i="1"/>
  <c r="AD28" i="1"/>
  <c r="X29" i="1"/>
  <c r="AB29" i="1"/>
  <c r="AF29" i="1"/>
  <c r="AA27" i="1"/>
  <c r="AE27" i="1"/>
  <c r="X28" i="1"/>
  <c r="AC28" i="1"/>
  <c r="Y29" i="1"/>
  <c r="AD29" i="1"/>
  <c r="Z27" i="1"/>
  <c r="AF27" i="1"/>
  <c r="Y28" i="1"/>
  <c r="AF28" i="1"/>
  <c r="AC29" i="1"/>
  <c r="AB27" i="1"/>
  <c r="X27" i="1"/>
  <c r="AA28" i="1"/>
  <c r="AG28" i="1"/>
  <c r="AE29" i="1"/>
  <c r="AC27" i="1"/>
  <c r="AB28" i="1"/>
  <c r="AG29" i="1"/>
  <c r="R28" i="1"/>
  <c r="V28" i="1"/>
  <c r="T29" i="1"/>
  <c r="S27" i="1"/>
  <c r="W27" i="1"/>
  <c r="Q29" i="1"/>
  <c r="AE28" i="1"/>
  <c r="Y27" i="1"/>
  <c r="S28" i="1"/>
  <c r="W28" i="1"/>
  <c r="U29" i="1"/>
  <c r="T27" i="1"/>
  <c r="R27" i="1"/>
  <c r="Q27" i="1"/>
  <c r="Z29" i="1"/>
  <c r="AD27" i="1"/>
  <c r="T28" i="1"/>
  <c r="R29" i="1"/>
  <c r="V29" i="1"/>
  <c r="U27" i="1"/>
  <c r="AA29" i="1"/>
  <c r="AG27" i="1"/>
  <c r="W29" i="1"/>
  <c r="V27" i="1"/>
  <c r="U28" i="1"/>
  <c r="Q28" i="1"/>
  <c r="S29" i="1"/>
  <c r="X31" i="1"/>
  <c r="AB31" i="1"/>
  <c r="AF31" i="1"/>
  <c r="Z32" i="1"/>
  <c r="AD32" i="1"/>
  <c r="Y30" i="1"/>
  <c r="AC30" i="1"/>
  <c r="AG30" i="1"/>
  <c r="AA31" i="1"/>
  <c r="AG31" i="1"/>
  <c r="AB32" i="1"/>
  <c r="AG32" i="1"/>
  <c r="AD30" i="1"/>
  <c r="Z31" i="1"/>
  <c r="X32" i="1"/>
  <c r="AE32" i="1"/>
  <c r="AB30" i="1"/>
  <c r="AC31" i="1"/>
  <c r="Y32" i="1"/>
  <c r="AF32" i="1"/>
  <c r="AE30" i="1"/>
  <c r="AD31" i="1"/>
  <c r="Z30" i="1"/>
  <c r="T31" i="1"/>
  <c r="R32" i="1"/>
  <c r="V32" i="1"/>
  <c r="U30" i="1"/>
  <c r="Q31" i="1"/>
  <c r="AE31" i="1"/>
  <c r="AA30" i="1"/>
  <c r="U31" i="1"/>
  <c r="S32" i="1"/>
  <c r="W32" i="1"/>
  <c r="V30" i="1"/>
  <c r="Q32" i="1"/>
  <c r="AA32" i="1"/>
  <c r="AF30" i="1"/>
  <c r="R31" i="1"/>
  <c r="V31" i="1"/>
  <c r="T32" i="1"/>
  <c r="S30" i="1"/>
  <c r="W30" i="1"/>
  <c r="Q30" i="1"/>
  <c r="Y31" i="1"/>
  <c r="AC32" i="1"/>
  <c r="X30" i="1"/>
  <c r="T30" i="1"/>
  <c r="S31" i="1"/>
  <c r="R30" i="1"/>
  <c r="W31" i="1"/>
  <c r="U32" i="1"/>
  <c r="Z34" i="1"/>
  <c r="AD34" i="1"/>
  <c r="X35" i="1"/>
  <c r="AB35" i="1"/>
  <c r="AF35" i="1"/>
  <c r="AA33" i="1"/>
  <c r="AE33" i="1"/>
  <c r="Y34" i="1"/>
  <c r="AE34" i="1"/>
  <c r="Z35" i="1"/>
  <c r="AE35" i="1"/>
  <c r="AB33" i="1"/>
  <c r="AG33" i="1"/>
  <c r="AB34" i="1"/>
  <c r="Y35" i="1"/>
  <c r="AG35" i="1"/>
  <c r="AD33" i="1"/>
  <c r="AC34" i="1"/>
  <c r="AA35" i="1"/>
  <c r="Y33" i="1"/>
  <c r="AF33" i="1"/>
  <c r="AF34" i="1"/>
  <c r="Z33" i="1"/>
  <c r="R34" i="1"/>
  <c r="V34" i="1"/>
  <c r="T35" i="1"/>
  <c r="S33" i="1"/>
  <c r="W33" i="1"/>
  <c r="AG34" i="1"/>
  <c r="AC33" i="1"/>
  <c r="S34" i="1"/>
  <c r="W34" i="1"/>
  <c r="U35" i="1"/>
  <c r="T33" i="1"/>
  <c r="R33" i="1"/>
  <c r="Q34" i="1"/>
  <c r="X34" i="1"/>
  <c r="AC35" i="1"/>
  <c r="X33" i="1"/>
  <c r="T34" i="1"/>
  <c r="R35" i="1"/>
  <c r="V35" i="1"/>
  <c r="U33" i="1"/>
  <c r="Q35" i="1"/>
  <c r="AA34" i="1"/>
  <c r="AD35" i="1"/>
  <c r="V33" i="1"/>
  <c r="U34" i="1"/>
  <c r="Q33" i="1"/>
  <c r="S35" i="1"/>
  <c r="W35" i="1"/>
  <c r="Z46" i="1"/>
  <c r="AD46" i="1"/>
  <c r="X47" i="1"/>
  <c r="AB47" i="1"/>
  <c r="AF47" i="1"/>
  <c r="AA45" i="1"/>
  <c r="AE45" i="1"/>
  <c r="AB46" i="1"/>
  <c r="AG46" i="1"/>
  <c r="AC47" i="1"/>
  <c r="Y45" i="1"/>
  <c r="AD45" i="1"/>
  <c r="AA46" i="1"/>
  <c r="Y47" i="1"/>
  <c r="AE47" i="1"/>
  <c r="AC45" i="1"/>
  <c r="R46" i="1"/>
  <c r="V46" i="1"/>
  <c r="T47" i="1"/>
  <c r="S45" i="1"/>
  <c r="W45" i="1"/>
  <c r="AC46" i="1"/>
  <c r="Z47" i="1"/>
  <c r="AG47" i="1"/>
  <c r="AF45" i="1"/>
  <c r="X46" i="1"/>
  <c r="AA47" i="1"/>
  <c r="AG45" i="1"/>
  <c r="W46" i="1"/>
  <c r="V47" i="1"/>
  <c r="V45" i="1"/>
  <c r="Y46" i="1"/>
  <c r="AD47" i="1"/>
  <c r="X45" i="1"/>
  <c r="S46" i="1"/>
  <c r="R47" i="1"/>
  <c r="W47" i="1"/>
  <c r="R45" i="1"/>
  <c r="Q46" i="1"/>
  <c r="AE46" i="1"/>
  <c r="Z45" i="1"/>
  <c r="T46" i="1"/>
  <c r="S47" i="1"/>
  <c r="T45" i="1"/>
  <c r="Q47" i="1"/>
  <c r="AF46" i="1"/>
  <c r="AB45" i="1"/>
  <c r="U46" i="1"/>
  <c r="U47" i="1"/>
  <c r="U45" i="1"/>
  <c r="Q45" i="1"/>
  <c r="F45" i="4" s="1"/>
  <c r="X49" i="1"/>
  <c r="AB49" i="1"/>
  <c r="AF49" i="1"/>
  <c r="Z50" i="1"/>
  <c r="AD50" i="1"/>
  <c r="Y48" i="1"/>
  <c r="AC48" i="1"/>
  <c r="AG48" i="1"/>
  <c r="Z49" i="1"/>
  <c r="AE49" i="1"/>
  <c r="AA50" i="1"/>
  <c r="AF50" i="1"/>
  <c r="AB48" i="1"/>
  <c r="X48" i="1"/>
  <c r="AC49" i="1"/>
  <c r="Y50" i="1"/>
  <c r="AG50" i="1"/>
  <c r="AE48" i="1"/>
  <c r="T49" i="1"/>
  <c r="R50" i="1"/>
  <c r="V50" i="1"/>
  <c r="U48" i="1"/>
  <c r="AD49" i="1"/>
  <c r="AB50" i="1"/>
  <c r="Z48" i="1"/>
  <c r="AF48" i="1"/>
  <c r="Y49" i="1"/>
  <c r="AC50" i="1"/>
  <c r="S49" i="1"/>
  <c r="S50" i="1"/>
  <c r="S48" i="1"/>
  <c r="R48" i="1"/>
  <c r="AA49" i="1"/>
  <c r="AE50" i="1"/>
  <c r="U49" i="1"/>
  <c r="T50" i="1"/>
  <c r="T48" i="1"/>
  <c r="AG49" i="1"/>
  <c r="AA48" i="1"/>
  <c r="V49" i="1"/>
  <c r="U50" i="1"/>
  <c r="V48" i="1"/>
  <c r="X50" i="1"/>
  <c r="AD48" i="1"/>
  <c r="R49" i="1"/>
  <c r="W49" i="1"/>
  <c r="W50" i="1"/>
  <c r="W48" i="1"/>
  <c r="Z52" i="1"/>
  <c r="AD52" i="1"/>
  <c r="X53" i="1"/>
  <c r="AB53" i="1"/>
  <c r="AF53" i="1"/>
  <c r="AA51" i="1"/>
  <c r="AE51" i="1"/>
  <c r="X52" i="1"/>
  <c r="AC52" i="1"/>
  <c r="Y53" i="1"/>
  <c r="AD53" i="1"/>
  <c r="Z51" i="1"/>
  <c r="AF51" i="1"/>
  <c r="AE52" i="1"/>
  <c r="AA53" i="1"/>
  <c r="Y51" i="1"/>
  <c r="AG51" i="1"/>
  <c r="S51" i="1"/>
  <c r="W51" i="1"/>
  <c r="V52" i="1"/>
  <c r="U53" i="1"/>
  <c r="R53" i="1"/>
  <c r="Y52" i="1"/>
  <c r="AF52" i="1"/>
  <c r="AC53" i="1"/>
  <c r="AB51" i="1"/>
  <c r="X51" i="1"/>
  <c r="AA52" i="1"/>
  <c r="AE53" i="1"/>
  <c r="V51" i="1"/>
  <c r="W52" i="1"/>
  <c r="W53" i="1"/>
  <c r="Q53" i="1"/>
  <c r="Q48" i="1"/>
  <c r="F48" i="4" s="1"/>
  <c r="AB52" i="1"/>
  <c r="AG53" i="1"/>
  <c r="S52" i="1"/>
  <c r="S53" i="1"/>
  <c r="R52" i="1"/>
  <c r="Q51" i="1"/>
  <c r="F51" i="4" s="1"/>
  <c r="AG52" i="1"/>
  <c r="AC51" i="1"/>
  <c r="T51" i="1"/>
  <c r="T52" i="1"/>
  <c r="T53" i="1"/>
  <c r="R51" i="1"/>
  <c r="Q49" i="1"/>
  <c r="Z53" i="1"/>
  <c r="AD51" i="1"/>
  <c r="U51" i="1"/>
  <c r="U52" i="1"/>
  <c r="V53" i="1"/>
  <c r="Q52" i="1"/>
  <c r="Q50" i="1"/>
  <c r="Z9" i="9"/>
  <c r="N9" i="7" s="1"/>
  <c r="P9" i="7" s="1"/>
  <c r="AK36" i="1"/>
  <c r="AI36" i="1"/>
  <c r="AJ36" i="1"/>
  <c r="AH39" i="1"/>
  <c r="AK39" i="1"/>
  <c r="AI39" i="1"/>
  <c r="AJ39" i="1"/>
  <c r="AH42" i="1"/>
  <c r="AK42" i="1"/>
  <c r="AI42" i="1"/>
  <c r="AJ42" i="1"/>
  <c r="AH45" i="1"/>
  <c r="AK45" i="1"/>
  <c r="AI45" i="1"/>
  <c r="AJ45" i="1"/>
  <c r="AH48" i="1"/>
  <c r="AK48" i="1"/>
  <c r="AI48" i="1"/>
  <c r="AJ48" i="1"/>
  <c r="AH51" i="1"/>
  <c r="AK51" i="1"/>
  <c r="AI51" i="1"/>
  <c r="AJ51" i="1"/>
  <c r="AH54" i="1"/>
  <c r="AK54" i="1"/>
  <c r="AI54" i="1"/>
  <c r="AJ54" i="1"/>
  <c r="AH57" i="1"/>
  <c r="AK57" i="1"/>
  <c r="AI57" i="1"/>
  <c r="AJ57" i="1"/>
  <c r="AH60" i="1"/>
  <c r="AK60" i="1"/>
  <c r="AI60" i="1"/>
  <c r="AJ60" i="1"/>
  <c r="AH63" i="1"/>
  <c r="AK63" i="1"/>
  <c r="AI63" i="1"/>
  <c r="AJ63" i="1"/>
  <c r="AH66" i="1"/>
  <c r="AK66" i="1"/>
  <c r="AI66" i="1"/>
  <c r="AJ66" i="1"/>
  <c r="N12" i="1"/>
  <c r="N18" i="1"/>
  <c r="V63" i="6"/>
  <c r="X63" i="6" s="1"/>
  <c r="W63" i="6"/>
  <c r="Y63" i="6" s="1"/>
  <c r="W27" i="6"/>
  <c r="Y27" i="6" s="1"/>
  <c r="V33" i="6"/>
  <c r="X33" i="6" s="1"/>
  <c r="W33" i="6"/>
  <c r="Y33" i="6" s="1"/>
  <c r="V39" i="6"/>
  <c r="X39" i="6" s="1"/>
  <c r="W39" i="6"/>
  <c r="Y39" i="6" s="1"/>
  <c r="V45" i="6"/>
  <c r="X45" i="6" s="1"/>
  <c r="W45" i="6"/>
  <c r="Y45" i="6" s="1"/>
  <c r="W51" i="6"/>
  <c r="Y51" i="6" s="1"/>
  <c r="V51" i="6"/>
  <c r="X51" i="6" s="1"/>
  <c r="W66" i="6"/>
  <c r="Y66" i="6" s="1"/>
  <c r="V66" i="6"/>
  <c r="X66" i="6" s="1"/>
  <c r="W15" i="6"/>
  <c r="Y15" i="6" s="1"/>
  <c r="W54" i="6"/>
  <c r="Y54" i="6" s="1"/>
  <c r="V54" i="6"/>
  <c r="X54" i="6" s="1"/>
  <c r="W60" i="6"/>
  <c r="Y60" i="6" s="1"/>
  <c r="V60" i="6"/>
  <c r="X60" i="6" s="1"/>
  <c r="W30" i="6"/>
  <c r="Y30" i="6" s="1"/>
  <c r="V30" i="6"/>
  <c r="X30" i="6" s="1"/>
  <c r="W36" i="6"/>
  <c r="Y36" i="6" s="1"/>
  <c r="V36" i="6"/>
  <c r="X36" i="6" s="1"/>
  <c r="W42" i="6"/>
  <c r="Y42" i="6" s="1"/>
  <c r="V42" i="6"/>
  <c r="X42" i="6" s="1"/>
  <c r="W48" i="6"/>
  <c r="Y48" i="6" s="1"/>
  <c r="V48" i="6"/>
  <c r="X48" i="6" s="1"/>
  <c r="W24" i="6"/>
  <c r="Y24" i="6" s="1"/>
  <c r="V24" i="6"/>
  <c r="X24" i="6" s="1"/>
  <c r="V57" i="6"/>
  <c r="X57" i="6" s="1"/>
  <c r="W57" i="6"/>
  <c r="Y57" i="6" s="1"/>
  <c r="W21" i="6"/>
  <c r="Y21" i="6" s="1"/>
  <c r="W18" i="6"/>
  <c r="Y18" i="6" s="1"/>
  <c r="N21" i="1"/>
  <c r="F15" i="4" l="1"/>
  <c r="F33" i="4"/>
  <c r="F24" i="4"/>
  <c r="F30" i="4"/>
  <c r="F27" i="4"/>
  <c r="F36" i="4"/>
  <c r="F12" i="4"/>
  <c r="G9" i="10"/>
  <c r="AL57" i="1"/>
  <c r="AL39" i="1"/>
  <c r="AL66" i="1"/>
  <c r="AL63" i="1"/>
  <c r="AL60" i="1"/>
  <c r="AL54" i="1"/>
  <c r="AL51" i="1"/>
  <c r="AL48" i="1"/>
  <c r="AL45" i="1"/>
  <c r="AL42" i="1"/>
  <c r="N15" i="1"/>
  <c r="M12" i="14"/>
  <c r="K12" i="14"/>
  <c r="M9" i="14"/>
  <c r="K9" i="14"/>
  <c r="J12" i="14"/>
  <c r="H12" i="14"/>
  <c r="J9" i="14"/>
  <c r="H9" i="14"/>
  <c r="E9" i="14"/>
  <c r="G9" i="14"/>
  <c r="G12" i="14"/>
  <c r="M36" i="14"/>
  <c r="K36" i="14"/>
  <c r="J36" i="14"/>
  <c r="H36" i="14"/>
  <c r="G36" i="14"/>
  <c r="M33" i="14"/>
  <c r="K33" i="14"/>
  <c r="J33" i="14"/>
  <c r="H33" i="14"/>
  <c r="G33" i="14"/>
  <c r="M30" i="14"/>
  <c r="K30" i="14"/>
  <c r="J30" i="14"/>
  <c r="H30" i="14"/>
  <c r="G30" i="14"/>
  <c r="M27" i="14"/>
  <c r="K27" i="14"/>
  <c r="J27" i="14"/>
  <c r="H27" i="14"/>
  <c r="G27" i="14"/>
  <c r="M24" i="14"/>
  <c r="K24" i="14"/>
  <c r="J24" i="14"/>
  <c r="H24" i="14"/>
  <c r="G24" i="14"/>
  <c r="M21" i="14"/>
  <c r="K21" i="14"/>
  <c r="J21" i="14"/>
  <c r="H21" i="14"/>
  <c r="G21" i="14"/>
  <c r="M18" i="14"/>
  <c r="K18" i="14"/>
  <c r="J18" i="14"/>
  <c r="H18" i="14"/>
  <c r="G18" i="14"/>
  <c r="M15" i="14"/>
  <c r="K15" i="14"/>
  <c r="J15" i="14"/>
  <c r="H15" i="14"/>
  <c r="G15" i="14"/>
  <c r="E39" i="14" l="1"/>
  <c r="E41" i="14" s="1"/>
  <c r="H39" i="14"/>
  <c r="H41" i="14" s="1"/>
  <c r="G39" i="14"/>
  <c r="G41" i="14" s="1"/>
  <c r="K39" i="14"/>
  <c r="K41" i="14" s="1"/>
  <c r="J39" i="14"/>
  <c r="J41" i="14" s="1"/>
  <c r="M39" i="14"/>
  <c r="M41" i="14" s="1"/>
  <c r="AE2" i="3" l="1"/>
  <c r="J66" i="10" l="1"/>
  <c r="J63" i="10"/>
  <c r="J60" i="10"/>
  <c r="J57" i="10"/>
  <c r="J54" i="10"/>
  <c r="J51" i="10"/>
  <c r="J48" i="10"/>
  <c r="J45" i="10"/>
  <c r="J42" i="10"/>
  <c r="J39" i="10"/>
  <c r="J36" i="10"/>
  <c r="J33" i="10"/>
  <c r="J30" i="10"/>
  <c r="J27" i="10"/>
  <c r="J24" i="10"/>
  <c r="J21" i="10"/>
  <c r="J18" i="10"/>
  <c r="J15" i="10"/>
  <c r="J12" i="10"/>
  <c r="B66" i="1"/>
  <c r="B63" i="1"/>
  <c r="B60" i="1"/>
  <c r="B57" i="1"/>
  <c r="B54" i="1"/>
  <c r="B51" i="1"/>
  <c r="B48" i="1"/>
  <c r="B45" i="1"/>
  <c r="B42" i="1"/>
  <c r="B39" i="1"/>
  <c r="B36" i="1"/>
  <c r="B33" i="1"/>
  <c r="B30" i="1"/>
  <c r="B27" i="1"/>
  <c r="B24" i="1"/>
  <c r="B18" i="1"/>
  <c r="B15" i="1"/>
  <c r="B12" i="1"/>
  <c r="D66" i="4"/>
  <c r="C66" i="4"/>
  <c r="D63" i="4"/>
  <c r="C63" i="4"/>
  <c r="D60" i="4"/>
  <c r="C60" i="4"/>
  <c r="D57" i="4"/>
  <c r="C57" i="4"/>
  <c r="D54" i="4"/>
  <c r="C54" i="4"/>
  <c r="D51" i="4"/>
  <c r="C51" i="4"/>
  <c r="D48" i="4"/>
  <c r="C48" i="4"/>
  <c r="D45" i="4"/>
  <c r="C45" i="4"/>
  <c r="D42" i="4"/>
  <c r="C42" i="4"/>
  <c r="D39" i="4"/>
  <c r="C39" i="4"/>
  <c r="D36" i="4"/>
  <c r="D36" i="14" s="1"/>
  <c r="C36" i="4"/>
  <c r="C36" i="14" s="1"/>
  <c r="D33" i="14"/>
  <c r="C33" i="14"/>
  <c r="D30" i="14"/>
  <c r="C30" i="14"/>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P69" i="4"/>
  <c r="V69" i="4"/>
  <c r="Y69" i="4"/>
  <c r="O66" i="7"/>
  <c r="O66" i="1" s="1"/>
  <c r="K66" i="7"/>
  <c r="O63" i="7"/>
  <c r="O63" i="1" s="1"/>
  <c r="K63" i="7"/>
  <c r="O60" i="7"/>
  <c r="O60" i="1" s="1"/>
  <c r="K60" i="7"/>
  <c r="O57" i="7"/>
  <c r="O57" i="1" s="1"/>
  <c r="K57" i="7"/>
  <c r="O54" i="7"/>
  <c r="O54" i="1" s="1"/>
  <c r="K54" i="7"/>
  <c r="K66" i="1" l="1"/>
  <c r="P66" i="7"/>
  <c r="P66" i="1" s="1"/>
  <c r="K63" i="1"/>
  <c r="P63" i="7"/>
  <c r="P63" i="1" s="1"/>
  <c r="K60" i="1"/>
  <c r="P60" i="7"/>
  <c r="P60" i="1" s="1"/>
  <c r="K54" i="1"/>
  <c r="P54" i="7"/>
  <c r="P54" i="1" s="1"/>
  <c r="K57" i="1"/>
  <c r="P57" i="7"/>
  <c r="P57" i="1" s="1"/>
  <c r="B21" i="1"/>
  <c r="B63" i="4"/>
  <c r="B57" i="4"/>
  <c r="L66" i="7"/>
  <c r="L66" i="1" s="1"/>
  <c r="L54" i="7"/>
  <c r="L54" i="1" s="1"/>
  <c r="L63" i="7"/>
  <c r="L63" i="1" s="1"/>
  <c r="B60" i="4"/>
  <c r="B66" i="4"/>
  <c r="B54" i="4"/>
  <c r="L57" i="7"/>
  <c r="L57" i="1" s="1"/>
  <c r="L60" i="7"/>
  <c r="L60" i="1" s="1"/>
  <c r="I8" i="5"/>
  <c r="C8" i="5"/>
  <c r="AN9" i="1"/>
  <c r="E54" i="4" l="1"/>
  <c r="E66" i="4"/>
  <c r="E63" i="4"/>
  <c r="E60" i="4"/>
  <c r="E57" i="4"/>
  <c r="T9" i="11"/>
  <c r="U9" i="11" l="1"/>
  <c r="X9" i="11"/>
  <c r="Y9" i="11" s="1"/>
  <c r="S9" i="11"/>
  <c r="W9" i="11" s="1"/>
  <c r="J9" i="1"/>
  <c r="I9" i="1"/>
  <c r="F9" i="1"/>
  <c r="E9" i="1"/>
  <c r="D9" i="1"/>
  <c r="K51" i="7"/>
  <c r="K48" i="7"/>
  <c r="K45" i="7"/>
  <c r="K42" i="7"/>
  <c r="K39" i="7"/>
  <c r="K36" i="7"/>
  <c r="AC36" i="11" s="1"/>
  <c r="AH36" i="1" s="1"/>
  <c r="AL36" i="1" s="1"/>
  <c r="K33" i="7"/>
  <c r="AC33" i="11" s="1"/>
  <c r="K30" i="7"/>
  <c r="AC30" i="11" s="1"/>
  <c r="K27" i="7"/>
  <c r="AC27" i="11" s="1"/>
  <c r="K24" i="7"/>
  <c r="AC24" i="11" s="1"/>
  <c r="K21" i="7"/>
  <c r="K15" i="7"/>
  <c r="P15" i="7" s="1"/>
  <c r="P15" i="1" s="1"/>
  <c r="P12" i="7"/>
  <c r="S21" i="1" l="1"/>
  <c r="T21" i="1"/>
  <c r="R23" i="1"/>
  <c r="U22" i="1"/>
  <c r="R22" i="1"/>
  <c r="W21" i="1"/>
  <c r="F21" i="4" s="1"/>
  <c r="S22" i="1"/>
  <c r="R21" i="1"/>
  <c r="V23" i="1"/>
  <c r="S23" i="1"/>
  <c r="V22" i="1"/>
  <c r="W22" i="1"/>
  <c r="U21" i="1"/>
  <c r="W23" i="1"/>
  <c r="T23" i="1"/>
  <c r="U23" i="1"/>
  <c r="T22" i="1"/>
  <c r="V21" i="1"/>
  <c r="AA10" i="1"/>
  <c r="AE10" i="1"/>
  <c r="Y11" i="1"/>
  <c r="AC11" i="1"/>
  <c r="AG11" i="1"/>
  <c r="X54" i="1"/>
  <c r="AB54" i="1"/>
  <c r="AF54" i="1"/>
  <c r="Z55" i="1"/>
  <c r="AD55" i="1"/>
  <c r="X56" i="1"/>
  <c r="AB56" i="1"/>
  <c r="AF56" i="1"/>
  <c r="Z57" i="1"/>
  <c r="AD57" i="1"/>
  <c r="X58" i="1"/>
  <c r="AB58" i="1"/>
  <c r="AF58" i="1"/>
  <c r="Z59" i="1"/>
  <c r="AD59" i="1"/>
  <c r="X60" i="1"/>
  <c r="AB60" i="1"/>
  <c r="AF60" i="1"/>
  <c r="Z61" i="1"/>
  <c r="AD61" i="1"/>
  <c r="X62" i="1"/>
  <c r="AB62" i="1"/>
  <c r="AF62" i="1"/>
  <c r="Z63" i="1"/>
  <c r="AD63" i="1"/>
  <c r="X64" i="1"/>
  <c r="AB64" i="1"/>
  <c r="AF64" i="1"/>
  <c r="Z65" i="1"/>
  <c r="AD65" i="1"/>
  <c r="X66" i="1"/>
  <c r="AB66" i="1"/>
  <c r="AF66" i="1"/>
  <c r="Z67" i="1"/>
  <c r="AD67" i="1"/>
  <c r="X68" i="1"/>
  <c r="AB68" i="1"/>
  <c r="AF68" i="1"/>
  <c r="AA9" i="1"/>
  <c r="AE9" i="1"/>
  <c r="X10" i="1"/>
  <c r="AB10" i="1"/>
  <c r="AF10" i="1"/>
  <c r="Z11" i="1"/>
  <c r="AD11" i="1"/>
  <c r="AG18" i="1"/>
  <c r="Y54" i="1"/>
  <c r="AC54" i="1"/>
  <c r="AG54" i="1"/>
  <c r="AA55" i="1"/>
  <c r="AE55" i="1"/>
  <c r="Y56" i="1"/>
  <c r="AC56" i="1"/>
  <c r="AG56" i="1"/>
  <c r="AA57" i="1"/>
  <c r="AE57" i="1"/>
  <c r="Y58" i="1"/>
  <c r="AC58" i="1"/>
  <c r="AC10" i="1"/>
  <c r="AA11" i="1"/>
  <c r="AG19" i="1"/>
  <c r="AD54" i="1"/>
  <c r="AB55" i="1"/>
  <c r="Z56" i="1"/>
  <c r="X57" i="1"/>
  <c r="AF57" i="1"/>
  <c r="AD58" i="1"/>
  <c r="Y59" i="1"/>
  <c r="AE59" i="1"/>
  <c r="Z60" i="1"/>
  <c r="AE60" i="1"/>
  <c r="AA61" i="1"/>
  <c r="AF61" i="1"/>
  <c r="AA62" i="1"/>
  <c r="AG62" i="1"/>
  <c r="AB63" i="1"/>
  <c r="AG63" i="1"/>
  <c r="AC64" i="1"/>
  <c r="X65" i="1"/>
  <c r="AC65" i="1"/>
  <c r="Y66" i="1"/>
  <c r="AD66" i="1"/>
  <c r="Y67" i="1"/>
  <c r="AE67" i="1"/>
  <c r="Z68" i="1"/>
  <c r="AE68" i="1"/>
  <c r="AB9" i="1"/>
  <c r="AG9" i="1"/>
  <c r="R54" i="1"/>
  <c r="V54" i="1"/>
  <c r="T55" i="1"/>
  <c r="R56" i="1"/>
  <c r="V56" i="1"/>
  <c r="T57" i="1"/>
  <c r="R58" i="1"/>
  <c r="V58" i="1"/>
  <c r="T59" i="1"/>
  <c r="R60" i="1"/>
  <c r="V60" i="1"/>
  <c r="T61" i="1"/>
  <c r="R62" i="1"/>
  <c r="V62" i="1"/>
  <c r="T63" i="1"/>
  <c r="R64" i="1"/>
  <c r="V64" i="1"/>
  <c r="T65" i="1"/>
  <c r="R66" i="1"/>
  <c r="V66" i="1"/>
  <c r="T67" i="1"/>
  <c r="R68" i="1"/>
  <c r="V68" i="1"/>
  <c r="U9" i="1"/>
  <c r="T10" i="1"/>
  <c r="S11" i="1"/>
  <c r="W11" i="1"/>
  <c r="Q54" i="1"/>
  <c r="Q58" i="1"/>
  <c r="Q62" i="1"/>
  <c r="Q66" i="1"/>
  <c r="AD10" i="1"/>
  <c r="AB11" i="1"/>
  <c r="AG20" i="1"/>
  <c r="AE54" i="1"/>
  <c r="AC55" i="1"/>
  <c r="AA56" i="1"/>
  <c r="Y57" i="1"/>
  <c r="AG57" i="1"/>
  <c r="AE58" i="1"/>
  <c r="AA59" i="1"/>
  <c r="AF59" i="1"/>
  <c r="AA60" i="1"/>
  <c r="AG60" i="1"/>
  <c r="AB61" i="1"/>
  <c r="AG61" i="1"/>
  <c r="AC62" i="1"/>
  <c r="X63" i="1"/>
  <c r="AC63" i="1"/>
  <c r="Y64" i="1"/>
  <c r="AD64" i="1"/>
  <c r="Y65" i="1"/>
  <c r="AE65" i="1"/>
  <c r="Z66" i="1"/>
  <c r="AE66" i="1"/>
  <c r="AA67" i="1"/>
  <c r="AF67" i="1"/>
  <c r="AA68" i="1"/>
  <c r="AG68" i="1"/>
  <c r="AC9" i="1"/>
  <c r="X9" i="1"/>
  <c r="S54" i="1"/>
  <c r="W54" i="1"/>
  <c r="U55" i="1"/>
  <c r="S56" i="1"/>
  <c r="W56" i="1"/>
  <c r="U57" i="1"/>
  <c r="S58" i="1"/>
  <c r="W58" i="1"/>
  <c r="U59" i="1"/>
  <c r="S60" i="1"/>
  <c r="W60" i="1"/>
  <c r="U61" i="1"/>
  <c r="S62" i="1"/>
  <c r="W62" i="1"/>
  <c r="U63" i="1"/>
  <c r="S64" i="1"/>
  <c r="W64" i="1"/>
  <c r="U65" i="1"/>
  <c r="S66" i="1"/>
  <c r="W66" i="1"/>
  <c r="U67" i="1"/>
  <c r="S68" i="1"/>
  <c r="W68" i="1"/>
  <c r="V9" i="1"/>
  <c r="U10" i="1"/>
  <c r="T11" i="1"/>
  <c r="R10" i="1"/>
  <c r="Q55" i="1"/>
  <c r="Q59" i="1"/>
  <c r="Q63" i="1"/>
  <c r="Q67" i="1"/>
  <c r="Y10" i="1"/>
  <c r="AG10" i="1"/>
  <c r="AE11" i="1"/>
  <c r="Z54" i="1"/>
  <c r="X55" i="1"/>
  <c r="AF55" i="1"/>
  <c r="AD56" i="1"/>
  <c r="AB57" i="1"/>
  <c r="Z58" i="1"/>
  <c r="AG58" i="1"/>
  <c r="AB59" i="1"/>
  <c r="AG59" i="1"/>
  <c r="AC60" i="1"/>
  <c r="X61" i="1"/>
  <c r="AC61" i="1"/>
  <c r="Y62" i="1"/>
  <c r="AD62" i="1"/>
  <c r="Y63" i="1"/>
  <c r="AE63" i="1"/>
  <c r="Z64" i="1"/>
  <c r="AE64" i="1"/>
  <c r="AA65" i="1"/>
  <c r="AF65" i="1"/>
  <c r="AA66" i="1"/>
  <c r="AG66" i="1"/>
  <c r="AB67" i="1"/>
  <c r="AG67" i="1"/>
  <c r="AC68" i="1"/>
  <c r="AD9" i="1"/>
  <c r="T54" i="1"/>
  <c r="R55" i="1"/>
  <c r="V55" i="1"/>
  <c r="T56" i="1"/>
  <c r="R57" i="1"/>
  <c r="V57" i="1"/>
  <c r="T58" i="1"/>
  <c r="R59" i="1"/>
  <c r="V59" i="1"/>
  <c r="T60" i="1"/>
  <c r="R61" i="1"/>
  <c r="V61" i="1"/>
  <c r="T62" i="1"/>
  <c r="R63" i="1"/>
  <c r="V63" i="1"/>
  <c r="T64" i="1"/>
  <c r="R65" i="1"/>
  <c r="V65" i="1"/>
  <c r="T66" i="1"/>
  <c r="R67" i="1"/>
  <c r="V67" i="1"/>
  <c r="T68" i="1"/>
  <c r="S9" i="1"/>
  <c r="W9" i="1"/>
  <c r="V10" i="1"/>
  <c r="U11" i="1"/>
  <c r="R11" i="1"/>
  <c r="Q10" i="1"/>
  <c r="Q56" i="1"/>
  <c r="Q60" i="1"/>
  <c r="Q64" i="1"/>
  <c r="Q68" i="1"/>
  <c r="Z10" i="1"/>
  <c r="X11" i="1"/>
  <c r="AF11" i="1"/>
  <c r="AA54" i="1"/>
  <c r="Y55" i="1"/>
  <c r="AG55" i="1"/>
  <c r="AE56" i="1"/>
  <c r="AC57" i="1"/>
  <c r="AA58" i="1"/>
  <c r="X59" i="1"/>
  <c r="AC59" i="1"/>
  <c r="Y60" i="1"/>
  <c r="AD60" i="1"/>
  <c r="Y61" i="1"/>
  <c r="AE61" i="1"/>
  <c r="Z62" i="1"/>
  <c r="AE62" i="1"/>
  <c r="AA63" i="1"/>
  <c r="AF63" i="1"/>
  <c r="AA64" i="1"/>
  <c r="AG64" i="1"/>
  <c r="AB65" i="1"/>
  <c r="AG65" i="1"/>
  <c r="AC66" i="1"/>
  <c r="X67" i="1"/>
  <c r="AC67" i="1"/>
  <c r="Y68" i="1"/>
  <c r="AD68" i="1"/>
  <c r="Z9" i="1"/>
  <c r="AF9" i="1"/>
  <c r="U56" i="1"/>
  <c r="S59" i="1"/>
  <c r="W61" i="1"/>
  <c r="U64" i="1"/>
  <c r="S67" i="1"/>
  <c r="S10" i="1"/>
  <c r="Q61" i="1"/>
  <c r="U54" i="1"/>
  <c r="S57" i="1"/>
  <c r="W59" i="1"/>
  <c r="U62" i="1"/>
  <c r="S65" i="1"/>
  <c r="W67" i="1"/>
  <c r="W10" i="1"/>
  <c r="Q65" i="1"/>
  <c r="S55" i="1"/>
  <c r="W57" i="1"/>
  <c r="U60" i="1"/>
  <c r="S63" i="1"/>
  <c r="W65" i="1"/>
  <c r="U68" i="1"/>
  <c r="V11" i="1"/>
  <c r="Q11" i="1"/>
  <c r="Q9" i="1"/>
  <c r="W55" i="1"/>
  <c r="U58" i="1"/>
  <c r="S61" i="1"/>
  <c r="W63" i="1"/>
  <c r="U66" i="1"/>
  <c r="T9" i="1"/>
  <c r="R9" i="1"/>
  <c r="Q57" i="1"/>
  <c r="K36" i="1"/>
  <c r="P36" i="7"/>
  <c r="P36" i="1" s="1"/>
  <c r="K42" i="1"/>
  <c r="P42" i="7"/>
  <c r="P42" i="1" s="1"/>
  <c r="K39" i="1"/>
  <c r="P39" i="7"/>
  <c r="P39" i="1" s="1"/>
  <c r="K45" i="1"/>
  <c r="P45" i="7"/>
  <c r="P45" i="1" s="1"/>
  <c r="K48" i="1"/>
  <c r="P48" i="7"/>
  <c r="P48" i="1" s="1"/>
  <c r="K51" i="1"/>
  <c r="P51" i="7"/>
  <c r="P51" i="1" s="1"/>
  <c r="K18" i="1"/>
  <c r="P18" i="7"/>
  <c r="P18" i="1" s="1"/>
  <c r="K27" i="1"/>
  <c r="P27" i="7"/>
  <c r="P27" i="1" s="1"/>
  <c r="K30" i="1"/>
  <c r="P30" i="7"/>
  <c r="P30" i="1" s="1"/>
  <c r="K21" i="1"/>
  <c r="P21" i="7"/>
  <c r="K33" i="1"/>
  <c r="P33" i="7"/>
  <c r="P33" i="1" s="1"/>
  <c r="K24" i="1"/>
  <c r="P24" i="7"/>
  <c r="P24" i="1" s="1"/>
  <c r="K12" i="1"/>
  <c r="AB9" i="11"/>
  <c r="Z9" i="11"/>
  <c r="K15" i="1"/>
  <c r="L51" i="7"/>
  <c r="L51" i="1" s="1"/>
  <c r="L18" i="7"/>
  <c r="L45" i="7"/>
  <c r="L45" i="1" s="1"/>
  <c r="L24" i="7"/>
  <c r="L24" i="1" s="1"/>
  <c r="AI24" i="1" s="1"/>
  <c r="AH24" i="1" s="1"/>
  <c r="L30" i="7"/>
  <c r="L30" i="1" s="1"/>
  <c r="AI30" i="1" s="1"/>
  <c r="AH30" i="1" s="1"/>
  <c r="P12" i="1"/>
  <c r="L42" i="7"/>
  <c r="L42" i="1" s="1"/>
  <c r="L21" i="7"/>
  <c r="L33" i="7"/>
  <c r="L33" i="1" s="1"/>
  <c r="AI33" i="1" s="1"/>
  <c r="AH33" i="1" s="1"/>
  <c r="L39" i="7"/>
  <c r="L39" i="1" s="1"/>
  <c r="L36" i="7"/>
  <c r="L48" i="7"/>
  <c r="L48" i="1" s="1"/>
  <c r="L27" i="7"/>
  <c r="L15" i="7"/>
  <c r="L12" i="7"/>
  <c r="V12" i="6" s="1"/>
  <c r="X12" i="6" s="1"/>
  <c r="L27" i="1" l="1"/>
  <c r="V27" i="6"/>
  <c r="X27" i="6" s="1"/>
  <c r="F60" i="4"/>
  <c r="F57" i="4"/>
  <c r="F9" i="4"/>
  <c r="F63" i="4"/>
  <c r="F66" i="4"/>
  <c r="F54" i="4"/>
  <c r="L15" i="1"/>
  <c r="V15" i="6"/>
  <c r="L12" i="1"/>
  <c r="AI12" i="1"/>
  <c r="L18" i="1"/>
  <c r="V18" i="6"/>
  <c r="V19" i="6" s="1"/>
  <c r="X19" i="6" s="1"/>
  <c r="L21" i="1"/>
  <c r="V21" i="6"/>
  <c r="P21" i="1"/>
  <c r="AI27" i="1" l="1"/>
  <c r="AH27" i="1" s="1"/>
  <c r="X15" i="6"/>
  <c r="V16" i="6"/>
  <c r="X16" i="6" s="1"/>
  <c r="X21" i="6"/>
  <c r="V22" i="6"/>
  <c r="X18" i="6"/>
  <c r="V20" i="6"/>
  <c r="X20" i="6" s="1"/>
  <c r="J9" i="10"/>
  <c r="B51" i="4"/>
  <c r="B48" i="4"/>
  <c r="B45" i="4"/>
  <c r="B42" i="4"/>
  <c r="B36" i="4"/>
  <c r="B27" i="4"/>
  <c r="B24" i="4"/>
  <c r="B21" i="4"/>
  <c r="B18" i="4"/>
  <c r="B15" i="4"/>
  <c r="AI15" i="1" l="1"/>
  <c r="B27" i="14"/>
  <c r="E27" i="4"/>
  <c r="B24" i="14"/>
  <c r="E24" i="4"/>
  <c r="B36" i="14"/>
  <c r="E36" i="4"/>
  <c r="E51" i="4"/>
  <c r="B18" i="14"/>
  <c r="E18" i="4"/>
  <c r="E45" i="4"/>
  <c r="B15" i="14"/>
  <c r="E15" i="4"/>
  <c r="E42" i="4"/>
  <c r="B30" i="14"/>
  <c r="B21" i="14"/>
  <c r="E21" i="4"/>
  <c r="B33" i="14"/>
  <c r="E48" i="4"/>
  <c r="AI18" i="1"/>
  <c r="AH18" i="1" s="1"/>
  <c r="X22" i="6"/>
  <c r="V23" i="6"/>
  <c r="X23" i="6" s="1"/>
  <c r="B39" i="4"/>
  <c r="B12" i="4"/>
  <c r="B9" i="4"/>
  <c r="O51" i="7"/>
  <c r="O51" i="1" s="1"/>
  <c r="O39" i="7"/>
  <c r="O39" i="1" s="1"/>
  <c r="O42" i="7"/>
  <c r="O42" i="1" s="1"/>
  <c r="O45" i="7"/>
  <c r="O45" i="1" s="1"/>
  <c r="O48" i="7"/>
  <c r="O48" i="1" s="1"/>
  <c r="AI21" i="1" l="1"/>
  <c r="AH21" i="1" s="1"/>
  <c r="E39" i="4"/>
  <c r="B9" i="14"/>
  <c r="E9" i="4"/>
  <c r="B12" i="14"/>
  <c r="E12" i="4"/>
  <c r="N9" i="1"/>
  <c r="AE69" i="4"/>
  <c r="AQ9" i="1"/>
  <c r="B9" i="1"/>
  <c r="M9" i="6"/>
  <c r="Y9" i="1" s="1"/>
  <c r="O36" i="7"/>
  <c r="O36" i="1" s="1"/>
  <c r="O33" i="7"/>
  <c r="O33" i="1" s="1"/>
  <c r="AK33" i="1" s="1"/>
  <c r="AJ33" i="1" s="1"/>
  <c r="AL33" i="1" s="1"/>
  <c r="O30" i="7"/>
  <c r="O30" i="1" s="1"/>
  <c r="AK30" i="1" s="1"/>
  <c r="AJ30" i="1" s="1"/>
  <c r="AL30" i="1" s="1"/>
  <c r="O27" i="7"/>
  <c r="O27" i="1" s="1"/>
  <c r="AK27" i="1" s="1"/>
  <c r="AJ27" i="1" s="1"/>
  <c r="AL27" i="1" s="1"/>
  <c r="O24" i="7"/>
  <c r="O24" i="1" s="1"/>
  <c r="AK24" i="1" s="1"/>
  <c r="AJ24" i="1" s="1"/>
  <c r="AL24" i="1" s="1"/>
  <c r="O21" i="7"/>
  <c r="O21" i="1" s="1"/>
  <c r="AK21" i="1" s="1"/>
  <c r="AJ21" i="1" s="1"/>
  <c r="O12" i="7"/>
  <c r="AL21" i="1" l="1"/>
  <c r="AH12" i="1"/>
  <c r="AH15" i="1"/>
  <c r="O12" i="1"/>
  <c r="O9" i="7"/>
  <c r="O9" i="1" s="1"/>
  <c r="L9" i="1"/>
  <c r="K9" i="1"/>
  <c r="O15" i="7"/>
  <c r="O18" i="7"/>
  <c r="V9" i="6" l="1"/>
  <c r="X9" i="6" s="1"/>
  <c r="O15" i="1"/>
  <c r="W17" i="6"/>
  <c r="Y17" i="6" s="1"/>
  <c r="AK15" i="1" s="1"/>
  <c r="AJ15" i="1" s="1"/>
  <c r="AL15" i="1" s="1"/>
  <c r="O18" i="1"/>
  <c r="W19" i="6"/>
  <c r="Y19" i="6" s="1"/>
  <c r="W9" i="6"/>
  <c r="Y9" i="6" s="1"/>
  <c r="V10" i="6"/>
  <c r="X10" i="6" s="1"/>
  <c r="W10" i="6"/>
  <c r="P9" i="1"/>
  <c r="AI9" i="1" l="1"/>
  <c r="AH9" i="1" s="1"/>
  <c r="AK18" i="1"/>
  <c r="AJ18" i="1" s="1"/>
  <c r="AL18" i="1" s="1"/>
  <c r="AK12" i="1"/>
  <c r="AJ12" i="1" s="1"/>
  <c r="AL12" i="1" s="1"/>
  <c r="Y10" i="6"/>
  <c r="W11" i="6"/>
  <c r="Y11" i="6" s="1"/>
  <c r="AK9" i="1" l="1"/>
  <c r="AJ9" i="1" s="1"/>
  <c r="AL9" i="1" s="1"/>
</calcChain>
</file>

<file path=xl/comments1.xml><?xml version="1.0" encoding="utf-8"?>
<comments xmlns="http://schemas.openxmlformats.org/spreadsheetml/2006/main">
  <authors>
    <author>Carlos Ivan Rueda Blanco</author>
    <author>andrea linares</author>
  </authors>
  <commentList>
    <comment ref="C7" authorId="0" shapeId="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t>
        </r>
        <r>
          <rPr>
            <sz val="9"/>
            <color indexed="81"/>
            <rFont val="Tahoma"/>
            <family val="2"/>
          </rPr>
          <t xml:space="preserve">Se recomienda la siguiente estructura que facilita su redacción y claridad, iniciando con la frase POSIBILIDAD DE:
Descripción del Riesgo = Impacto + Causa Inmediata + Causa Raiz </t>
        </r>
      </text>
    </comment>
    <comment ref="H7" authorId="1" shapeId="0">
      <text>
        <r>
          <rPr>
            <b/>
            <sz val="9"/>
            <color indexed="81"/>
            <rFont val="Tahoma"/>
            <family val="2"/>
          </rPr>
          <t xml:space="preserve">Tipo de riesgo: 
</t>
        </r>
        <r>
          <rPr>
            <sz val="9"/>
            <color indexed="81"/>
            <rFont val="Tahoma"/>
            <family val="2"/>
          </rPr>
          <t xml:space="preserve">Seleccionar de la lista el tipo de riesgo asociado. Para Mayor claridad consultar la Tabla No. 4 del documento DE-GU-01 GUÍA PARA LA ADMINISTRACIÓN DE LOS RIESGOS DE GESTIÓN Y CORRUPCIÓN DEL IDIGER
</t>
        </r>
      </text>
    </comment>
    <comment ref="I7" authorId="1" shapeId="0">
      <text>
        <r>
          <rPr>
            <b/>
            <sz val="9"/>
            <color indexed="81"/>
            <rFont val="Tahoma"/>
            <family val="2"/>
          </rPr>
          <t>Clasificación del riesgo:</t>
        </r>
        <r>
          <rPr>
            <sz val="9"/>
            <color indexed="81"/>
            <rFont val="Tahoma"/>
            <family val="2"/>
          </rPr>
          <t xml:space="preserve"> 
Seleccionar de la lista la clasificación asocida. Para Mayor claridad consultar la Tabla No. 5 del documento DE-GU-01 GUÍA PARA LA ADMINISTRACIÓN DE LOS RIESGOS DE GESTIÓN Y CORRUPCIÓN DEL IDIGER
</t>
        </r>
      </text>
    </comment>
    <comment ref="J7" authorId="1" shapeId="0">
      <text>
        <r>
          <rPr>
            <sz val="9"/>
            <color indexed="81"/>
            <rFont val="Tahoma"/>
            <family val="2"/>
          </rPr>
          <t xml:space="preserve">Para mayor claridad ver tablas No. 6 y No. 7 del documento DE-GU-01 GUÍA PARA LA ADMINISTRACIÓN DE LOS RIESGOS DE GESTIÓN Y CORRUPCIÓN DEL IDIGER
</t>
        </r>
      </text>
    </comment>
    <comment ref="Q7" authorId="0" shapeId="0">
      <text>
        <r>
          <rPr>
            <b/>
            <sz val="9"/>
            <color indexed="81"/>
            <rFont val="Tahoma"/>
            <family val="2"/>
          </rPr>
          <t xml:space="preserve">Apetito del Riesgo: 
</t>
        </r>
        <r>
          <rPr>
            <sz val="9"/>
            <color indexed="81"/>
            <rFont val="Tahoma"/>
            <family val="2"/>
          </rPr>
          <t>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 xml:space="preserve">Tolerancia del Riesgo: 
</t>
        </r>
        <r>
          <rPr>
            <sz val="9"/>
            <color indexed="81"/>
            <rFont val="Tahoma"/>
            <family val="2"/>
          </rPr>
          <t>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t>
        </r>
        <r>
          <rPr>
            <sz val="9"/>
            <color indexed="81"/>
            <rFont val="Tahoma"/>
            <family val="2"/>
          </rPr>
          <t>Es el máximo valor del nivel de riesgo que una entidad puede soportar y a partir del cual la alta dirección consideran que no sería posible el logro de los objetivos de la entidad.</t>
        </r>
        <r>
          <rPr>
            <b/>
            <sz val="9"/>
            <color indexed="81"/>
            <rFont val="Tahoma"/>
            <family val="2"/>
          </rPr>
          <t xml:space="preserve">
</t>
        </r>
      </text>
    </comment>
    <comment ref="T7" authorId="0" shapeId="0">
      <text>
        <r>
          <rPr>
            <b/>
            <sz val="9"/>
            <color indexed="81"/>
            <rFont val="Tahoma"/>
            <family val="2"/>
          </rPr>
          <t xml:space="preserve">Unidad de Medida: 
</t>
        </r>
        <r>
          <rPr>
            <sz val="9"/>
            <color indexed="81"/>
            <rFont val="Tahoma"/>
            <family val="2"/>
          </rPr>
          <t>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J7" authorId="0" shapeId="0">
      <text>
        <r>
          <rPr>
            <b/>
            <sz val="9"/>
            <color indexed="81"/>
            <rFont val="Tahoma"/>
            <family val="2"/>
          </rPr>
          <t xml:space="preserve">Complemento: 
</t>
        </r>
        <r>
          <rPr>
            <sz val="9"/>
            <color indexed="81"/>
            <rFont val="Tahoma"/>
            <family val="2"/>
          </rPr>
          <t>Corresponde a los detalles que permiten identificar claramente el objeto del control.</t>
        </r>
      </text>
    </comment>
    <comment ref="K7" authorId="0" shapeId="0">
      <text>
        <r>
          <rPr>
            <b/>
            <sz val="9"/>
            <color indexed="81"/>
            <rFont val="Tahoma"/>
            <family val="2"/>
          </rPr>
          <t xml:space="preserve">La Estructura para describir un control es la siguiente: 
</t>
        </r>
        <r>
          <rPr>
            <sz val="9"/>
            <color indexed="81"/>
            <rFont val="Tahoma"/>
            <family val="2"/>
          </rPr>
          <t xml:space="preserv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text>
        <r>
          <rPr>
            <b/>
            <sz val="9"/>
            <color indexed="81"/>
            <rFont val="Tahoma"/>
            <family val="2"/>
          </rPr>
          <t xml:space="preserve">Los tipos de controles son: 
</t>
        </r>
        <r>
          <rPr>
            <sz val="9"/>
            <color indexed="81"/>
            <rFont val="Tahoma"/>
            <family val="2"/>
          </rPr>
          <t xml:space="preserve">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text>
        <r>
          <rPr>
            <b/>
            <sz val="9"/>
            <color indexed="81"/>
            <rFont val="Tahoma"/>
            <family val="2"/>
          </rPr>
          <t xml:space="preserve">Las maneras en que se ejecutan los controles son:
</t>
        </r>
        <r>
          <rPr>
            <sz val="9"/>
            <color indexed="81"/>
            <rFont val="Tahoma"/>
            <family val="2"/>
          </rPr>
          <t xml:space="preserve">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C7" authorId="0" shapeId="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text>
        <r>
          <rPr>
            <b/>
            <sz val="9"/>
            <color indexed="81"/>
            <rFont val="Tahoma"/>
            <family val="2"/>
          </rPr>
          <t xml:space="preserve">Los tipos de controles son: 
</t>
        </r>
        <r>
          <rPr>
            <sz val="9"/>
            <color indexed="81"/>
            <rFont val="Tahoma"/>
            <family val="2"/>
          </rPr>
          <t>*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b/>
            <sz val="9"/>
            <color indexed="81"/>
            <rFont val="Tahoma"/>
            <family val="2"/>
          </rPr>
          <t xml:space="preserve">Las maneras en que se ejecutan los controles son:
</t>
        </r>
        <r>
          <rPr>
            <sz val="9"/>
            <color indexed="81"/>
            <rFont val="Tahoma"/>
            <family val="2"/>
          </rPr>
          <t>* Control manual: controles que son ejecutados por personas.
* Control automático: son ejecutados por un sistema.</t>
        </r>
      </text>
    </comment>
  </commentList>
</comments>
</file>

<file path=xl/comments4.xml><?xml version="1.0" encoding="utf-8"?>
<comments xmlns="http://schemas.openxmlformats.org/spreadsheetml/2006/main">
  <authors>
    <author>Lady Paola Cubides Suárez</author>
  </authors>
  <commentList>
    <comment ref="G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K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M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P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T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V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Y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AC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AE8" authorId="0" shapeId="0">
      <text>
        <r>
          <rPr>
            <sz val="10"/>
            <color indexed="81"/>
            <rFont val="Tahoma"/>
            <family val="2"/>
          </rPr>
          <t xml:space="preserve">El porcentaje es acumulativo. Se calcula promedio entre el avance de las acciones y los controles si no hay acciones solo avance de los controles.
</t>
        </r>
      </text>
    </comment>
  </commentList>
</comments>
</file>

<file path=xl/sharedStrings.xml><?xml version="1.0" encoding="utf-8"?>
<sst xmlns="http://schemas.openxmlformats.org/spreadsheetml/2006/main" count="982" uniqueCount="540">
  <si>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</si>
  <si>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</si>
  <si>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</si>
  <si>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</si>
  <si>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</si>
  <si>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</si>
  <si>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</si>
  <si>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</si>
  <si>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</si>
  <si>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</si>
  <si>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</si>
  <si>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</si>
  <si>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</si>
  <si>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</si>
  <si>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</si>
  <si>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Relaciones Laborales</t>
  </si>
  <si>
    <t>Probabilidad</t>
  </si>
  <si>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</si>
  <si>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</si>
  <si>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</si>
  <si>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</si>
  <si>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</si>
  <si>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</si>
  <si>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</si>
  <si>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</si>
  <si>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</si>
  <si>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</si>
  <si>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</si>
  <si>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</si>
  <si>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</si>
  <si>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</si>
  <si>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</si>
  <si>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</si>
  <si>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</si>
  <si>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</si>
  <si>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</si>
  <si>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</si>
  <si>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</si>
  <si>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</si>
  <si>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</si>
  <si>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</si>
  <si>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</si>
  <si>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</si>
  <si>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</si>
  <si>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</si>
  <si>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</si>
  <si>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</si>
  <si>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</si>
  <si>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</si>
  <si>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</si>
  <si>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</si>
  <si>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</si>
  <si>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</si>
  <si>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</si>
  <si>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</si>
  <si>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</si>
  <si>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</si>
  <si>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</si>
  <si>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</si>
  <si>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</si>
  <si>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</si>
  <si>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</si>
  <si>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</si>
  <si>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</si>
  <si>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</si>
  <si>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</si>
  <si>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</si>
  <si>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</si>
  <si>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</si>
  <si>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</si>
  <si>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</si>
  <si>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</si>
  <si>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</si>
  <si>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</si>
  <si>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t>Ítem</t>
  </si>
  <si>
    <t>Objetivo Estratégico</t>
  </si>
  <si>
    <t>Afectación Económica o Presupuestal</t>
  </si>
  <si>
    <t>Daños Activos Físicos por Desastres Naturales o Eventos Externos</t>
  </si>
  <si>
    <t>Ejecución y Administración de procesos</t>
  </si>
  <si>
    <t>Aleatoria</t>
  </si>
  <si>
    <t>Afectación Económica (o presupuestal) y Reputacional</t>
  </si>
  <si>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</si>
  <si>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</si>
  <si>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</si>
  <si>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</si>
  <si>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</si>
  <si>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</si>
  <si>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</si>
  <si>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</si>
  <si>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</si>
  <si>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</si>
  <si>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</si>
  <si>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</si>
  <si>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</si>
  <si>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</si>
  <si>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</si>
  <si>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</si>
  <si>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</si>
  <si>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</si>
  <si>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</si>
  <si>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</si>
  <si>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</si>
  <si>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</si>
  <si>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</si>
  <si>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</si>
  <si>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</si>
  <si>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</si>
  <si>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</si>
  <si>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</si>
  <si>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</si>
  <si>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</si>
  <si>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</si>
  <si>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</si>
  <si>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</si>
  <si>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</si>
  <si>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</si>
  <si>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</si>
  <si>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</si>
  <si>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</si>
  <si>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</si>
  <si>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</si>
  <si>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</si>
  <si>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</si>
  <si>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</si>
  <si>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</si>
  <si>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</si>
  <si>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</si>
  <si>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</si>
  <si>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</si>
  <si>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</si>
  <si>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</si>
  <si>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</si>
  <si>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</si>
  <si>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</si>
  <si>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</si>
  <si>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</si>
  <si>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</si>
  <si>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</si>
  <si>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</si>
  <si>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</si>
  <si>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</si>
  <si>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</si>
  <si>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</si>
  <si>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</si>
  <si>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</si>
  <si>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</si>
  <si>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</si>
  <si>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</si>
  <si>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</si>
  <si>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</si>
  <si>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</si>
  <si>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</si>
  <si>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</si>
  <si>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</si>
  <si>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</si>
  <si>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</si>
  <si>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</si>
  <si>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</si>
  <si>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</si>
  <si>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</si>
  <si>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</si>
  <si>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</si>
  <si>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</si>
  <si>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</si>
  <si>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</si>
  <si>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</si>
  <si>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</si>
  <si>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</si>
  <si>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</si>
  <si>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</si>
  <si>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</si>
  <si>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</si>
  <si>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</si>
  <si>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</si>
  <si>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</si>
  <si>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</si>
  <si>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</si>
  <si>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</si>
  <si>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</si>
  <si>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</si>
  <si>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</si>
  <si>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</si>
  <si>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</si>
  <si>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</si>
  <si>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</si>
  <si>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</si>
  <si>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</si>
  <si>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</si>
  <si>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</si>
  <si>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</si>
  <si>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</si>
  <si>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</si>
  <si>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</si>
  <si>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</si>
  <si>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</si>
  <si>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</si>
  <si>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</si>
  <si>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</si>
  <si>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</si>
  <si>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</si>
  <si>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</si>
  <si>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</si>
  <si>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</si>
  <si>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</si>
  <si>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</si>
  <si>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</si>
  <si>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</si>
  <si>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</si>
  <si>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</si>
  <si>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</si>
  <si>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</si>
  <si>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</si>
  <si>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</si>
  <si>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</si>
  <si>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</si>
  <si>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</si>
  <si>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</si>
  <si>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</si>
  <si>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</si>
  <si>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</si>
  <si>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</si>
  <si>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</si>
  <si>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Dependencia(s) / Grupo(s) Responsable(s)</t>
  </si>
  <si>
    <t>Valoración de Controles de Corrupción                                                                                                                                                                                                                                          Valoración de Controles de Corrupción</t>
  </si>
  <si>
    <t>Proyecto de Inversión</t>
  </si>
  <si>
    <t>Plan de Acción Acuerdo 790 de 2020</t>
  </si>
  <si>
    <t>Plan Anual de Vacantes</t>
  </si>
  <si>
    <t>Plan de Previsión de Recursos Humanos</t>
  </si>
  <si>
    <t>Plan Institucional de Archivo - PINAR</t>
  </si>
  <si>
    <t>Plan de Incentivos Institucionales</t>
  </si>
  <si>
    <t>Plan de Trabajo Anual en Seguridad y Salud en el Trabajo</t>
  </si>
  <si>
    <t>Plan de Tratamiento de Riesgos de Seguridad y Privacidad de la Información</t>
  </si>
  <si>
    <t>Plan de Seguridad y Privacidad de la Información</t>
  </si>
  <si>
    <t>Plan de Mejoramiento Institucional</t>
  </si>
  <si>
    <t>Plan de Mejoramiento de Entes de Control</t>
  </si>
  <si>
    <t>Plan Anual de Auditoría</t>
  </si>
  <si>
    <t>Plan de Acción MIPG - SGC</t>
  </si>
  <si>
    <t>Otros:</t>
  </si>
  <si>
    <t>Plan Estratégico Institucional - PEI</t>
  </si>
  <si>
    <t>Plan Estratégico de Talento Humano</t>
  </si>
  <si>
    <t>Plan Estadístico Distrital</t>
  </si>
  <si>
    <t>Objetivo Estratégico Asociado al Proceso:</t>
  </si>
  <si>
    <t>Plan de Emergencias de la Entidad</t>
  </si>
  <si>
    <t>Marque con una "X" los planes, programas o proyectos asociados al Proceso:</t>
  </si>
  <si>
    <t xml:space="preserve">Otros: </t>
  </si>
  <si>
    <t>Para Bloqueo de Listas</t>
  </si>
  <si>
    <t>Plan de Gestión Integral de Residuos</t>
  </si>
  <si>
    <t>% de Avance del Proceso</t>
  </si>
  <si>
    <t>% de Avance OCI</t>
  </si>
  <si>
    <t>Punto de Riesgo</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</si>
  <si>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</si>
  <si>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</si>
  <si>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</si>
  <si>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</si>
  <si>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</si>
  <si>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</si>
  <si>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</si>
  <si>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</si>
  <si>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Factores Internos (Análisis DOFA)</t>
  </si>
  <si>
    <t>Factores Externos (Análisis DOFA)</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</si>
  <si>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</si>
  <si>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</si>
  <si>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</si>
  <si>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</si>
  <si>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</si>
  <si>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</si>
  <si>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</si>
  <si>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</si>
  <si>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</si>
  <si>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</si>
  <si>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</si>
  <si>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</si>
  <si>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</si>
  <si>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</si>
  <si>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</si>
  <si>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</si>
  <si>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</si>
  <si>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</si>
  <si>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</si>
  <si>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REPORTE DE LA EJECUCIÓN DE LOS CONTROLES</t>
  </si>
  <si>
    <t>PORCENTAJE PROGRAMADO POR PERIODO</t>
  </si>
  <si>
    <t>EFICIENCIA EN LA EJECUCION DEL MAPA DE RIESGOS</t>
  </si>
  <si>
    <t>PROMEDIO CUMPLIMIENTO DEL MAPA DE RIESGOS (EFICACIA)</t>
  </si>
  <si>
    <t>Propósito del Control</t>
  </si>
  <si>
    <t>Cómo se Ejecuta el Control</t>
  </si>
  <si>
    <t>% de Avance Segunda linea</t>
  </si>
  <si>
    <t>Evidencia de los controles</t>
  </si>
  <si>
    <t xml:space="preserve">SEGUNDO REPORTE </t>
  </si>
  <si>
    <t>TERCER REPORTE</t>
  </si>
  <si>
    <t xml:space="preserve">PRIMER REPORTE </t>
  </si>
  <si>
    <t>Controles</t>
  </si>
  <si>
    <t>No. 6. Optimizar las capacidades logísticas, técnicas, institucionales y de gestión para el adecuado manejo de las emergencias o desastres asociadas a fenómenos amenazantes de diversos orígenes que se presenten en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</si>
  <si>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</si>
  <si>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</si>
  <si>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Generar conocimiento del Riesgo y los efectos de cambio climático mediante el análisis de información general y detallada para definir acciones de reducción de riesgo, adaptación al cambio climático y manejo de desastres en la ciudad.</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</si>
  <si>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</si>
  <si>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</si>
  <si>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Programa de Transparencia y Etica Pública - PTEP</t>
  </si>
  <si>
    <t>Plan Estratégico de Seguridad Vial - PESV</t>
  </si>
  <si>
    <t>Plan Anual de Adquisiciones - PAA</t>
  </si>
  <si>
    <t>Plan Institucional de Capacitación - PIC</t>
  </si>
  <si>
    <t>Plan Estratégico de Tecnologías de Información - PETI</t>
  </si>
  <si>
    <t>Plan Distrital de Gestión del Riesgo de Desastres y Cambio Climático - PDGRD-CC</t>
  </si>
  <si>
    <t xml:space="preserve">Plan de Acción de Gestión del Conocimiento y la Innovación </t>
  </si>
  <si>
    <t>Plan de Acción de Participación Ciudadana</t>
  </si>
  <si>
    <t>Plan de Acción Institucional - PAI</t>
  </si>
  <si>
    <t>Primer Reporte</t>
  </si>
  <si>
    <t>Segundo Reporte</t>
  </si>
  <si>
    <t>Tercer Reporte</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</si>
  <si>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</si>
  <si>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</si>
  <si>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</si>
  <si>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Página:</t>
    </r>
    <r>
      <rPr>
        <sz val="10"/>
        <color theme="1"/>
        <rFont val="Century Gothic"/>
        <family val="2"/>
      </rPr>
      <t xml:space="preserve"> 1 de 9</t>
    </r>
  </si>
  <si>
    <t>No. 7. Implementación de acciones de fortalecimiento institucional para mejorar el desempeño del IDIGER en el Distrito Capital Bogotá D.C.</t>
  </si>
  <si>
    <t>No. 2. Implementación de acciones de fortalecimiento institucional para mejorar el desempeño del IDIGER en el Distrito Capital Bogotá D.C.</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</si>
  <si>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</si>
  <si>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1. Generar conocimiento del Riesgo y los efectos del cambio climático mediante el análisis de información general y detallada para definir acciones de reducción de riesgo, adaptación al cambio climático y manejo de desastres en la ciudad.</t>
  </si>
  <si>
    <t>No. 3. Modernizar el sistema de Información de Gestión de Riesgos y Cambio Climático con enfoque de escenarios.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</si>
  <si>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</si>
  <si>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r>
      <rPr>
        <b/>
        <sz val="10"/>
        <color theme="1"/>
        <rFont val="Century Gothic"/>
        <family val="2"/>
      </rPr>
      <t>Página:</t>
    </r>
    <r>
      <rPr>
        <sz val="10"/>
        <color theme="1"/>
        <rFont val="Century Gothic"/>
        <family val="2"/>
      </rPr>
      <t xml:space="preserve"> 2 de 9</t>
    </r>
  </si>
  <si>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</si>
  <si>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</si>
  <si>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r>
      <rPr>
        <b/>
        <sz val="10"/>
        <color theme="1"/>
        <rFont val="Century Gothic"/>
        <family val="2"/>
      </rPr>
      <t>Casi seguro:</t>
    </r>
    <r>
      <rPr>
        <sz val="10"/>
        <color theme="1"/>
        <rFont val="Century Gothic"/>
        <family val="2"/>
      </rPr>
      <t xml:space="preserve"> Mas de una vez al año.</t>
    </r>
  </si>
  <si>
    <r>
      <rPr>
        <b/>
        <sz val="10"/>
        <color theme="1"/>
        <rFont val="Century Gothic"/>
        <family val="2"/>
      </rPr>
      <t>Fuerte =</t>
    </r>
    <r>
      <rPr>
        <sz val="10"/>
        <color theme="1"/>
        <rFont val="Century Gothic"/>
        <family val="2"/>
      </rPr>
      <t xml:space="preserve"> El control se ejecuta de manera consistente por parte del responsable.</t>
    </r>
  </si>
  <si>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</si>
  <si>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</si>
  <si>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r>
      <rPr>
        <b/>
        <sz val="10"/>
        <color theme="1"/>
        <rFont val="Century Gothic"/>
        <family val="2"/>
      </rPr>
      <t>Probable:</t>
    </r>
    <r>
      <rPr>
        <sz val="10"/>
        <color theme="1"/>
        <rFont val="Century Gothic"/>
        <family val="2"/>
      </rPr>
      <t xml:space="preserve"> Al menos una vez en el ultimo año.</t>
    </r>
  </si>
  <si>
    <r>
      <rPr>
        <b/>
        <sz val="10"/>
        <color theme="1"/>
        <rFont val="Century Gothic"/>
        <family val="2"/>
      </rPr>
      <t>Moderado =</t>
    </r>
    <r>
      <rPr>
        <sz val="10"/>
        <color theme="1"/>
        <rFont val="Century Gothic"/>
        <family val="2"/>
      </rPr>
      <t xml:space="preserve"> El control se ejecuta algunas veces por parte del responsable.</t>
    </r>
  </si>
  <si>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</si>
  <si>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</si>
  <si>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r>
      <rPr>
        <b/>
        <sz val="10"/>
        <color theme="1"/>
        <rFont val="Century Gothic"/>
        <family val="2"/>
      </rPr>
      <t>Posible:</t>
    </r>
    <r>
      <rPr>
        <sz val="10"/>
        <color theme="1"/>
        <rFont val="Century Gothic"/>
        <family val="2"/>
      </rPr>
      <t xml:space="preserve"> Al menos una vez en los últimos dos años.</t>
    </r>
  </si>
  <si>
    <r>
      <rPr>
        <b/>
        <sz val="10"/>
        <color theme="1"/>
        <rFont val="Century Gothic"/>
        <family val="2"/>
      </rPr>
      <t>Débil =</t>
    </r>
    <r>
      <rPr>
        <sz val="10"/>
        <color theme="1"/>
        <rFont val="Century Gothic"/>
        <family val="2"/>
      </rPr>
      <t xml:space="preserve"> El control no se ejecuta por parte del responsable.</t>
    </r>
  </si>
  <si>
    <r>
      <rPr>
        <b/>
        <sz val="10"/>
        <color theme="1"/>
        <rFont val="Century Gothic"/>
        <family val="2"/>
      </rPr>
      <t>Económico:</t>
    </r>
    <r>
      <rPr>
        <sz val="10"/>
        <color theme="1"/>
        <rFont val="Century Gothic"/>
        <family val="2"/>
      </rPr>
      <t xml:space="preserve"> Entre 100 y 500 SMLMV</t>
    </r>
  </si>
  <si>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</si>
  <si>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</si>
  <si>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r>
      <rPr>
        <b/>
        <sz val="10"/>
        <color theme="1"/>
        <rFont val="Century Gothic"/>
        <family val="2"/>
      </rPr>
      <t>Rara vez:</t>
    </r>
    <r>
      <rPr>
        <sz val="10"/>
        <color theme="1"/>
        <rFont val="Century Gothic"/>
        <family val="2"/>
      </rPr>
      <t xml:space="preserve"> No se ha presentado en los últimos cinco años.</t>
    </r>
  </si>
  <si>
    <r>
      <rPr>
        <b/>
        <sz val="10"/>
        <color theme="1"/>
        <rFont val="Century Gothic"/>
        <family val="2"/>
      </rPr>
      <t>Reputacional:</t>
    </r>
    <r>
      <rPr>
        <sz val="10"/>
        <color theme="1"/>
        <rFont val="Century Gothic"/>
        <family val="2"/>
      </rPr>
      <t xml:space="preserve"> El riesgo afecta la imagen de alguna área de la organización</t>
    </r>
  </si>
  <si>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</si>
  <si>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</si>
  <si>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</si>
  <si>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</si>
  <si>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 Seguridad de la Información (Pérdida de la Disponibilidad)</t>
  </si>
  <si>
    <t>Gestión - Estratégico</t>
  </si>
  <si>
    <t>Gestión - Seguridad de la Información (Pérdida de Confidencialidad)</t>
  </si>
  <si>
    <t>Gestión - Seguridad de la Información (Pérdida de la Integridad)</t>
  </si>
  <si>
    <t>Gestión - Fiscal</t>
  </si>
  <si>
    <t>Corrupción - LA/FT/FPADM</t>
  </si>
  <si>
    <t>Gestión - Fuga de Capital Intelectual</t>
  </si>
  <si>
    <t>Gestión - Incumplimiento Normativo</t>
  </si>
  <si>
    <t>Corrupción - Conflictos de Interés</t>
  </si>
  <si>
    <r>
      <rPr>
        <b/>
        <sz val="10"/>
        <color theme="1"/>
        <rFont val="Century Gothic"/>
        <family val="2"/>
      </rPr>
      <t>Improbable:</t>
    </r>
    <r>
      <rPr>
        <sz val="10"/>
        <color theme="1"/>
        <rFont val="Century Gothic"/>
        <family val="2"/>
      </rPr>
      <t xml:space="preserve"> Al menos una vez en los últimos cinco años.</t>
    </r>
  </si>
  <si>
    <t>Sin Registro</t>
  </si>
  <si>
    <t>Con Registro</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</si>
  <si>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</si>
  <si>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Página:</t>
    </r>
    <r>
      <rPr>
        <sz val="10"/>
        <color theme="1"/>
        <rFont val="Century Gothic"/>
        <family val="2"/>
      </rPr>
      <t xml:space="preserve"> 3 de 9</t>
    </r>
  </si>
  <si>
    <r>
      <rPr>
        <b/>
        <sz val="10"/>
        <color theme="1"/>
        <rFont val="Century Gothic"/>
        <family val="2"/>
      </rPr>
      <t>Página:</t>
    </r>
    <r>
      <rPr>
        <sz val="10"/>
        <color theme="1"/>
        <rFont val="Century Gothic"/>
        <family val="2"/>
      </rPr>
      <t xml:space="preserve"> 4 de 9</t>
    </r>
  </si>
  <si>
    <r>
      <rPr>
        <b/>
        <sz val="10"/>
        <color theme="1"/>
        <rFont val="Century Gothic"/>
        <family val="2"/>
      </rPr>
      <t>Página:</t>
    </r>
    <r>
      <rPr>
        <sz val="10"/>
        <color theme="1"/>
        <rFont val="Century Gothic"/>
        <family val="2"/>
      </rPr>
      <t xml:space="preserve"> 5 de 9</t>
    </r>
  </si>
  <si>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</si>
  <si>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</si>
  <si>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</si>
  <si>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0"/>
        <color theme="1"/>
        <rFont val="Century Gothic"/>
        <family val="2"/>
      </rPr>
      <t>Página:</t>
    </r>
    <r>
      <rPr>
        <sz val="10"/>
        <color theme="1"/>
        <rFont val="Century Gothic"/>
        <family val="2"/>
      </rPr>
      <t xml:space="preserve"> 6 de 9</t>
    </r>
  </si>
  <si>
    <r>
      <rPr>
        <b/>
        <sz val="10"/>
        <color theme="1"/>
        <rFont val="Century Gothic"/>
        <family val="2"/>
      </rPr>
      <t>Página:</t>
    </r>
    <r>
      <rPr>
        <sz val="10"/>
        <color theme="1"/>
        <rFont val="Century Gothic"/>
        <family val="2"/>
      </rPr>
      <t xml:space="preserve"> 7 de 9</t>
    </r>
  </si>
  <si>
    <r>
      <rPr>
        <b/>
        <sz val="10"/>
        <rFont val="Century Gothic"/>
        <family val="2"/>
      </rPr>
      <t>Vigente desde:</t>
    </r>
    <r>
      <rPr>
        <sz val="10"/>
        <rFont val="Century Gothic"/>
        <family val="2"/>
      </rPr>
      <t xml:space="preserve"> 30/11/2024</t>
    </r>
  </si>
  <si>
    <r>
      <rPr>
        <b/>
        <sz val="11"/>
        <rFont val="Century Gothic"/>
        <family val="2"/>
      </rPr>
      <t>Vigente desde:</t>
    </r>
    <r>
      <rPr>
        <sz val="11"/>
        <rFont val="Century Gothic"/>
        <family val="2"/>
      </rPr>
      <t xml:space="preserve"> 30/11/2024</t>
    </r>
  </si>
  <si>
    <r>
      <rPr>
        <b/>
        <sz val="10"/>
        <color theme="1"/>
        <rFont val="Century Gothic"/>
        <family val="2"/>
      </rPr>
      <t>Vigente desde:</t>
    </r>
    <r>
      <rPr>
        <sz val="10"/>
        <rFont val="Century Gothic"/>
        <family val="2"/>
      </rPr>
      <t xml:space="preserve"> 30/11/2024</t>
    </r>
  </si>
  <si>
    <r>
      <rPr>
        <b/>
        <sz val="10"/>
        <color theme="1"/>
        <rFont val="Century Gothic"/>
        <family val="2"/>
      </rPr>
      <t>Vigente desde:</t>
    </r>
    <r>
      <rPr>
        <sz val="10"/>
        <color rgb="FFFF0000"/>
        <rFont val="Century Gothic"/>
        <family val="2"/>
      </rPr>
      <t xml:space="preserve"> </t>
    </r>
    <r>
      <rPr>
        <sz val="10"/>
        <rFont val="Century Gothic"/>
        <family val="2"/>
      </rPr>
      <t>30/11/2024</t>
    </r>
  </si>
  <si>
    <r>
      <rPr>
        <b/>
        <sz val="10"/>
        <color theme="1"/>
        <rFont val="Century Gothic"/>
        <family val="2"/>
      </rPr>
      <t>Vigente desde:</t>
    </r>
    <r>
      <rPr>
        <sz val="10"/>
        <color theme="1"/>
        <rFont val="Century Gothic"/>
        <family val="2"/>
      </rPr>
      <t xml:space="preserve"> </t>
    </r>
    <r>
      <rPr>
        <sz val="10"/>
        <rFont val="Century Gothic"/>
        <family val="2"/>
      </rPr>
      <t>30/11/2024</t>
    </r>
  </si>
  <si>
    <r>
      <rPr>
        <b/>
        <sz val="10"/>
        <color theme="1"/>
        <rFont val="Century Gothic"/>
        <family val="2"/>
      </rPr>
      <t xml:space="preserve">Vigente desde: </t>
    </r>
    <r>
      <rPr>
        <sz val="10"/>
        <rFont val="Century Gothic"/>
        <family val="2"/>
      </rPr>
      <t>30/11/2024</t>
    </r>
  </si>
  <si>
    <r>
      <rPr>
        <b/>
        <sz val="10"/>
        <color theme="1"/>
        <rFont val="Century Gothic"/>
        <family val="2"/>
      </rPr>
      <t>Vigente desde:</t>
    </r>
    <r>
      <rPr>
        <sz val="10"/>
        <color theme="1"/>
        <rFont val="Century Gothic"/>
        <family val="2"/>
      </rPr>
      <t xml:space="preserve"> 30/11/2024</t>
    </r>
  </si>
  <si>
    <t>Acciones para Mitigar el Nivel de Riesgo</t>
  </si>
  <si>
    <t xml:space="preserve">Descripción del Control
</t>
  </si>
  <si>
    <t>X</t>
  </si>
  <si>
    <t>Rara vez: No se ha presentado en los últimos cinco años.</t>
  </si>
  <si>
    <t>Media: La actividad que conlleva el riesgo se ejecuta de 24 a 500 veces por año</t>
  </si>
  <si>
    <t>Reputacional: El riesgo afecta la imagen de la entidad con algunos usuarios de relevancia frente al logro de los objetivos</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</si>
  <si>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</si>
  <si>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</si>
  <si>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</si>
  <si>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</si>
  <si>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</si>
  <si>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2 a 4</t>
  </si>
  <si>
    <t>Con registro</t>
  </si>
  <si>
    <t>Realizar el envío de lineamientos para las revisiones anuales de los objetos contractuales de los proyectos inversión. (100%)</t>
  </si>
  <si>
    <t>01/10/2024 - 31/12/2024</t>
  </si>
  <si>
    <t>Oficina Asesora de Planeación (equipo proyectos)</t>
  </si>
  <si>
    <t>Cambios constantes en  práctica  de los procedimientos, posible confusión y resistencia por parte del personal que participa en el proceso contractual en la aplicación de procedimientos</t>
  </si>
  <si>
    <t>No se socializa de manera permanente las modificaciones en los  procedimientos y formatos (desconocimiento de los mismos), Falta de alineación y comprensión entre los miembros del equipo</t>
  </si>
  <si>
    <t>Los tiempos que se llevan a cabo en la construccion de la etapa precontractual, en algunas ocasiones, son demorados por causas externas,lo que puede retrasar consecutivamente las entregas o productos finales y los procesos de planeacion</t>
  </si>
  <si>
    <t>Falta de claridad por parte de las areas, en las solicitudes de especificaciones y caracteristicas tecnicas del producto o servicios requeridos,  lo que conlleva a modificaciones y reprocesos</t>
  </si>
  <si>
    <t>Falta de capacitacion a los servidores en el manejo de las plataformas de gestion contractual, desde el área de talento humano y que esté alineado con los programas de capacitación</t>
  </si>
  <si>
    <t>Perdida de competencia para liquidar contratos por parte de la entidad, podría afectar la relación con los proveedores, y existen demasiados filtros para el trámite de las liquidaciones.</t>
  </si>
  <si>
    <t>Falta de disponibilidad del personal contratado para efectuar las actividades en tiempos oportunos por la asignación de contratos basada en criterios políticos en lugar de méritos técnicos y operativos.</t>
  </si>
  <si>
    <t>Múltiples áreas piensan que el proceso contractual es responsabilidad exclusiva de la oficina jurídica, la gestión contractual es un proceso que va más allá de las funciones legales y abarca aspectos operativos, financieros y estratégicos</t>
  </si>
  <si>
    <t>No hay una comunicación efectiva entre las  diferentesáreas, lo cual es esencial para garantizar que las solicitudes de productos o servicios, las especificaciones y otros detalles necesarios estén correctamente integrados en el proceso de gestión contractual.</t>
  </si>
  <si>
    <t>Todos en la Entidad  deben recibir capacitación adecuada desde el pln dee capacitación de la Entidad sobre el proceso contractual para comprender los aspectos clave y que no sea una responsaabilidad de la oficina jurídica</t>
  </si>
  <si>
    <t>El área corporativa brinda capacitaciones y el grupo de profesionales de la Oficina Juridica igualmente efectúa socializaciones y capacitaciones sobre el tema contractual</t>
  </si>
  <si>
    <t>Uso eficiente de puntos de control que estandariza el proceso de gestión contractual.</t>
  </si>
  <si>
    <t>Expertise de las persona de planta para garantiza una gestión contractual sólida y conforme a las regulaciones, supliendo las debilidades de los contratistas</t>
  </si>
  <si>
    <t>Enfoque proactivo para mejorar la eficiencia  en la etapa contractual a través de la estandarización de procedimientos, formatos y divulgación</t>
  </si>
  <si>
    <t xml:space="preserve">Equipo de trabajo que realiza seguimiento a las liquidaciones </t>
  </si>
  <si>
    <t>Se tienen  herramientas fisicas para llevar a cabo el desempeño de las obligaciones y funciones del personal de la OAJ. La Oficina Juridica cuenta con personal de planta que posee el conocimiento y destreza en el manejo de las plataformas de contratación y ellos brindan las capacitaciones a los grupos de contratista que apoyan la gestión contractual</t>
  </si>
  <si>
    <t>Se ha definido el proceso de estructuracion a partir de plantillas que permite garantizar que el proceso de estruturacion contractual sea agil, efectivo Para la estructuración de las especificaciones técnicas se deben efectuar consultas previas con expertos en los equipos, bienes o servicios especializados que se requieren</t>
  </si>
  <si>
    <t>Ajustar el o los procedimiento generando controles mas rigurosos y de acuerdo a la dinamica de la etapa precontractual</t>
  </si>
  <si>
    <t>Se brinda apoyo por parte de los contratistas para los temas de gestion contractual la fortaleza es el personal de planta que tiene la iniciativa de estar atentos a las modificaciones normativas y socializarlas con los contratistas</t>
  </si>
  <si>
    <t>Los asesores brindan el apoyo requerido (conocimiento técnico jurídico) en los temas de gestión contractual . La fortaleza es el trabajo y dedicación de los profesionales de planta</t>
  </si>
  <si>
    <t>Demora en la recepción y entrega de documentos para adelantar procesos contractuales</t>
  </si>
  <si>
    <t>Demoras en las respuestas de las cotizaciones solicitadas para estudios de mercado, y/o respuestas q no corresponden a lo solictado por la entidad que igualmente retrasa la elaboracion del estudio de mercado</t>
  </si>
  <si>
    <t>Fallas tecnologicas externas para la publicacion de procesos</t>
  </si>
  <si>
    <t>Retrasos en la elaboracion de estudios de sector, relacionado con la obtencion de la informacion, ya que ésta no se encuentra  actualizada por parte de los sectores (a nivel externo superintendencia superfinanciera, entre otros) relacionados con el servicio a requerir como indicadores financieros y organizacionales</t>
  </si>
  <si>
    <t>La falta de claridad en algunos procesos desde el área técnica con respecto a las especificaciones técnicas puede ocasionar cambios inesperados, generando reprocesos y resultando en un desgaste para los involucrados en el proceso precontractual. Estos cambios en el camino pueden afectar la eficiencia y la planificación.</t>
  </si>
  <si>
    <t>Los cambios repentinos de última hora en procesos establecidos en el plan anual de adquisiciones y modificaciones en las fechas previstas pueden alterar significativamente los cronogramas establecidos. Esto provoca una situación en la que se corre para adaptarse, lo que puede afectar la calidad y la ejecución adecuada de los procesos.</t>
  </si>
  <si>
    <t>Variaciones en el tipo de cambio cuando se trata de  bienes y servicios importados (esto afecta los costos tanto de los estudios de mercado como de los procesos en marcha)</t>
  </si>
  <si>
    <t>Fallas tecnologicas externas que son utilizadas por la OAJ para tramitar los diferentes procesos (Colombia compra, SECOP II)</t>
  </si>
  <si>
    <t>La complejidad para obtener cotizaciones y la reticencia de algunas empresas a cotizar con nosotros representan un desafío para la elaboración de estudios de mercado</t>
  </si>
  <si>
    <t xml:space="preserve">Los cambios normativos generan la necesidad de actualizaciones y modificaciones inmediatas, en el caso que aplique, igualmente requiere de capacitacion o socializacion de la norma para dar una correcta aplicación. </t>
  </si>
  <si>
    <t>Ofrecer programas de capacitación continua para el personal involucrado en el proceso precontractual. Esto ayudaría a mejorar las habilidades y conocimientos necesarios para abordar cambios y desafíos en el entorno contractual.</t>
  </si>
  <si>
    <t>Oportunidad para revisar y fortalecer el proceso de planificación anual de adquisiciones. Esto podría implicar una mayor participación de las partes interesadas, previsiones para cambios inesperados y una comunicación más efectiva sobre modificaciones en los cronogramas.</t>
  </si>
  <si>
    <t>Oportunidad para implementar mecanismos que mejoren la comunicación entre el área técnica y el equipo precontractual, garantizando especificaciones técnicas más claras desde el principio. Esto podría incluir sesiones de retroalimentación y revisión conjunta de requerimientos</t>
  </si>
  <si>
    <t>Dar aplicación a las directrices, parametros, lineamientos y politicas de  Colombia Compra Eficiente  dado que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 Decreto 4170 de 2011</t>
  </si>
  <si>
    <t>Gestionar mesas de trabajo con las áreas que permitan socializar permanentemente los cambios que se realicen en el proceso de gestión contractual</t>
  </si>
  <si>
    <t>Gestionar capacitaciones para actualizar los conocimientos juridicos y manejo de plataformas que se llevan en la gestion contractual</t>
  </si>
  <si>
    <t>Procesos contractuales</t>
  </si>
  <si>
    <t>Incumplimiento legal en la aplicación de los requisitos juridicos</t>
  </si>
  <si>
    <t>Falta de conocimientos juridicos y experiencia por parte de los abogados contratistas definidos por la Dirección encargados de llevar los procesos</t>
  </si>
  <si>
    <t>Posibilidad de afectacion económica y reputacional por el Incumplimiento legal, en la aplicación de requisitos juridicos debido a la falta de conocimientos jurídicos y experiencia por parte de los abogados encargados de llevar los procesos</t>
  </si>
  <si>
    <t>Publicacion de la informacion</t>
  </si>
  <si>
    <t>Publicacion extemporanea o no publicacion en el portal SECOP II de la informacion de la gestion contractual de responsabilidad de la OJ y Aprobacion de polizas que no cumplen con las condiciones legalmente establecidas</t>
  </si>
  <si>
    <t>Falta de conocimientos juridicos y experiencia por parte de los abogados contratistas definidos por la Dirección encargados de llevar los procesos y desatención de los supervisores en los tiempos que se deben tener encuenta para la publicación en la plataforma</t>
  </si>
  <si>
    <t>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t>
  </si>
  <si>
    <t>Aprobacion de polizas de garantias</t>
  </si>
  <si>
    <t>Aprobacion de polizas que no cumplen con las condiciones legalmente establecidas</t>
  </si>
  <si>
    <t>Falta de conocimientos juridicos de los abogados contratista definidos por la Dirección encargados de llevar los procesos</t>
  </si>
  <si>
    <t>Posibilidad de afectacion reputacional por la aprobacion de polizas que no cumplen con las condiciones legalmente establecidas debido a la falta de conocimientos contractuales de los abogados contratistas que apoyan el proceso contractual</t>
  </si>
  <si>
    <t>Contratos a liquidar</t>
  </si>
  <si>
    <t>Perdida de competencia para liquidar contratos por parte de la entidad</t>
  </si>
  <si>
    <t>Falta de conocimientos de supervisores en los tiempos para radicar liquidaciones de contratos y la existencia de varios filtros que retrazaban la firma de las liquidaciones</t>
  </si>
  <si>
    <t>Posibilidad de afectacion reputacional por la perdida de competencia para liquidar contratos por parte de la entidad debido a la Falta de conocimientos de supervisores en los tiempos para radicar liquidaciones de contratos y a los excesivos filtros para proceder a una firma</t>
  </si>
  <si>
    <t>Procedimientos de la OAJ</t>
  </si>
  <si>
    <t>Inadecuada revision juridica (de forma) de los estudios previos y documentos soportes que hace parte de los procesos de adquisicion de bienes y servicios que tiene a cargo la OJ</t>
  </si>
  <si>
    <t>No hay rigurosidad en la revision por parte del abogado contratista definido por la dirección encargado del proceso, alta carga de asignacion de procesos a los abogados, el abogado encargado no realiza las observaciones y/o falencias encontradas en los estudios  previos de manera oportuna al area encargada .</t>
  </si>
  <si>
    <t>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t>
  </si>
  <si>
    <t>Contratación (Etapa Precontractual - Estructuración)</t>
  </si>
  <si>
    <t>Recibir o solicitar dadivas o beneficios a nombre propio o para el favorecimiento de un tercero.</t>
  </si>
  <si>
    <t>Direccionamiento de los requisitos técnicos,por parte de la Dirección o nivel directivo durante la estructuración contractual.</t>
  </si>
  <si>
    <t>Posibilidad de afectación economica y reputacional al recibir o solicitar dadivas o beneficios a nombre propio o de terceros, mediante el direccionamiento de los requisitos técnicos, por parte del nivel directivo durante la estructuración contractual.</t>
  </si>
  <si>
    <t>Contratación (Etapa Precontractual - Evaluación)</t>
  </si>
  <si>
    <t>Evaluación contractual direccionada y permisiva de los requisitos técnicos definidos por el nivel directivo</t>
  </si>
  <si>
    <t>Posibilidad de afectación economica y reputacional al recibir o solicitar dadivas o beneficios a nombre propio o de terceros, mediante la evaluación contractual direccionada y permisiva de los requisitos técnicos, definidos por el nivel directivo</t>
  </si>
  <si>
    <t>Contratación (Etapa Contractual - Supervisión)</t>
  </si>
  <si>
    <t>Supervisión o interventoria que avale obligaciones contractuales incumplidas, mayores y menores cantidades, items no previstos, hechos cumplidos y requisitos técnicos incumplidos.</t>
  </si>
  <si>
    <t>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t>
  </si>
  <si>
    <t>Contratación (Etapa Post-Contractual - Liquidación de contratos)</t>
  </si>
  <si>
    <t>Liquidación por parte de los interventores sin el cumplimiento de los requisitos establecidos contractualmente, asi como la liquidación permisiva de mayores y menores cantidades, items no previstos, hechos cumplidos y requisitos técnicos.</t>
  </si>
  <si>
    <t>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t>
  </si>
  <si>
    <t>Etapa precontractual (Aprobación o no del Comité de Contratación)</t>
  </si>
  <si>
    <t>La intervención directa de figuras políticas en el proceso de toma de decisiones relacionado con la asignación de contratos en la Entidad
La desconexión entre las necesidades operativas reales de la entidad y las decisiones políticas que priorizan la lealtad política sobre la competencia técnica y operativa
La falta de una evaluación adecuada de los méritos técnicos y operativos de los contratistas durante el proceso de selección, lo que permite la asignación de contratos sin una consideración adecuada de la capacidad para realizar las actividades requeridas.</t>
  </si>
  <si>
    <t>La influencia de factores políticos en la toma de decisiones, posibles presiones externas, como compromisos políticos o influencias de terceros, que pueden incidir en la toma de decisiones de asignación de contratos
manipulación de la asignación de contratos sin la debida justificación basada en méritos técnicos y operativos
La ausencia de un sistema robusto y objetivo de evaluación y selección de contratistas de prestación de servicios profesionales y de apoyo a la gestión, lo que facilita la introducción de sesgos políticos en el proceso.
La falta de controles internos efectivos para garantizar que la asignación de contratos de prestación de servicios profesionales y de apoyo a la gestió,que se realice de manera justa y basada en criterios objetivos, permitiendo así la interferencia política</t>
  </si>
  <si>
    <t>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t>
  </si>
  <si>
    <t>Casi seguro: Mas de una vez al año.</t>
  </si>
  <si>
    <t>Reputacional: El riesgo afecta la imagen de la entidad internamente, de conocimiento general, nivel interno, de junta directiva y accionistas y/o de proveedores</t>
  </si>
  <si>
    <t>1 a 6</t>
  </si>
  <si>
    <t>7 a 10</t>
  </si>
  <si>
    <t>Unidad (N contratos suscritos)</t>
  </si>
  <si>
    <t>1 a 4</t>
  </si>
  <si>
    <t>5 a 10</t>
  </si>
  <si>
    <t>Unidad (N contratos a cargo de la OAJ como supervision)</t>
  </si>
  <si>
    <t>7 a 12</t>
  </si>
  <si>
    <t>Unidad (N contratos aque se reviso poliza por por parte de OAJ )</t>
  </si>
  <si>
    <t>1  a 2</t>
  </si>
  <si>
    <t>Unidad (N contratos suscritos 2020)</t>
  </si>
  <si>
    <t>1 a 5</t>
  </si>
  <si>
    <t>Se tomo como referente  el No. de contratos de todas las modalidades suscritos en 2021 correspondiente a  440 y se promedio para cada cuatrimestre en relacion al año, en relacion a los procesos que se han venido llevando en este año.</t>
  </si>
  <si>
    <t>Se tomo como referente el N de contratos suscritos en ejecucion con corte a 30 de junio 2022 y que estan a cargo de la OAJ como supervisión</t>
  </si>
  <si>
    <t>Se tomo como referente el N de contratos suscritos de todas las modalidaddes que se revisaron poliza en 2022 correspondiente a 294 y se promedio para cada cuatrimestre en relacion al año.</t>
  </si>
  <si>
    <t xml:space="preserve">Se tomo como referente el N de contratos suscritos en el año 2020, y que son suceptibles de liquidacion, cuya perdidda de competencia estan para 2022 segun la ley 1150 de 2007 arti 11 (termino de 30 meses para liquidadr contratos) </t>
  </si>
  <si>
    <t>Se tomo como referente el N de contratos de todas las modalidades suscritos en 2021 correspondiente a 440 y se promedio para cada cuatrimestre en relacion al año.</t>
  </si>
  <si>
    <t>Jefe de la Oficina Jurídica</t>
  </si>
  <si>
    <t xml:space="preserve">Supervisor de contrato o Jefe de la Oficina Jurídica
</t>
  </si>
  <si>
    <t>Drive Oficina Jurídica - Carpeta contractual</t>
  </si>
  <si>
    <t>En la revisión de faltantes de informes de actividades, se realiza la solicitud de ajuste a los supervisores de contratos</t>
  </si>
  <si>
    <t>Formato excel del control aleatorio, y se tienen en las carpetas digitales  del IDIGER, la contratista de apoyo y la Profesional especilaizada 222-29</t>
  </si>
  <si>
    <t>La remite la contratista apoyo a planeacion de la OAJ y/o la profesional especializado 222-29</t>
  </si>
  <si>
    <t>En la revisión del formato de póliza si se encuentra alguna incosistencia, se actualiza la información contenida en el formato</t>
  </si>
  <si>
    <t>Formato excel del control aleatorio, y se tienen en las carpetas digitales  del IDIGER, la contratista de designada para el seguimiento a las liquiudaciones  y la Profesional especilaizada 222-29</t>
  </si>
  <si>
    <t>El cuadro excel está generado con el fin de prevenir que algún contrato presente perdida de compentencia</t>
  </si>
  <si>
    <t>Actas o grabaciones que den cuenta de las acciones desarrolladas y se  tienen en las carpetas digitales  del IDIGER, la contratista designada para segujmiento y la Profesional especilaizada 222-29</t>
  </si>
  <si>
    <t>El equipo técnico, equipó jurídico, subdirectores y jefes de oficina.</t>
  </si>
  <si>
    <t>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t>
  </si>
  <si>
    <t>El equipo evaluador y los ordenadores del gasto.</t>
  </si>
  <si>
    <t>1) En caso de que se identifiquen inconsistencias, se solicita a los oferentes la subsanación de las observaciones identificadas por el equipo evaluador designado.</t>
  </si>
  <si>
    <t>Supervisor del contrato / apoyo a la supervisión y Ordenadores del Gasto.</t>
  </si>
  <si>
    <t>1) En caso de que se identifiquen inconsistencias asociadas al incumplimiento del objeto y obligaciones contractuales, se procede a iniciar el proceso de declaratoria de incumplimiento total o parcial del contrato.</t>
  </si>
  <si>
    <t>Ordenadores de Gasto
Director General</t>
  </si>
  <si>
    <t>Fuerte = El control se ejecuta de manera consistente por parte del responsable.</t>
  </si>
  <si>
    <t>1) Actualizar el procedimiento y manuales a que hubuere lugar, con relacion a los lineamientos y controles establecidos en la etapa precontractual. (100%).</t>
  </si>
  <si>
    <t>1) Establecer dentro del formato de evaluación tecnica, juridica y financiera, la declaración de conflicto de interes, como requisito previo para efectuar la evaluación. (100%).</t>
  </si>
  <si>
    <t>1) Actualizar la guía de supervisión e interventoria. (60%).
2) Capacitar en las obligaciones y responsabilidades de la supervisión de contratos y apoyo a la supervisión. (40%).</t>
  </si>
  <si>
    <t>1) Capacitar en buenas practicas y sanciones por incumplimientos en materia de liquidación contractual, a los supervisores y apoyo a la supervisión. (100%).</t>
  </si>
  <si>
    <t>Evidencias:
1) Capturas de pantalla de la publicación final de los estudios previos en SECOP
2) Actas de Comité de Contratación con los procesos aprobados</t>
  </si>
  <si>
    <t xml:space="preserve">Evidencias:
1) Capturas de pantalla de la publicación preliminar y/o definitiva de los resultados de la evaluación.
2) Informes  de evaluación de procesos firmada (muestreo) </t>
  </si>
  <si>
    <t>Evidencias:
1) Informe de supervisión de contratos para proveedores o prestación de servicios (muestreo).</t>
  </si>
  <si>
    <t>Evidencias: 
1) Acta de liquidación firmada. (muestreo)</t>
  </si>
  <si>
    <t>mensualmente</t>
  </si>
  <si>
    <t>evita que no se apliquen todos los requisitos jurídicos en los procesos de revisión de los procesos contractuales a cargo de la Oficina Jurídica</t>
  </si>
  <si>
    <t xml:space="preserve">evita que se realice publicación extemporánea o no publicación en el portal secop2 de la información de la gestión contractual de responsabilidad de la Oficina Jurídica,o que se aprueben polizas que no cumplan con las condiciones legalmente establecidas.
</t>
  </si>
  <si>
    <t>a demanda, de acuerdo a las necesidades que la Entidad tenga de contratación.</t>
  </si>
  <si>
    <t>evita el direccionamiento indebido de una necesidad de contratación (requisitos técnicos, jurídicos y financieros) para beneficio propio o de terceros.</t>
  </si>
  <si>
    <t>A través de:
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t>
  </si>
  <si>
    <t>evita la evaluación contractual direccionada y permisiva de los requisitos técnicos, jurídicos y financieros para beneficio propio o de terceros.</t>
  </si>
  <si>
    <t>A través de:
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t>
  </si>
  <si>
    <t>mensualmenteq</t>
  </si>
  <si>
    <t>Identifica el posible incumplimiento del objeto, plazo, forma de pago y obligaciones contractuales, mayores y menores cantidades, ítems no previstos, hechos cumplidos y requisitos técnicos incumplidos, para beneficio propio de terceros.</t>
  </si>
  <si>
    <t>A través de:
1) Realizar el seguimiento mensual detallado a la ejecución contractual, mediante la revisión de informes periódicos (incluso publicados en Secop), la revisión de evidencias entregadas y la verificación de las características técnicas de los productos contratados.</t>
  </si>
  <si>
    <t>a demanda, de acuerdo a los términos legales para la liquidación de un contrato.</t>
  </si>
  <si>
    <t>identifica el posible incumplimiento del objeto y obligaciones contractuales, mayores y menores cantidades, ítems no previstos, hechos cumplidos y requisitos técnicos incumplidos, para beneficio propio de terceros.</t>
  </si>
  <si>
    <t>A través de:
1) Realizar la liquidación del contrato, identificando posibles incumplimientos al objeto y las obligaciones contractuales, mayores y menores cantidades, ítems no previstos, hechos cumplidos y requisitos técnicos incumplidos.</t>
  </si>
  <si>
    <t>garantizan el cumplimiento de personal que se requiere para las áreas especificas con el conocimiento y tiempo disponible para ejecutar las actividades sin generar sobrecarga laboral a las personas de planta y garantizar el apoyo a los procesos</t>
  </si>
  <si>
    <t>A través de:
1. La jefe de la oficina jurídica realiza un seguimiento mensual a los contratos bajo su supervisión y diligencia la matriz de seguimiento
2. Los contratistas mensualmente reportan y guardan sus evidencias en  Drive que soporta el  cumplimiento de sus obligaciones contractuales</t>
  </si>
  <si>
    <t>A través de:
1. Un muestreo aleatorio de (3) tres contratos de los flujos de aprobación en secop2, en donde se puede identificar el proceso de revisión  para que toda la documentación cumpla con los requisitos jurídicos</t>
  </si>
  <si>
    <t xml:space="preserve">1. En caso de que se identifiquen inconsistencias en alguna de las  instancias de revisión, se realiza el rechazo, las observaciones y devoluciones correspondientes.
</t>
  </si>
  <si>
    <t xml:space="preserve">Evidencias:
1. Pantallazos flujos de aprobación secop2
2. Excel Observaciones
</t>
  </si>
  <si>
    <t>Drive  - Carpeta contractual matriz de riesgos</t>
  </si>
  <si>
    <t>En la revisión  se realiza la solicitud de ajuste al abogado quien se encarga de ajustar la información o documentos con el área</t>
  </si>
  <si>
    <t>Contratistas área gestión contractual 
Asignados inicialmente o quien corresponda
**Carol Johanna Acero Baquero
**Nilson Carrillo</t>
  </si>
  <si>
    <t xml:space="preserve">A través de:
1. Mensualmente la contratista Carol Johanna actualiza la base de contratación.
2. En este proceso realizará un muestreo de 3 contratos (Diferente tipología, fuente de financiación y procesos (nuevo o modificaciones) para hacer revisión de la información publicada en secop2.
2. Mensualmente el contratista Nilson realizará un muestreo de 3 contratos  para verificar que las pólizas estén aprobadas y que el formato está bien diligenciado
</t>
  </si>
  <si>
    <t xml:space="preserve">1. Una vez definidos los contratos sujetos de revisión en secop2 se identificará cada etapa y se revisará que los documentos estén cargados, en caso de que falte algún documento por cargar, se remitirá a través de correo electrónico al abogado que estuvo encargado del proceso con copia a líder de proceso contractual y jefe oficina jurídica para que subsane la infomación.
</t>
  </si>
  <si>
    <t xml:space="preserve">Evidencias:
** Base de contratación.
** Pantallazos 3 muestreos de revisión de contratos
** Pantallazos 3 muestreos de revisión de pólizas
</t>
  </si>
  <si>
    <t>verificando así la efectividad y correcta aplicación de dicho formato para que se cumpla con las vigencias y valores asegurados que debe tener cada póliza conforme a lo establecido en el contrato y en la ley. Se hace un muestreo de tres contratos en los cuales se verifica que la poliza cumpla con lo requerido. Trimestral</t>
  </si>
  <si>
    <t xml:space="preserve">1. Socializa una pieza interna que indique a los abogados, contratistas, supervisores, apoyos a la supervisión, a- la información que deben verificar en las pólizas. b- solicitando que se envie correo a los abogados por parte del supervisor cuando el contratista registre las pólizas en el secop para su revisión y aprobación. c- Que el supervisor de no efectuar pagos si no estan aprobadas las pólizas (inicio, modificaciones, suspensiones-reinicios)     
</t>
  </si>
  <si>
    <t xml:space="preserve">1. El supervisor informa por correo al abogado que esta la poliza para la revisión. 
2.El abogado revisa la poliza y la remite para aprobación o rechazo. 
3. El formato debe corresponder a la información de la garantia y su fecha de aprobación en el secop II.
</t>
  </si>
  <si>
    <t>1. Pieza de sociliazación sobre aspectos relevantes relacionados con las pólizas.
2.Muestreo trimestral de 3 contratos donde se verifique que el formato corresponde a lo requerido en el contrato y la información del secop.</t>
  </si>
  <si>
    <t xml:space="preserve">Adriana Nataly Calvo Peña o quien sea designado
</t>
  </si>
  <si>
    <t>trimestralmente</t>
  </si>
  <si>
    <t>Evidencias:
Base de liquidaciones y comunicaciòn interna a los supervisores informando las liquidaciones proximas a vencer competencia</t>
  </si>
  <si>
    <t>1. Se actualiza la base de liquidaciòn.
2. Se informe a los supervisores las liquidaciones que estàn pròximas a vencer competencia</t>
  </si>
  <si>
    <t>Mensualmente la contratista Adriana Nataly Calvo, o quien sea designado, actualiza la información de las  liquidaciones e informa cuantos contratos fueron liquidados en el mes, a traves de correo electrónico remite esta información a más tardar el 5 día calendario de cada mes a la profesional Johanna Parra con copia a la jefe de la oficina Jurídica. Y mensualmente, remite comunicaciòn interna a los supervisores de las liquidaciones que estèn pròximas a vencer competencia</t>
  </si>
  <si>
    <t>evita la pérdida de competencia para liquidar contratos por parte de la Entidad a través de la revisión y seguimiento de la matriz  de liquidaciones</t>
  </si>
  <si>
    <t>Que los documentos del contrato cumplan con los requisitos juridicos establecidos</t>
  </si>
  <si>
    <t>1) 31/12/2025</t>
  </si>
  <si>
    <t>1) 31/07/2025
2) 31/12/2025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</si>
</sst>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0" x14ac:knownFonts="1">
    <font>
      <sz val="11"/>
      <color theme="1"/>
      <name val="Calibri"/>
      <family val="2"/>
      <scheme val="minor"/>
    </font>
    <font>
      <sz val="11"/>
      <color theme="1"/>
      <name val="Calibri"/>
      <family val="2"/>
      <scheme val="minor"/>
    </font>
    <font>
      <b/>
      <sz val="9"/>
      <color indexed="81"/>
      <name val="Tahoma"/>
      <family val="2"/>
    </font>
    <font>
      <sz val="8"/>
      <color theme="1"/>
      <name val="Century Gothic"/>
      <family val="2"/>
    </font>
    <font>
      <b/>
      <sz val="11"/>
      <color theme="1"/>
      <name val="Century Gothic"/>
      <family val="2"/>
    </font>
    <font>
      <sz val="11"/>
      <color theme="1"/>
      <name val="Arial"/>
      <family val="2"/>
    </font>
    <font>
      <b/>
      <sz val="9"/>
      <color theme="1"/>
      <name val="Century Gothic"/>
      <family val="2"/>
    </font>
    <font>
      <sz val="7"/>
      <color theme="1"/>
      <name val="Century Gothic"/>
      <family val="2"/>
    </font>
    <font>
      <sz val="11"/>
      <color rgb="FF000000"/>
      <name val="Arial"/>
      <family val="2"/>
    </font>
    <font>
      <sz val="9"/>
      <color indexed="81"/>
      <name val="Tahoma"/>
      <family val="2"/>
    </font>
    <font>
      <b/>
      <sz val="10"/>
      <name val="Century Gothic"/>
      <family val="2"/>
    </font>
    <font>
      <sz val="10"/>
      <color theme="1"/>
      <name val="Century Gothic"/>
      <family val="2"/>
    </font>
    <font>
      <b/>
      <sz val="10"/>
      <color theme="1"/>
      <name val="Century Gothic"/>
      <family val="2"/>
    </font>
    <font>
      <sz val="11"/>
      <color theme="1"/>
      <name val="Century Gothic"/>
      <family val="2"/>
    </font>
    <font>
      <sz val="10"/>
      <name val="Century Gothic"/>
      <family val="2"/>
    </font>
    <font>
      <b/>
      <sz val="11"/>
      <name val="Century Gothic"/>
      <family val="2"/>
    </font>
    <font>
      <b/>
      <sz val="14"/>
      <color theme="1"/>
      <name val="Century Gothic"/>
      <family val="2"/>
    </font>
    <font>
      <b/>
      <sz val="12"/>
      <name val="Century Gothic"/>
      <family val="2"/>
    </font>
    <font>
      <b/>
      <sz val="16"/>
      <name val="Century Gothic"/>
      <family val="2"/>
    </font>
    <font>
      <b/>
      <sz val="18"/>
      <name val="Century Gothic"/>
      <family val="2"/>
    </font>
    <font>
      <sz val="10"/>
      <color rgb="FFFF0000"/>
      <name val="Century Gothic"/>
      <family val="2"/>
    </font>
    <font>
      <sz val="12"/>
      <color theme="1"/>
      <name val="Century Gothic"/>
      <family val="2"/>
    </font>
    <font>
      <b/>
      <sz val="12"/>
      <color theme="0"/>
      <name val="Century Gothic"/>
      <family val="2"/>
    </font>
    <font>
      <b/>
      <sz val="12"/>
      <color theme="1"/>
      <name val="Century Gothic"/>
      <family val="2"/>
    </font>
    <font>
      <sz val="11"/>
      <name val="Century Gothic"/>
      <family val="2"/>
    </font>
    <font>
      <b/>
      <sz val="11"/>
      <color theme="0"/>
      <name val="Century Gothic"/>
      <family val="2"/>
    </font>
    <font>
      <b/>
      <sz val="22"/>
      <color theme="0"/>
      <name val="Century Gothic"/>
      <family val="2"/>
    </font>
    <font>
      <sz val="14"/>
      <color theme="1"/>
      <name val="Century Gothic"/>
      <family val="2"/>
    </font>
    <font>
      <b/>
      <sz val="14"/>
      <name val="Century Gothic"/>
      <family val="2"/>
    </font>
    <font>
      <b/>
      <sz val="13"/>
      <name val="Century Gothic"/>
      <family val="2"/>
    </font>
    <font>
      <b/>
      <sz val="13"/>
      <color theme="1"/>
      <name val="Century Gothic"/>
      <family val="2"/>
    </font>
    <font>
      <b/>
      <sz val="10"/>
      <color theme="0"/>
      <name val="Century Gothic"/>
      <family val="2"/>
    </font>
    <font>
      <b/>
      <sz val="22"/>
      <name val="Century Gothic"/>
      <family val="2"/>
    </font>
    <font>
      <b/>
      <sz val="9"/>
      <color theme="0"/>
      <name val="Century Gothic"/>
      <family val="2"/>
    </font>
    <font>
      <sz val="11"/>
      <color theme="0"/>
      <name val="Century Gothic"/>
      <family val="2"/>
    </font>
    <font>
      <sz val="13"/>
      <name val="Century Gothic"/>
      <family val="2"/>
    </font>
    <font>
      <sz val="10"/>
      <color indexed="81"/>
      <name val="Tahoma"/>
      <family val="2"/>
    </font>
    <font>
      <sz val="10"/>
      <color rgb="FF0563C1"/>
      <name val="Century Gothic"/>
      <family val="2"/>
    </font>
    <font>
      <b/>
      <sz val="18"/>
      <color theme="1"/>
      <name val="Century Gothic"/>
      <family val="2"/>
    </font>
    <font>
      <sz val="9"/>
      <color theme="1"/>
      <name val="Century Gothic"/>
      <family val="2"/>
    </font>
  </fonts>
  <fills count="1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theme="0" tint="-4.9989318521683403E-2"/>
        <bgColor rgb="FFEFEFEF"/>
      </patternFill>
    </fill>
    <fill>
      <patternFill patternType="solid">
        <fgColor theme="0" tint="-0.14999847407452621"/>
        <bgColor indexed="64"/>
      </patternFill>
    </fill>
    <fill>
      <patternFill patternType="solid">
        <fgColor theme="0" tint="-0.14999847407452621"/>
        <bgColor rgb="FFA7CA56"/>
      </patternFill>
    </fill>
    <fill>
      <patternFill patternType="solid">
        <fgColor theme="9" tint="-0.249977111117893"/>
        <bgColor indexed="64"/>
      </patternFill>
    </fill>
    <fill>
      <patternFill patternType="solid">
        <fgColor rgb="FFFFC000"/>
        <bgColor indexed="64"/>
      </patternFill>
    </fill>
    <fill>
      <patternFill patternType="solid">
        <fgColor theme="9" tint="-0.249977111117893"/>
        <bgColor rgb="FFA7CA56"/>
      </patternFill>
    </fill>
    <fill>
      <patternFill patternType="solid">
        <fgColor rgb="FFFFC000"/>
        <bgColor rgb="FFA7CA56"/>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5" fillId="0" borderId="0"/>
    <xf numFmtId="0" fontId="8" fillId="0" borderId="0"/>
    <xf numFmtId="9" fontId="8" fillId="0" borderId="0" applyFont="0" applyFill="0" applyBorder="0" applyAlignment="0" applyProtection="0"/>
  </cellStyleXfs>
  <cellXfs count="293">
    <xf numFmtId="0" fontId="0" fillId="0" borderId="0" xfId="0"/>
    <xf numFmtId="0" fontId="6" fillId="7" borderId="1" xfId="2" applyFont="1" applyFill="1" applyBorder="1" applyAlignment="1" applyProtection="1">
      <alignment horizontal="center" vertical="center" wrapText="1"/>
      <protection hidden="1"/>
    </xf>
    <xf numFmtId="0" fontId="6" fillId="7" borderId="1" xfId="2" applyFont="1" applyFill="1" applyBorder="1" applyAlignment="1" applyProtection="1">
      <alignment horizontal="center" vertical="center"/>
      <protection hidden="1"/>
    </xf>
    <xf numFmtId="0" fontId="7" fillId="5" borderId="1" xfId="2" applyFont="1" applyFill="1" applyBorder="1" applyAlignment="1" applyProtection="1">
      <alignment horizontal="left" vertical="center" wrapText="1"/>
      <protection hidden="1"/>
    </xf>
    <xf numFmtId="0" fontId="7" fillId="0" borderId="1" xfId="2" applyFont="1" applyBorder="1" applyAlignment="1" applyProtection="1">
      <alignment horizontal="justify" vertical="center" wrapText="1"/>
      <protection hidden="1"/>
    </xf>
    <xf numFmtId="0" fontId="7" fillId="0" borderId="1" xfId="2" applyFont="1" applyBorder="1" applyAlignment="1" applyProtection="1">
      <alignment horizontal="justify" vertical="center"/>
      <protection hidden="1"/>
    </xf>
    <xf numFmtId="0" fontId="3" fillId="0" borderId="0" xfId="0" applyFont="1" applyAlignment="1">
      <alignment horizontal="center"/>
    </xf>
    <xf numFmtId="0" fontId="4" fillId="0" borderId="0" xfId="0" applyFont="1" applyAlignment="1">
      <alignment horizontal="center" vertical="center" wrapText="1"/>
    </xf>
    <xf numFmtId="0" fontId="13" fillId="2" borderId="0" xfId="0" applyFont="1" applyFill="1" applyProtection="1">
      <protection hidden="1"/>
    </xf>
    <xf numFmtId="0" fontId="13" fillId="0" borderId="0" xfId="0" applyFont="1" applyProtection="1">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13" fillId="2" borderId="0" xfId="0" applyFont="1" applyFill="1" applyAlignment="1" applyProtection="1">
      <alignment vertical="center"/>
      <protection hidden="1"/>
    </xf>
    <xf numFmtId="0" fontId="4" fillId="0" borderId="0" xfId="0" applyFont="1" applyAlignment="1" applyProtection="1">
      <alignment horizontal="left" vertical="center"/>
      <protection hidden="1"/>
    </xf>
    <xf numFmtId="9" fontId="16" fillId="6" borderId="11" xfId="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9" fontId="4" fillId="5" borderId="1" xfId="1" applyFont="1" applyFill="1" applyBorder="1" applyAlignment="1" applyProtection="1">
      <alignment horizontal="center" vertical="center"/>
      <protection hidden="1"/>
    </xf>
    <xf numFmtId="10" fontId="4" fillId="5" borderId="1" xfId="4" applyNumberFormat="1" applyFont="1" applyFill="1" applyBorder="1" applyAlignment="1" applyProtection="1">
      <alignment horizontal="center" vertical="center"/>
      <protection hidden="1"/>
    </xf>
    <xf numFmtId="0" fontId="21" fillId="2" borderId="0" xfId="0" applyFont="1" applyFill="1" applyProtection="1">
      <protection hidden="1"/>
    </xf>
    <xf numFmtId="0" fontId="21" fillId="0" borderId="0" xfId="0" applyFont="1" applyProtection="1">
      <protection hidden="1"/>
    </xf>
    <xf numFmtId="0" fontId="23" fillId="2" borderId="0" xfId="0" applyFont="1" applyFill="1" applyAlignment="1" applyProtection="1">
      <alignment horizontal="center" vertical="center"/>
      <protection hidden="1"/>
    </xf>
    <xf numFmtId="0" fontId="11" fillId="0" borderId="1" xfId="0" applyFont="1" applyBorder="1" applyAlignment="1">
      <alignment horizontal="left" vertical="center"/>
    </xf>
    <xf numFmtId="0" fontId="13" fillId="0" borderId="0" xfId="0" applyFont="1"/>
    <xf numFmtId="0" fontId="13" fillId="2" borderId="0" xfId="0" applyFont="1" applyFill="1"/>
    <xf numFmtId="0" fontId="11"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3" fillId="0" borderId="0" xfId="0" applyFont="1" applyAlignment="1" applyProtection="1">
      <alignment horizontal="center"/>
      <protection hidden="1"/>
    </xf>
    <xf numFmtId="0" fontId="23" fillId="0" borderId="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3" fillId="5" borderId="1" xfId="0" applyFont="1" applyFill="1" applyBorder="1" applyAlignment="1" applyProtection="1">
      <alignment horizontal="center" vertical="center"/>
      <protection hidden="1"/>
    </xf>
    <xf numFmtId="0" fontId="7" fillId="0" borderId="0" xfId="2" applyFont="1" applyProtection="1">
      <protection hidden="1"/>
    </xf>
    <xf numFmtId="0" fontId="7" fillId="0" borderId="0" xfId="2" applyFont="1" applyAlignment="1" applyProtection="1">
      <alignment horizontal="justify"/>
      <protection hidden="1"/>
    </xf>
    <xf numFmtId="0" fontId="7" fillId="0" borderId="0" xfId="2" applyFont="1" applyAlignment="1" applyProtection="1">
      <alignment wrapText="1"/>
      <protection hidden="1"/>
    </xf>
    <xf numFmtId="0" fontId="11" fillId="0" borderId="1" xfId="0" applyFont="1" applyBorder="1" applyAlignment="1" applyProtection="1">
      <alignment horizontal="justify" vertical="center" wrapText="1"/>
      <protection locked="0"/>
    </xf>
    <xf numFmtId="0" fontId="13" fillId="0" borderId="1" xfId="0" applyFont="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justify" vertical="center" wrapText="1"/>
      <protection hidden="1"/>
    </xf>
    <xf numFmtId="0" fontId="11" fillId="0" borderId="1" xfId="0" applyFont="1" applyBorder="1" applyAlignment="1">
      <alignment vertical="center"/>
    </xf>
    <xf numFmtId="0" fontId="13" fillId="0" borderId="1" xfId="0" applyFont="1" applyBorder="1" applyAlignment="1" applyProtection="1">
      <alignment horizontal="center" vertical="center" wrapText="1"/>
      <protection locked="0"/>
    </xf>
    <xf numFmtId="0" fontId="13"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2" fillId="5"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left" vertical="center" wrapText="1"/>
      <protection hidden="1"/>
    </xf>
    <xf numFmtId="0" fontId="24" fillId="0" borderId="0" xfId="0" applyFont="1" applyAlignment="1">
      <alignment vertical="center" wrapText="1"/>
    </xf>
    <xf numFmtId="0" fontId="14" fillId="0" borderId="0" xfId="0" applyFont="1" applyAlignment="1">
      <alignment vertical="center" wrapText="1"/>
    </xf>
    <xf numFmtId="0" fontId="25" fillId="11" borderId="1" xfId="0" applyFont="1" applyFill="1" applyBorder="1" applyAlignment="1" applyProtection="1">
      <alignment horizontal="center" vertical="center" wrapText="1"/>
      <protection hidden="1"/>
    </xf>
    <xf numFmtId="0" fontId="29" fillId="5" borderId="9"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hidden="1"/>
    </xf>
    <xf numFmtId="9" fontId="24" fillId="0" borderId="1" xfId="1" applyFont="1" applyFill="1" applyBorder="1" applyAlignment="1" applyProtection="1">
      <alignment horizontal="center" vertical="center" wrapText="1"/>
      <protection hidden="1"/>
    </xf>
    <xf numFmtId="164" fontId="24" fillId="0" borderId="1" xfId="1" applyNumberFormat="1" applyFont="1" applyFill="1" applyBorder="1" applyAlignment="1" applyProtection="1">
      <alignment horizontal="center" vertical="center" wrapText="1"/>
      <protection hidden="1"/>
    </xf>
    <xf numFmtId="0" fontId="31" fillId="11" borderId="1" xfId="0"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1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13" fillId="2" borderId="0" xfId="0" applyFont="1" applyFill="1" applyAlignment="1" applyProtection="1">
      <alignment horizontal="center"/>
      <protection hidden="1"/>
    </xf>
    <xf numFmtId="0" fontId="3" fillId="0" borderId="1" xfId="0" applyFont="1" applyBorder="1" applyAlignment="1" applyProtection="1">
      <alignment horizontal="justify" vertical="center" wrapText="1"/>
      <protection hidden="1"/>
    </xf>
    <xf numFmtId="0" fontId="11" fillId="15" borderId="1" xfId="0" applyFont="1" applyFill="1" applyBorder="1" applyAlignment="1" applyProtection="1">
      <alignment horizontal="justify" vertical="center" wrapText="1"/>
      <protection locked="0"/>
    </xf>
    <xf numFmtId="0" fontId="11" fillId="2" borderId="1" xfId="0" applyFont="1" applyFill="1" applyBorder="1" applyProtection="1">
      <protection hidden="1"/>
    </xf>
    <xf numFmtId="0" fontId="11" fillId="0" borderId="1" xfId="0" applyFont="1" applyBorder="1" applyProtection="1">
      <protection hidden="1"/>
    </xf>
    <xf numFmtId="0" fontId="25" fillId="4" borderId="2" xfId="0" applyFont="1" applyFill="1" applyBorder="1" applyAlignment="1" applyProtection="1">
      <alignment horizontal="center" vertical="center" wrapText="1"/>
      <protection hidden="1"/>
    </xf>
    <xf numFmtId="0" fontId="25" fillId="13" borderId="2" xfId="0" applyFont="1" applyFill="1" applyBorder="1" applyAlignment="1" applyProtection="1">
      <alignment horizontal="center" vertical="center" wrapText="1"/>
      <protection hidden="1"/>
    </xf>
    <xf numFmtId="0" fontId="25" fillId="14" borderId="2" xfId="0" applyFont="1" applyFill="1" applyBorder="1" applyAlignment="1" applyProtection="1">
      <alignment horizontal="center" vertical="center" wrapText="1"/>
      <protection hidden="1"/>
    </xf>
    <xf numFmtId="0" fontId="11" fillId="2" borderId="1" xfId="0" applyFont="1" applyFill="1" applyBorder="1" applyAlignment="1" applyProtection="1">
      <alignment vertical="center"/>
      <protection hidden="1"/>
    </xf>
    <xf numFmtId="0" fontId="14" fillId="0" borderId="1" xfId="0" applyFont="1" applyBorder="1" applyProtection="1">
      <protection hidden="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hidden="1"/>
    </xf>
    <xf numFmtId="0" fontId="11" fillId="0" borderId="2"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15"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justify" vertical="center" wrapText="1"/>
      <protection locked="0"/>
    </xf>
    <xf numFmtId="0" fontId="22" fillId="11" borderId="1"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6" fillId="0" borderId="1" xfId="0" applyFont="1" applyBorder="1" applyAlignment="1">
      <alignment horizontal="center" vertical="center"/>
    </xf>
    <xf numFmtId="0" fontId="22" fillId="11" borderId="1"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protection locked="0"/>
    </xf>
    <xf numFmtId="0" fontId="17" fillId="9" borderId="1" xfId="0" applyFont="1" applyFill="1" applyBorder="1" applyAlignment="1">
      <alignment horizontal="center" vertical="center" wrapText="1"/>
    </xf>
    <xf numFmtId="0" fontId="13" fillId="0" borderId="1" xfId="0" applyFont="1" applyBorder="1" applyAlignment="1">
      <alignment horizontal="justify" vertical="center"/>
    </xf>
    <xf numFmtId="0" fontId="17" fillId="9" borderId="2" xfId="0" applyFont="1" applyFill="1" applyBorder="1" applyAlignment="1">
      <alignment horizontal="center" vertical="center" wrapText="1"/>
    </xf>
    <xf numFmtId="0" fontId="13" fillId="0" borderId="2" xfId="0" applyFont="1" applyBorder="1" applyAlignment="1">
      <alignment horizontal="justify"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7" fillId="9" borderId="1" xfId="0" applyFont="1" applyFill="1" applyBorder="1" applyAlignment="1" applyProtection="1">
      <alignment horizontal="center" vertical="center"/>
      <protection hidden="1"/>
    </xf>
    <xf numFmtId="0" fontId="13" fillId="0" borderId="1" xfId="0" applyFont="1" applyBorder="1" applyAlignment="1">
      <alignment horizontal="justify"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24"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31" fillId="11" borderId="1" xfId="0" applyFont="1" applyFill="1" applyBorder="1" applyAlignment="1">
      <alignment horizontal="center" vertical="center" wrapText="1"/>
    </xf>
    <xf numFmtId="49" fontId="24" fillId="0" borderId="1" xfId="0" applyNumberFormat="1" applyFont="1" applyBorder="1" applyAlignment="1" applyProtection="1">
      <alignment horizontal="center" vertical="center" wrapText="1"/>
      <protection locked="0"/>
    </xf>
    <xf numFmtId="0" fontId="30" fillId="9" borderId="1" xfId="0" applyFont="1" applyFill="1" applyBorder="1" applyAlignment="1">
      <alignment horizontal="center" vertical="center"/>
    </xf>
    <xf numFmtId="49" fontId="13" fillId="0" borderId="1" xfId="0" applyNumberFormat="1" applyFont="1" applyBorder="1" applyAlignment="1" applyProtection="1">
      <alignment horizontal="center" vertical="center" wrapText="1"/>
      <protection locked="0"/>
    </xf>
    <xf numFmtId="0" fontId="24" fillId="0" borderId="1" xfId="0" applyFont="1" applyBorder="1" applyProtection="1">
      <protection locked="0"/>
    </xf>
    <xf numFmtId="0" fontId="13" fillId="0" borderId="1" xfId="0" applyFont="1" applyBorder="1" applyAlignment="1" applyProtection="1">
      <alignment horizontal="center" vertical="center" wrapText="1"/>
      <protection locked="0"/>
    </xf>
    <xf numFmtId="0" fontId="31" fillId="11" borderId="4" xfId="0" applyFont="1" applyFill="1" applyBorder="1" applyAlignment="1">
      <alignment horizontal="center" vertical="center" wrapText="1"/>
    </xf>
    <xf numFmtId="0" fontId="3" fillId="0" borderId="1" xfId="0" applyFont="1" applyBorder="1" applyAlignment="1">
      <alignment horizontal="center"/>
    </xf>
    <xf numFmtId="0" fontId="31" fillId="11" borderId="12" xfId="0" applyFont="1" applyFill="1" applyBorder="1" applyAlignment="1">
      <alignment horizontal="center" vertical="center" wrapText="1"/>
    </xf>
    <xf numFmtId="0" fontId="31" fillId="11" borderId="4" xfId="0" applyFont="1" applyFill="1" applyBorder="1" applyAlignment="1">
      <alignment horizontal="center" vertical="center"/>
    </xf>
    <xf numFmtId="0" fontId="31" fillId="11" borderId="1" xfId="0" applyFont="1" applyFill="1" applyBorder="1" applyAlignment="1">
      <alignment horizontal="center" vertical="center"/>
    </xf>
    <xf numFmtId="0" fontId="29" fillId="9" borderId="1" xfId="0" applyFont="1" applyFill="1" applyBorder="1" applyAlignment="1">
      <alignment horizontal="center" vertical="center"/>
    </xf>
    <xf numFmtId="0" fontId="28" fillId="9" borderId="2" xfId="0" applyFont="1" applyFill="1" applyBorder="1" applyAlignment="1">
      <alignment horizontal="center" vertical="center" textRotation="90"/>
    </xf>
    <xf numFmtId="0" fontId="28" fillId="9" borderId="12" xfId="0" applyFont="1" applyFill="1" applyBorder="1" applyAlignment="1">
      <alignment horizontal="center" vertical="center" textRotation="90"/>
    </xf>
    <xf numFmtId="0" fontId="28" fillId="9" borderId="4" xfId="0" applyFont="1" applyFill="1" applyBorder="1" applyAlignment="1">
      <alignment horizontal="center" vertical="center" textRotation="90"/>
    </xf>
    <xf numFmtId="0" fontId="15" fillId="9" borderId="2"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4" xfId="0" applyFont="1" applyFill="1" applyBorder="1" applyAlignment="1">
      <alignment horizontal="center" vertical="center"/>
    </xf>
    <xf numFmtId="0" fontId="4" fillId="0" borderId="1" xfId="0" applyFont="1" applyBorder="1" applyAlignment="1" applyProtection="1">
      <alignment horizontal="center" vertical="center"/>
      <protection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hidden="1"/>
    </xf>
    <xf numFmtId="9" fontId="11" fillId="0" borderId="1" xfId="0" applyNumberFormat="1" applyFont="1" applyBorder="1" applyAlignment="1" applyProtection="1">
      <alignment horizontal="center" vertical="center" wrapText="1"/>
      <protection locked="0"/>
    </xf>
    <xf numFmtId="0" fontId="32" fillId="0" borderId="6"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16" xfId="0" applyFont="1" applyBorder="1" applyAlignment="1" applyProtection="1">
      <alignment horizontal="center" vertical="center"/>
      <protection hidden="1"/>
    </xf>
    <xf numFmtId="0" fontId="32" fillId="0" borderId="13" xfId="0" applyFont="1" applyBorder="1" applyAlignment="1" applyProtection="1">
      <alignment horizontal="center" vertical="center"/>
      <protection hidden="1"/>
    </xf>
    <xf numFmtId="0" fontId="32" fillId="0" borderId="15"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protection hidden="1"/>
    </xf>
    <xf numFmtId="0" fontId="13" fillId="0" borderId="1" xfId="0" applyFont="1" applyBorder="1" applyAlignment="1" applyProtection="1">
      <alignment horizontal="justify" vertical="center" wrapText="1"/>
      <protection hidden="1"/>
    </xf>
    <xf numFmtId="0" fontId="29" fillId="9" borderId="1" xfId="0" applyFont="1" applyFill="1" applyBorder="1" applyAlignment="1" applyProtection="1">
      <alignment horizontal="center" vertical="center"/>
      <protection hidden="1"/>
    </xf>
    <xf numFmtId="0" fontId="28" fillId="9" borderId="1" xfId="0" applyFont="1" applyFill="1" applyBorder="1" applyAlignment="1" applyProtection="1">
      <alignment horizontal="center" vertical="center" textRotation="90"/>
      <protection hidden="1"/>
    </xf>
    <xf numFmtId="0" fontId="15" fillId="9" borderId="1" xfId="0" applyFont="1" applyFill="1" applyBorder="1" applyAlignment="1" applyProtection="1">
      <alignment horizontal="center" vertical="center"/>
      <protection hidden="1"/>
    </xf>
    <xf numFmtId="0" fontId="25" fillId="11"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29" fillId="9" borderId="3" xfId="0" applyFont="1" applyFill="1" applyBorder="1" applyAlignment="1" applyProtection="1">
      <alignment horizontal="center" vertical="center"/>
      <protection hidden="1"/>
    </xf>
    <xf numFmtId="0" fontId="29" fillId="9" borderId="8" xfId="0" applyFont="1" applyFill="1" applyBorder="1" applyAlignment="1" applyProtection="1">
      <alignment horizontal="center" vertical="center"/>
      <protection hidden="1"/>
    </xf>
    <xf numFmtId="0" fontId="29" fillId="9" borderId="9" xfId="0" applyFont="1" applyFill="1" applyBorder="1" applyAlignment="1" applyProtection="1">
      <alignment horizontal="center" vertical="center"/>
      <protection hidden="1"/>
    </xf>
    <xf numFmtId="0" fontId="15" fillId="9" borderId="1" xfId="0" applyFont="1" applyFill="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33" fillId="11" borderId="1" xfId="0" applyFont="1" applyFill="1" applyBorder="1" applyAlignment="1" applyProtection="1">
      <alignment horizontal="center" vertical="center" wrapText="1"/>
      <protection hidden="1"/>
    </xf>
    <xf numFmtId="0" fontId="32" fillId="0" borderId="1"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28" fillId="5" borderId="1" xfId="0" applyFont="1" applyFill="1" applyBorder="1" applyAlignment="1" applyProtection="1">
      <alignment horizontal="center" vertical="center" textRotation="90"/>
      <protection hidden="1"/>
    </xf>
    <xf numFmtId="0" fontId="25" fillId="11" borderId="4"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29" fillId="5" borderId="3" xfId="0" applyFont="1" applyFill="1" applyBorder="1" applyAlignment="1" applyProtection="1">
      <alignment horizontal="center" vertical="center"/>
      <protection hidden="1"/>
    </xf>
    <xf numFmtId="0" fontId="29" fillId="5" borderId="8" xfId="0" applyFont="1" applyFill="1" applyBorder="1" applyAlignment="1" applyProtection="1">
      <alignment horizontal="center" vertical="center"/>
      <protection hidden="1"/>
    </xf>
    <xf numFmtId="0" fontId="29" fillId="5" borderId="9"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wrapText="1"/>
      <protection hidden="1"/>
    </xf>
    <xf numFmtId="0" fontId="15" fillId="5" borderId="8" xfId="0" applyFont="1" applyFill="1" applyBorder="1" applyAlignment="1" applyProtection="1">
      <alignment horizontal="center" vertical="center" wrapText="1"/>
      <protection hidden="1"/>
    </xf>
    <xf numFmtId="0" fontId="15" fillId="5" borderId="4" xfId="0" applyFont="1" applyFill="1" applyBorder="1" applyAlignment="1" applyProtection="1">
      <alignment horizontal="center" vertical="center" wrapText="1"/>
      <protection hidden="1"/>
    </xf>
    <xf numFmtId="0" fontId="29" fillId="5" borderId="1"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24" fillId="0" borderId="2" xfId="1" applyNumberFormat="1" applyFont="1" applyFill="1" applyBorder="1" applyAlignment="1" applyProtection="1">
      <alignment horizontal="center" vertical="center" wrapText="1"/>
      <protection hidden="1"/>
    </xf>
    <xf numFmtId="0" fontId="24" fillId="0" borderId="12" xfId="1" applyNumberFormat="1" applyFont="1" applyFill="1" applyBorder="1" applyAlignment="1" applyProtection="1">
      <alignment horizontal="center" vertical="center" wrapText="1"/>
      <protection hidden="1"/>
    </xf>
    <xf numFmtId="0" fontId="24" fillId="0" borderId="4" xfId="1" applyNumberFormat="1"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165" fontId="13" fillId="0" borderId="2" xfId="0" applyNumberFormat="1" applyFont="1" applyBorder="1" applyAlignment="1" applyProtection="1">
      <alignment horizontal="center" vertical="center" wrapText="1"/>
      <protection hidden="1"/>
    </xf>
    <xf numFmtId="165" fontId="13" fillId="0" borderId="12" xfId="0" applyNumberFormat="1" applyFont="1" applyBorder="1" applyAlignment="1" applyProtection="1">
      <alignment horizontal="center" vertical="center" wrapText="1"/>
      <protection hidden="1"/>
    </xf>
    <xf numFmtId="165" fontId="13" fillId="0" borderId="4"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31" fillId="11" borderId="1" xfId="0" applyFont="1" applyFill="1" applyBorder="1" applyAlignment="1" applyProtection="1">
      <alignment horizontal="center" vertical="center" wrapText="1"/>
      <protection hidden="1"/>
    </xf>
    <xf numFmtId="0" fontId="25" fillId="11" borderId="2"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31" fillId="0" borderId="6" xfId="0" applyFont="1" applyBorder="1" applyAlignment="1" applyProtection="1">
      <alignment horizontal="center" vertical="center"/>
      <protection hidden="1"/>
    </xf>
    <xf numFmtId="0" fontId="31" fillId="0" borderId="7"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31" fillId="0" borderId="14" xfId="0" applyFont="1" applyBorder="1" applyAlignment="1" applyProtection="1">
      <alignment horizontal="center" vertical="center"/>
      <protection hidden="1"/>
    </xf>
    <xf numFmtId="0" fontId="31" fillId="0" borderId="15" xfId="0" applyFont="1" applyBorder="1" applyAlignment="1" applyProtection="1">
      <alignment horizontal="center" vertical="center"/>
      <protection hidden="1"/>
    </xf>
    <xf numFmtId="14" fontId="13" fillId="0" borderId="1" xfId="0" applyNumberFormat="1" applyFont="1" applyBorder="1" applyAlignment="1" applyProtection="1">
      <alignment horizontal="center" vertical="center" wrapText="1"/>
      <protection hidden="1"/>
    </xf>
    <xf numFmtId="164" fontId="13" fillId="0" borderId="1" xfId="1" applyNumberFormat="1" applyFont="1" applyFill="1" applyBorder="1" applyAlignment="1" applyProtection="1">
      <alignment horizontal="center" vertical="center" wrapText="1"/>
      <protection hidden="1"/>
    </xf>
    <xf numFmtId="0" fontId="13" fillId="15" borderId="1" xfId="0" applyFont="1" applyFill="1" applyBorder="1" applyAlignment="1" applyProtection="1">
      <alignment horizontal="justify" vertical="center" wrapText="1"/>
      <protection locked="0"/>
    </xf>
    <xf numFmtId="14" fontId="13" fillId="15" borderId="1" xfId="0" applyNumberFormat="1" applyFont="1" applyFill="1" applyBorder="1" applyAlignment="1" applyProtection="1">
      <alignment horizontal="center" vertical="center" wrapText="1"/>
      <protection locked="0"/>
    </xf>
    <xf numFmtId="0" fontId="13" fillId="15"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center" wrapText="1"/>
      <protection locked="0"/>
    </xf>
    <xf numFmtId="14" fontId="13" fillId="0" borderId="1"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justify" vertical="center" wrapText="1"/>
      <protection locked="0"/>
    </xf>
    <xf numFmtId="0" fontId="13" fillId="0" borderId="12" xfId="0" applyFont="1" applyBorder="1" applyAlignment="1" applyProtection="1">
      <alignment horizontal="justify" vertical="center" wrapText="1"/>
      <protection locked="0"/>
    </xf>
    <xf numFmtId="0" fontId="13" fillId="0" borderId="4" xfId="0" applyFont="1" applyBorder="1" applyAlignment="1" applyProtection="1">
      <alignment horizontal="justify" vertical="center" wrapText="1"/>
      <protection locked="0"/>
    </xf>
    <xf numFmtId="14" fontId="13" fillId="0" borderId="2" xfId="0" applyNumberFormat="1" applyFont="1" applyBorder="1" applyAlignment="1" applyProtection="1">
      <alignment horizontal="center" vertical="center" wrapText="1"/>
      <protection locked="0"/>
    </xf>
    <xf numFmtId="14" fontId="13" fillId="0" borderId="12" xfId="0" applyNumberFormat="1" applyFont="1" applyBorder="1" applyAlignment="1" applyProtection="1">
      <alignment horizontal="center" vertical="center" wrapText="1"/>
      <protection locked="0"/>
    </xf>
    <xf numFmtId="14" fontId="13" fillId="0" borderId="4" xfId="0" applyNumberFormat="1" applyFont="1" applyBorder="1" applyAlignment="1" applyProtection="1">
      <alignment horizontal="center" vertical="center" wrapText="1"/>
      <protection locked="0"/>
    </xf>
    <xf numFmtId="0" fontId="34" fillId="11" borderId="1" xfId="0" applyFont="1" applyFill="1" applyBorder="1" applyAlignment="1" applyProtection="1">
      <alignment horizontal="center" vertical="center" wrapText="1"/>
      <protection hidden="1"/>
    </xf>
    <xf numFmtId="0" fontId="29" fillId="5" borderId="1" xfId="0" applyFont="1" applyFill="1" applyBorder="1" applyAlignment="1" applyProtection="1">
      <alignment horizontal="center" vertical="center" wrapText="1"/>
      <protection hidden="1"/>
    </xf>
    <xf numFmtId="0" fontId="35" fillId="5" borderId="1"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9" fontId="11" fillId="0" borderId="1" xfId="1" applyFont="1" applyFill="1" applyBorder="1" applyAlignment="1" applyProtection="1">
      <alignment horizontal="center" vertical="center" wrapText="1"/>
      <protection locked="0" hidden="1"/>
    </xf>
    <xf numFmtId="9" fontId="11" fillId="0" borderId="1" xfId="1" applyFont="1" applyFill="1" applyBorder="1" applyAlignment="1" applyProtection="1">
      <alignment horizontal="center" vertical="center" wrapText="1"/>
      <protection locked="0"/>
    </xf>
    <xf numFmtId="14" fontId="11" fillId="0" borderId="1" xfId="0" applyNumberFormat="1"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37" fillId="0" borderId="1" xfId="0" applyFont="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hidden="1"/>
    </xf>
    <xf numFmtId="0" fontId="22" fillId="3" borderId="1" xfId="0" applyFont="1" applyFill="1" applyBorder="1" applyAlignment="1" applyProtection="1">
      <alignment horizontal="center" vertical="center" wrapText="1"/>
      <protection hidden="1"/>
    </xf>
    <xf numFmtId="0" fontId="22" fillId="12" borderId="1" xfId="0" applyFont="1" applyFill="1" applyBorder="1" applyAlignment="1" applyProtection="1">
      <alignment horizontal="center" vertical="center" wrapText="1"/>
      <protection hidden="1"/>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9" fontId="14" fillId="0" borderId="1" xfId="0" applyNumberFormat="1" applyFont="1" applyBorder="1" applyAlignment="1" applyProtection="1">
      <alignment horizontal="center" vertical="center" wrapText="1"/>
      <protection locked="0"/>
    </xf>
    <xf numFmtId="0" fontId="11" fillId="5" borderId="1" xfId="0" applyFont="1" applyFill="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textRotation="90"/>
      <protection hidden="1"/>
    </xf>
    <xf numFmtId="0" fontId="17" fillId="5" borderId="1"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1" fillId="0" borderId="1" xfId="0" applyFont="1" applyBorder="1" applyAlignment="1" applyProtection="1">
      <alignment horizontal="justify" vertical="center" wrapText="1"/>
      <protection hidden="1"/>
    </xf>
    <xf numFmtId="0" fontId="17" fillId="5" borderId="2"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22" fillId="11" borderId="3" xfId="0" applyFont="1" applyFill="1" applyBorder="1" applyAlignment="1" applyProtection="1">
      <alignment horizontal="center" vertical="center" wrapText="1"/>
      <protection hidden="1"/>
    </xf>
    <xf numFmtId="0" fontId="22" fillId="11" borderId="9" xfId="0" applyFont="1" applyFill="1" applyBorder="1" applyAlignment="1" applyProtection="1">
      <alignment horizontal="center" vertical="center" wrapText="1"/>
      <protection hidden="1"/>
    </xf>
    <xf numFmtId="0" fontId="13" fillId="0" borderId="1" xfId="0" applyFont="1" applyBorder="1" applyAlignment="1" applyProtection="1">
      <alignment horizontal="left" vertical="center"/>
      <protection hidden="1"/>
    </xf>
    <xf numFmtId="0" fontId="24" fillId="0" borderId="1" xfId="0" applyFont="1" applyBorder="1" applyAlignment="1" applyProtection="1">
      <alignment horizontal="left" vertical="center"/>
      <protection hidden="1"/>
    </xf>
    <xf numFmtId="0" fontId="14" fillId="0" borderId="1" xfId="0" applyFont="1" applyBorder="1" applyAlignment="1" applyProtection="1">
      <alignment horizontal="justify" vertical="center" wrapText="1"/>
      <protection hidden="1"/>
    </xf>
    <xf numFmtId="9" fontId="11" fillId="0" borderId="1" xfId="1" applyFont="1" applyFill="1" applyBorder="1" applyAlignment="1" applyProtection="1">
      <alignment horizontal="center" vertical="center" wrapText="1"/>
      <protection hidden="1"/>
    </xf>
    <xf numFmtId="0" fontId="31" fillId="13" borderId="2" xfId="3" applyFont="1" applyFill="1" applyBorder="1" applyAlignment="1" applyProtection="1">
      <alignment horizontal="center" vertical="center" wrapText="1"/>
      <protection hidden="1"/>
    </xf>
    <xf numFmtId="0" fontId="31" fillId="13" borderId="4" xfId="3" applyFont="1" applyFill="1" applyBorder="1" applyAlignment="1" applyProtection="1">
      <alignment horizontal="center" vertical="center" wrapText="1"/>
      <protection hidden="1"/>
    </xf>
    <xf numFmtId="9" fontId="13" fillId="0" borderId="4" xfId="1" applyFont="1" applyFill="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0" fontId="4" fillId="8" borderId="1" xfId="3" applyFont="1" applyFill="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4" fillId="0" borderId="3" xfId="0" applyFont="1" applyBorder="1" applyAlignment="1" applyProtection="1">
      <alignment horizontal="left" vertical="center"/>
      <protection hidden="1"/>
    </xf>
    <xf numFmtId="0" fontId="20" fillId="0" borderId="8" xfId="0" applyFont="1" applyBorder="1" applyAlignment="1" applyProtection="1">
      <alignment horizontal="left" vertical="center"/>
      <protection hidden="1"/>
    </xf>
    <xf numFmtId="0" fontId="20" fillId="0" borderId="9" xfId="0" applyFont="1" applyBorder="1" applyAlignment="1" applyProtection="1">
      <alignment horizontal="left" vertical="center"/>
      <protection hidden="1"/>
    </xf>
    <xf numFmtId="0" fontId="12" fillId="10" borderId="1" xfId="3" applyFont="1" applyFill="1" applyBorder="1" applyAlignment="1" applyProtection="1">
      <alignment horizontal="center" vertical="center" wrapText="1"/>
      <protection hidden="1"/>
    </xf>
    <xf numFmtId="0" fontId="31" fillId="4" borderId="1" xfId="3" applyFont="1" applyFill="1" applyBorder="1" applyAlignment="1" applyProtection="1">
      <alignment horizontal="center" vertical="center" wrapText="1"/>
      <protection hidden="1"/>
    </xf>
    <xf numFmtId="0" fontId="31" fillId="14" borderId="1" xfId="3" applyFont="1" applyFill="1" applyBorder="1" applyAlignment="1" applyProtection="1">
      <alignment horizontal="center" vertical="center" wrapText="1"/>
      <protection hidden="1"/>
    </xf>
    <xf numFmtId="9" fontId="13" fillId="0" borderId="2" xfId="1" applyFont="1" applyFill="1" applyBorder="1" applyAlignment="1" applyProtection="1">
      <alignment horizontal="center" vertical="center" wrapText="1"/>
      <protection hidden="1"/>
    </xf>
    <xf numFmtId="9" fontId="13" fillId="0" borderId="12" xfId="1"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 xfId="0" applyFont="1" applyFill="1" applyBorder="1" applyAlignment="1" applyProtection="1">
      <alignment horizontal="center" vertical="center" textRotation="90"/>
      <protection hidden="1"/>
    </xf>
    <xf numFmtId="0" fontId="15" fillId="9" borderId="3"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4"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4"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4" fontId="13" fillId="15" borderId="1" xfId="0" applyNumberFormat="1" applyFont="1" applyFill="1" applyBorder="1" applyAlignment="1" applyProtection="1">
      <alignment horizontal="center" vertical="center" wrapText="1"/>
      <protection hidden="1"/>
    </xf>
    <xf numFmtId="0" fontId="13" fillId="15" borderId="1" xfId="0" applyFont="1" applyFill="1" applyBorder="1" applyAlignment="1" applyProtection="1">
      <alignment horizontal="center" vertical="center" wrapText="1"/>
      <protection hidden="1"/>
    </xf>
    <xf numFmtId="0" fontId="39" fillId="0" borderId="1" xfId="0" applyFont="1" applyFill="1" applyBorder="1" applyAlignment="1" applyProtection="1">
      <alignment horizontal="justify" vertical="center" wrapText="1"/>
      <protection locked="0"/>
    </xf>
    <xf numFmtId="0" fontId="39" fillId="0" borderId="1" xfId="0" applyFont="1" applyBorder="1" applyAlignment="1" applyProtection="1">
      <alignment horizontal="justify" vertical="center" wrapText="1"/>
      <protection hidden="1"/>
    </xf>
  </cellXfs>
  <cellStyles count="5">
    <cellStyle name="Normal" xfId="0" builtinId="0"/>
    <cellStyle name="Normal 2" xfId="2"/>
    <cellStyle name="Normal 2 2" xfId="3"/>
    <cellStyle name="Porcentaje" xfId="1" builtinId="5"/>
    <cellStyle name="Porcentaje 2" xfId="4"/>
  </cellStyles>
  <dxfs count="304">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C00000"/>
        </patternFill>
      </fill>
    </dxf>
    <dxf>
      <fill>
        <patternFill>
          <bgColor rgb="FFFF66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66"/>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66"/>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66"/>
        </patternFill>
      </fill>
    </dxf>
    <dxf>
      <fill>
        <patternFill>
          <bgColor rgb="FFFF0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rgb="FFFF0000"/>
      </font>
      <fill>
        <patternFill patternType="solid">
          <fgColor rgb="FFFF0000"/>
          <bgColor rgb="FFFF0000"/>
        </patternFill>
      </fill>
    </dxf>
    <dxf>
      <fill>
        <patternFill>
          <bgColor rgb="FFFF6600"/>
        </patternFill>
      </fill>
    </dxf>
    <dxf>
      <fill>
        <patternFill>
          <bgColor rgb="FFFFFF00"/>
        </patternFill>
      </fill>
    </dxf>
    <dxf>
      <fill>
        <patternFill>
          <bgColor rgb="FFC00000"/>
        </patternFill>
      </fill>
    </dxf>
    <dxf>
      <fill>
        <patternFill>
          <bgColor rgb="FF92D050"/>
        </patternFill>
      </fill>
    </dxf>
    <dxf>
      <fill>
        <patternFill>
          <bgColor rgb="FFFF66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C00000"/>
        </patternFill>
      </fill>
    </dxf>
    <dxf>
      <fill>
        <patternFill>
          <bgColor rgb="FFFF66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Consolidado'!$A$9:$A$38</c:f>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f>'9. Seguimiento Consolidado'!$E$8:$E$38</c:f>
              <c:numCache>
                <c:formatCode>0%</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0-7011-4FDB-964D-95A6288F1E7F}"/>
            </c:ext>
          </c:extLst>
        </c:ser>
        <c:ser>
          <c:idx val="2"/>
          <c:order val="2"/>
          <c:tx>
            <c:strRef>
              <c:f>'9. Seguimiento Consolidado'!$G$7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Consolidado'!$A$9:$A$38</c:f>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f>'9. Seguimiento Consolidado'!$G$8:$G$38</c:f>
              <c:numCache>
                <c:formatCode>0%</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1-7011-4FDB-964D-95A6288F1E7F}"/>
            </c:ext>
          </c:extLst>
        </c:ser>
        <c:dLbls>
          <c:showLegendKey val="0"/>
          <c:showVal val="0"/>
          <c:showCatName val="0"/>
          <c:showSerName val="0"/>
          <c:showPercent val="0"/>
          <c:showBubbleSize val="0"/>
        </c:dLbls>
        <c:gapWidth val="150"/>
        <c:shape val="box"/>
        <c:axId val="498358024"/>
        <c:axId val="498358416"/>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Consolidado'!$A$9:$A$38</c15:sqref>
                        </c15:formulaRef>
                      </c:ext>
                    </c:extLst>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extLst xmlns:c16r2="http://schemas.microsoft.com/office/drawing/2015/06/chart">
                      <c:ext uri="{02D57815-91ED-43cb-92C2-25804820EDAC}">
                        <c15:formulaRef>
                          <c15:sqref>'9. Seguimiento Consolidado'!$D$8:$D$38</c15:sqref>
                        </c15:formulaRef>
                      </c:ext>
                    </c:extLst>
                    <c:numCache>
                      <c:formatCode>General</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2-7011-4FDB-964D-95A6288F1E7F}"/>
                  </c:ext>
                </c:extLst>
              </c15:ser>
            </c15:filteredBarSeries>
          </c:ext>
        </c:extLst>
      </c:bar3DChart>
      <c:catAx>
        <c:axId val="498358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98358416"/>
        <c:crosses val="autoZero"/>
        <c:auto val="1"/>
        <c:lblAlgn val="ctr"/>
        <c:lblOffset val="100"/>
        <c:noMultiLvlLbl val="0"/>
      </c:catAx>
      <c:valAx>
        <c:axId val="49835841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98358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Consolidado'!$H$7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Consolidado'!$A$9:$A$38</c:f>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f>'9. Seguimiento Consolidado'!$H$8:$H$38</c:f>
              <c:numCache>
                <c:formatCode>0%</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0-1165-4573-A294-B2ABD0FF6E54}"/>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Consolidado'!$A$9:$A$38</c:f>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f>'9. Seguimiento Consolidado'!$J$8:$J$38</c:f>
              <c:numCache>
                <c:formatCode>0%</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1-1165-4573-A294-B2ABD0FF6E54}"/>
            </c:ext>
          </c:extLst>
        </c:ser>
        <c:dLbls>
          <c:showLegendKey val="0"/>
          <c:showVal val="0"/>
          <c:showCatName val="0"/>
          <c:showSerName val="0"/>
          <c:showPercent val="0"/>
          <c:showBubbleSize val="0"/>
        </c:dLbls>
        <c:gapWidth val="150"/>
        <c:shape val="box"/>
        <c:axId val="498360376"/>
        <c:axId val="400742888"/>
        <c:axId val="0"/>
        <c:extLst xmlns:c16r2="http://schemas.microsoft.com/office/drawing/2015/06/chart"/>
      </c:bar3DChart>
      <c:catAx>
        <c:axId val="498360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00742888"/>
        <c:crosses val="autoZero"/>
        <c:auto val="1"/>
        <c:lblAlgn val="ctr"/>
        <c:lblOffset val="100"/>
        <c:noMultiLvlLbl val="0"/>
      </c:catAx>
      <c:valAx>
        <c:axId val="40074288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98360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Consolidado'!$K$7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Consolidado'!$A$9:$A$38</c:f>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f>'9. Seguimiento Consolidado'!$K$8:$K$38</c:f>
              <c:numCache>
                <c:formatCode>0%</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0-753F-4C06-9144-4D4FE886CC09}"/>
            </c:ext>
          </c:extLst>
        </c:ser>
        <c:ser>
          <c:idx val="1"/>
          <c:order val="1"/>
          <c:tx>
            <c:strRef>
              <c:f>'9. Seguimiento Consolidado'!$M$7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Consolidado'!$A$9:$A$38</c:f>
              <c:numCache>
                <c:formatCode>General</c:formatCode>
                <c:ptCount val="30"/>
                <c:pt idx="0">
                  <c:v>1</c:v>
                </c:pt>
                <c:pt idx="3">
                  <c:v>2</c:v>
                </c:pt>
                <c:pt idx="6">
                  <c:v>3</c:v>
                </c:pt>
                <c:pt idx="9">
                  <c:v>4</c:v>
                </c:pt>
                <c:pt idx="12">
                  <c:v>5</c:v>
                </c:pt>
                <c:pt idx="15">
                  <c:v>6</c:v>
                </c:pt>
                <c:pt idx="18">
                  <c:v>7</c:v>
                </c:pt>
                <c:pt idx="21">
                  <c:v>8</c:v>
                </c:pt>
                <c:pt idx="24">
                  <c:v>9</c:v>
                </c:pt>
                <c:pt idx="27">
                  <c:v>10</c:v>
                </c:pt>
              </c:numCache>
            </c:numRef>
          </c:cat>
          <c:val>
            <c:numRef>
              <c:f>'9. Seguimiento Consolidado'!$M$8:$M$38</c:f>
              <c:numCache>
                <c:formatCode>0%</c:formatCode>
                <c:ptCount val="31"/>
                <c:pt idx="1">
                  <c:v>0</c:v>
                </c:pt>
                <c:pt idx="4">
                  <c:v>0</c:v>
                </c:pt>
                <c:pt idx="7">
                  <c:v>0</c:v>
                </c:pt>
                <c:pt idx="10">
                  <c:v>0</c:v>
                </c:pt>
                <c:pt idx="13">
                  <c:v>0</c:v>
                </c:pt>
                <c:pt idx="16">
                  <c:v>0</c:v>
                </c:pt>
                <c:pt idx="19">
                  <c:v>0</c:v>
                </c:pt>
                <c:pt idx="22">
                  <c:v>0</c:v>
                </c:pt>
                <c:pt idx="25">
                  <c:v>0</c:v>
                </c:pt>
                <c:pt idx="28">
                  <c:v>0</c:v>
                </c:pt>
              </c:numCache>
            </c:numRef>
          </c:val>
          <c:extLst xmlns:c16r2="http://schemas.microsoft.com/office/drawing/2015/06/chart">
            <c:ext xmlns:c16="http://schemas.microsoft.com/office/drawing/2014/chart" uri="{C3380CC4-5D6E-409C-BE32-E72D297353CC}">
              <c16:uniqueId val="{00000001-753F-4C06-9144-4D4FE886CC09}"/>
            </c:ext>
          </c:extLst>
        </c:ser>
        <c:dLbls>
          <c:showLegendKey val="0"/>
          <c:showVal val="0"/>
          <c:showCatName val="0"/>
          <c:showSerName val="0"/>
          <c:showPercent val="0"/>
          <c:showBubbleSize val="0"/>
        </c:dLbls>
        <c:gapWidth val="150"/>
        <c:shape val="box"/>
        <c:axId val="531067504"/>
        <c:axId val="531067112"/>
        <c:axId val="0"/>
        <c:extLst xmlns:c16r2="http://schemas.microsoft.com/office/drawing/2015/06/chart"/>
      </c:bar3DChart>
      <c:catAx>
        <c:axId val="5310675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31067112"/>
        <c:crosses val="autoZero"/>
        <c:auto val="1"/>
        <c:lblAlgn val="ctr"/>
        <c:lblOffset val="100"/>
        <c:noMultiLvlLbl val="0"/>
      </c:catAx>
      <c:valAx>
        <c:axId val="5310671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31067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142035</xdr:colOff>
      <xdr:row>0</xdr:row>
      <xdr:rowOff>94828</xdr:rowOff>
    </xdr:from>
    <xdr:to>
      <xdr:col>1</xdr:col>
      <xdr:colOff>1042987</xdr:colOff>
      <xdr:row>3</xdr:row>
      <xdr:rowOff>212207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648" y="94828"/>
          <a:ext cx="900952" cy="946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259984</xdr:colOff>
      <xdr:row>0</xdr:row>
      <xdr:rowOff>120300</xdr:rowOff>
    </xdr:from>
    <xdr:to>
      <xdr:col>1</xdr:col>
      <xdr:colOff>1001446</xdr:colOff>
      <xdr:row>3</xdr:row>
      <xdr:rowOff>214312</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22" y="120300"/>
          <a:ext cx="741462" cy="879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2380</xdr:rowOff>
    </xdr:from>
    <xdr:to>
      <xdr:col>1</xdr:col>
      <xdr:colOff>857250</xdr:colOff>
      <xdr:row>3</xdr:row>
      <xdr:rowOff>193427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3" y="2380"/>
          <a:ext cx="781050" cy="93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59531</xdr:colOff>
      <xdr:row>0</xdr:row>
      <xdr:rowOff>66674</xdr:rowOff>
    </xdr:from>
    <xdr:to>
      <xdr:col>1</xdr:col>
      <xdr:colOff>838200</xdr:colOff>
      <xdr:row>3</xdr:row>
      <xdr:rowOff>166744</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044" y="66674"/>
          <a:ext cx="778669" cy="871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78581</xdr:colOff>
      <xdr:row>0</xdr:row>
      <xdr:rowOff>47625</xdr:rowOff>
    </xdr:from>
    <xdr:to>
      <xdr:col>1</xdr:col>
      <xdr:colOff>842962</xdr:colOff>
      <xdr:row>3</xdr:row>
      <xdr:rowOff>145989</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764381" cy="855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502444</xdr:colOff>
      <xdr:row>0</xdr:row>
      <xdr:rowOff>90487</xdr:rowOff>
    </xdr:from>
    <xdr:to>
      <xdr:col>2</xdr:col>
      <xdr:colOff>295275</xdr:colOff>
      <xdr:row>3</xdr:row>
      <xdr:rowOff>251073</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669" y="90487"/>
          <a:ext cx="926306" cy="9606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54428</xdr:colOff>
      <xdr:row>0</xdr:row>
      <xdr:rowOff>10886</xdr:rowOff>
    </xdr:from>
    <xdr:to>
      <xdr:col>2</xdr:col>
      <xdr:colOff>2381</xdr:colOff>
      <xdr:row>3</xdr:row>
      <xdr:rowOff>158750</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528" y="10886"/>
          <a:ext cx="936171" cy="9860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68035</xdr:colOff>
      <xdr:row>0</xdr:row>
      <xdr:rowOff>11566</xdr:rowOff>
    </xdr:from>
    <xdr:to>
      <xdr:col>1</xdr:col>
      <xdr:colOff>809624</xdr:colOff>
      <xdr:row>3</xdr:row>
      <xdr:rowOff>178151</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48" y="11566"/>
          <a:ext cx="741589" cy="880960"/>
        </a:xfrm>
        <a:prstGeom prst="rect">
          <a:avLst/>
        </a:prstGeom>
      </xdr:spPr>
    </xdr:pic>
    <xdr:clientData/>
  </xdr:twoCellAnchor>
  <xdr:twoCellAnchor>
    <xdr:from>
      <xdr:col>13</xdr:col>
      <xdr:colOff>59530</xdr:colOff>
      <xdr:row>8</xdr:row>
      <xdr:rowOff>71445</xdr:rowOff>
    </xdr:from>
    <xdr:to>
      <xdr:col>20</xdr:col>
      <xdr:colOff>452437</xdr:colOff>
      <xdr:row>21</xdr:row>
      <xdr:rowOff>28583</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71438</xdr:colOff>
      <xdr:row>21</xdr:row>
      <xdr:rowOff>71438</xdr:rowOff>
    </xdr:from>
    <xdr:to>
      <xdr:col>20</xdr:col>
      <xdr:colOff>464343</xdr:colOff>
      <xdr:row>34</xdr:row>
      <xdr:rowOff>28575</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71438</xdr:colOff>
      <xdr:row>34</xdr:row>
      <xdr:rowOff>83342</xdr:rowOff>
    </xdr:from>
    <xdr:to>
      <xdr:col>20</xdr:col>
      <xdr:colOff>464343</xdr:colOff>
      <xdr:row>49</xdr:row>
      <xdr:rowOff>0</xdr:rowOff>
    </xdr:to>
    <xdr:graphicFrame macro="">
      <xdr:nvGraphicFramePr>
        <xdr:cNvPr id="8" name="Gráfico 7">
          <a:extLst>
            <a:ext uri="{FF2B5EF4-FFF2-40B4-BE49-F238E27FC236}">
              <a16:creationId xmlns:a16="http://schemas.microsoft.com/office/drawing/2014/main" xmlns=""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54"/>
  <sheetViews>
    <sheetView showGridLines="0" view="pageBreakPreview" zoomScale="85" zoomScaleNormal="85" zoomScaleSheetLayoutView="85" workbookViewId="0">
      <selection activeCell="K15" sqref="K15:L15"/>
    </sheetView>
  </sheetViews>
  <sheetFormatPr baseColWidth="10" defaultColWidth="0" defaultRowHeight="16.5" x14ac:dyDescent="0.3"/>
  <cols>
    <col min="1" max="1" width="4.5703125" style="16" customWidth="1"/>
    <col min="2" max="2" width="24.5703125" style="16" customWidth="1"/>
    <col min="3" max="3" width="19.5703125" style="16" customWidth="1"/>
    <col min="4" max="4" width="4.85546875" style="16" customWidth="1"/>
    <col min="5" max="5" width="35.42578125" style="9" customWidth="1"/>
    <col min="6" max="6" width="22.140625" style="27" customWidth="1"/>
    <col min="7" max="7" width="5" style="9" customWidth="1"/>
    <col min="8" max="8" width="20.7109375" style="9" customWidth="1"/>
    <col min="9" max="9" width="27" style="9" customWidth="1"/>
    <col min="10" max="10" width="4.5703125" style="9" customWidth="1"/>
    <col min="11" max="11" width="28.5703125" style="9" customWidth="1"/>
    <col min="12" max="12" width="29.7109375" style="9" customWidth="1"/>
    <col min="13" max="13" width="8.85546875" style="9" customWidth="1"/>
    <col min="14" max="14" width="11.42578125" style="9" hidden="1" customWidth="1"/>
    <col min="15" max="16384" width="11.42578125" style="9" hidden="1"/>
  </cols>
  <sheetData>
    <row r="1" spans="1:14" s="23" customFormat="1" ht="21.95" customHeight="1" x14ac:dyDescent="0.3">
      <c r="A1" s="86"/>
      <c r="B1" s="86"/>
      <c r="C1" s="93" t="s">
        <v>138</v>
      </c>
      <c r="D1" s="94"/>
      <c r="E1" s="94"/>
      <c r="F1" s="94"/>
      <c r="G1" s="94"/>
      <c r="H1" s="94"/>
      <c r="I1" s="94"/>
      <c r="J1" s="94"/>
      <c r="K1" s="95"/>
      <c r="L1" s="22" t="s">
        <v>309</v>
      </c>
      <c r="N1" s="24"/>
    </row>
    <row r="2" spans="1:14" s="23" customFormat="1" ht="21.95" customHeight="1" x14ac:dyDescent="0.3">
      <c r="A2" s="86"/>
      <c r="B2" s="86"/>
      <c r="C2" s="96"/>
      <c r="D2" s="97"/>
      <c r="E2" s="97"/>
      <c r="F2" s="97"/>
      <c r="G2" s="97"/>
      <c r="H2" s="97"/>
      <c r="I2" s="97"/>
      <c r="J2" s="97"/>
      <c r="K2" s="98"/>
      <c r="L2" s="22" t="s">
        <v>310</v>
      </c>
      <c r="N2" s="24"/>
    </row>
    <row r="3" spans="1:14" s="23" customFormat="1" ht="21.95" customHeight="1" x14ac:dyDescent="0.3">
      <c r="A3" s="86"/>
      <c r="B3" s="86"/>
      <c r="C3" s="96"/>
      <c r="D3" s="97"/>
      <c r="E3" s="97"/>
      <c r="F3" s="97"/>
      <c r="G3" s="97"/>
      <c r="H3" s="97"/>
      <c r="I3" s="97"/>
      <c r="J3" s="97"/>
      <c r="K3" s="98"/>
      <c r="L3" s="25" t="s">
        <v>312</v>
      </c>
    </row>
    <row r="4" spans="1:14" s="23" customFormat="1" ht="21.95" customHeight="1" x14ac:dyDescent="0.3">
      <c r="A4" s="86"/>
      <c r="B4" s="86"/>
      <c r="C4" s="99"/>
      <c r="D4" s="100"/>
      <c r="E4" s="100"/>
      <c r="F4" s="100"/>
      <c r="G4" s="100"/>
      <c r="H4" s="100"/>
      <c r="I4" s="100"/>
      <c r="J4" s="100"/>
      <c r="K4" s="101"/>
      <c r="L4" s="26" t="s">
        <v>362</v>
      </c>
    </row>
    <row r="6" spans="1:14" ht="12.75" customHeight="1" x14ac:dyDescent="0.3">
      <c r="A6" s="87" t="s">
        <v>58</v>
      </c>
      <c r="B6" s="87"/>
      <c r="C6" s="88" t="s">
        <v>38</v>
      </c>
      <c r="D6" s="88"/>
      <c r="E6" s="88"/>
      <c r="F6" s="88"/>
      <c r="G6" s="88"/>
      <c r="H6" s="88"/>
      <c r="I6" s="106" t="s">
        <v>68</v>
      </c>
      <c r="J6" s="106"/>
      <c r="K6" s="106"/>
      <c r="L6" s="106"/>
    </row>
    <row r="7" spans="1:14" ht="12.75" customHeight="1" x14ac:dyDescent="0.3">
      <c r="A7" s="87"/>
      <c r="B7" s="87"/>
      <c r="C7" s="88"/>
      <c r="D7" s="88"/>
      <c r="E7" s="88"/>
      <c r="F7" s="88"/>
      <c r="G7" s="88"/>
      <c r="H7" s="88"/>
      <c r="I7" s="106"/>
      <c r="J7" s="106"/>
      <c r="K7" s="106"/>
      <c r="L7" s="106"/>
    </row>
    <row r="8" spans="1:14" s="23" customFormat="1" ht="27.6" customHeight="1" x14ac:dyDescent="0.3">
      <c r="A8" s="89" t="s">
        <v>57</v>
      </c>
      <c r="B8" s="89"/>
      <c r="C8" s="90" t="str">
        <f>IFERROR(VLOOKUP(C6,'Datos Hoja 1'!$A$1:$D$17,2,FALSE),"")</f>
        <v>Gestionar la adquisición de bienes y servicios para cumplir la misión y objetivos institucionales establecidos en los planes, programas y proyectos del IDIGER de acuerdo con la normatividad vigente.</v>
      </c>
      <c r="D8" s="90"/>
      <c r="E8" s="90"/>
      <c r="F8" s="90"/>
      <c r="G8" s="90"/>
      <c r="H8" s="90"/>
      <c r="I8" s="107" t="str">
        <f>IFERROR(VLOOKUP(C6,'Datos Hoja 1'!$A$1:$D$17,3,FALSE),"")</f>
        <v>Inicia con la planeación de la contratación, continua con la selección, contratación, ejecución y finaliza con el cierre del expediente.</v>
      </c>
      <c r="J8" s="107"/>
      <c r="K8" s="107"/>
      <c r="L8" s="107"/>
    </row>
    <row r="9" spans="1:14" s="23" customFormat="1" ht="27.6" customHeight="1" x14ac:dyDescent="0.3">
      <c r="A9" s="89"/>
      <c r="B9" s="89"/>
      <c r="C9" s="90"/>
      <c r="D9" s="90"/>
      <c r="E9" s="90"/>
      <c r="F9" s="90"/>
      <c r="G9" s="90"/>
      <c r="H9" s="90"/>
      <c r="I9" s="107"/>
      <c r="J9" s="107"/>
      <c r="K9" s="107"/>
      <c r="L9" s="107"/>
    </row>
    <row r="10" spans="1:14" s="23" customFormat="1" ht="27.6" customHeight="1" x14ac:dyDescent="0.3">
      <c r="A10" s="89" t="s">
        <v>241</v>
      </c>
      <c r="B10" s="89"/>
      <c r="C10" s="90" t="str">
        <f>IFERROR(VLOOKUP(C6,'Datos Hoja 1'!$A$1:$D$17,4,FALSE),"")</f>
        <v>No. 7. Implementación de acciones de fortalecimiento institucional para mejorar el desempeño del IDIGER en el Distrito Capital Bogotá D.C.</v>
      </c>
      <c r="D10" s="90"/>
      <c r="E10" s="90"/>
      <c r="F10" s="90"/>
      <c r="G10" s="90"/>
      <c r="H10" s="90"/>
      <c r="I10" s="107"/>
      <c r="J10" s="107"/>
      <c r="K10" s="107"/>
      <c r="L10" s="107"/>
    </row>
    <row r="11" spans="1:14" s="23" customFormat="1" ht="27.6" customHeight="1" x14ac:dyDescent="0.3">
      <c r="A11" s="91"/>
      <c r="B11" s="91"/>
      <c r="C11" s="92"/>
      <c r="D11" s="92"/>
      <c r="E11" s="92"/>
      <c r="F11" s="92"/>
      <c r="G11" s="92"/>
      <c r="H11" s="92"/>
      <c r="I11" s="107"/>
      <c r="J11" s="107"/>
      <c r="K11" s="107"/>
      <c r="L11" s="107"/>
    </row>
    <row r="12" spans="1:14" s="23" customFormat="1" ht="21" customHeight="1" x14ac:dyDescent="0.25">
      <c r="A12" s="79" t="s">
        <v>243</v>
      </c>
      <c r="B12" s="79"/>
      <c r="C12" s="79"/>
      <c r="D12" s="79"/>
      <c r="E12" s="79"/>
      <c r="F12" s="79"/>
      <c r="G12" s="79"/>
      <c r="H12" s="79"/>
      <c r="I12" s="79"/>
      <c r="J12" s="79"/>
      <c r="K12" s="79"/>
      <c r="L12" s="79"/>
    </row>
    <row r="13" spans="1:14" s="23" customFormat="1" ht="20.100000000000001" customHeight="1" x14ac:dyDescent="0.3">
      <c r="A13" s="28"/>
      <c r="B13" s="102" t="s">
        <v>224</v>
      </c>
      <c r="C13" s="103"/>
      <c r="D13" s="29" t="s">
        <v>371</v>
      </c>
      <c r="E13" s="102" t="s">
        <v>299</v>
      </c>
      <c r="F13" s="103"/>
      <c r="G13" s="28"/>
      <c r="H13" s="102" t="s">
        <v>228</v>
      </c>
      <c r="I13" s="103"/>
      <c r="J13" s="29" t="s">
        <v>371</v>
      </c>
      <c r="K13" s="102" t="s">
        <v>297</v>
      </c>
      <c r="L13" s="103"/>
    </row>
    <row r="14" spans="1:14" s="23" customFormat="1" ht="20.100000000000001" customHeight="1" x14ac:dyDescent="0.3">
      <c r="A14" s="28" t="s">
        <v>371</v>
      </c>
      <c r="B14" s="102" t="s">
        <v>305</v>
      </c>
      <c r="C14" s="103"/>
      <c r="D14" s="29"/>
      <c r="E14" s="102" t="s">
        <v>226</v>
      </c>
      <c r="F14" s="103"/>
      <c r="G14" s="28"/>
      <c r="H14" s="102" t="s">
        <v>300</v>
      </c>
      <c r="I14" s="103"/>
      <c r="J14" s="29"/>
      <c r="K14" s="102" t="s">
        <v>301</v>
      </c>
      <c r="L14" s="103"/>
    </row>
    <row r="15" spans="1:14" s="23" customFormat="1" ht="30" customHeight="1" x14ac:dyDescent="0.3">
      <c r="A15" s="28" t="s">
        <v>371</v>
      </c>
      <c r="B15" s="102" t="s">
        <v>238</v>
      </c>
      <c r="C15" s="103"/>
      <c r="D15" s="29"/>
      <c r="E15" s="104" t="s">
        <v>230</v>
      </c>
      <c r="F15" s="105"/>
      <c r="G15" s="28"/>
      <c r="H15" s="102" t="s">
        <v>229</v>
      </c>
      <c r="I15" s="103"/>
      <c r="J15" s="29"/>
      <c r="K15" s="104" t="s">
        <v>231</v>
      </c>
      <c r="L15" s="105"/>
    </row>
    <row r="16" spans="1:14" s="23" customFormat="1" ht="20.100000000000001" customHeight="1" x14ac:dyDescent="0.3">
      <c r="A16" s="28"/>
      <c r="B16" s="102" t="s">
        <v>225</v>
      </c>
      <c r="C16" s="103"/>
      <c r="D16" s="29"/>
      <c r="E16" s="102" t="s">
        <v>227</v>
      </c>
      <c r="F16" s="103"/>
      <c r="G16" s="28"/>
      <c r="H16" s="102" t="s">
        <v>239</v>
      </c>
      <c r="I16" s="103"/>
      <c r="J16" s="29"/>
      <c r="K16" s="102" t="s">
        <v>232</v>
      </c>
      <c r="L16" s="103"/>
    </row>
    <row r="17" spans="1:12" s="23" customFormat="1" ht="20.100000000000001" customHeight="1" x14ac:dyDescent="0.3">
      <c r="A17" s="28"/>
      <c r="B17" s="102" t="s">
        <v>240</v>
      </c>
      <c r="C17" s="103"/>
      <c r="D17" s="29"/>
      <c r="E17" s="102" t="s">
        <v>233</v>
      </c>
      <c r="F17" s="103"/>
      <c r="G17" s="28" t="s">
        <v>371</v>
      </c>
      <c r="H17" s="102" t="s">
        <v>234</v>
      </c>
      <c r="I17" s="103"/>
      <c r="J17" s="29"/>
      <c r="K17" s="102" t="s">
        <v>304</v>
      </c>
      <c r="L17" s="103"/>
    </row>
    <row r="18" spans="1:12" s="23" customFormat="1" ht="30" customHeight="1" x14ac:dyDescent="0.3">
      <c r="A18" s="28"/>
      <c r="B18" s="102" t="s">
        <v>235</v>
      </c>
      <c r="C18" s="103"/>
      <c r="D18" s="29"/>
      <c r="E18" s="104" t="s">
        <v>236</v>
      </c>
      <c r="F18" s="105"/>
      <c r="G18" s="28"/>
      <c r="H18" s="104" t="s">
        <v>302</v>
      </c>
      <c r="I18" s="105"/>
      <c r="J18" s="29"/>
      <c r="K18" s="102" t="s">
        <v>242</v>
      </c>
      <c r="L18" s="103"/>
    </row>
    <row r="19" spans="1:12" s="23" customFormat="1" ht="30" customHeight="1" x14ac:dyDescent="0.3">
      <c r="A19" s="28"/>
      <c r="B19" s="102" t="s">
        <v>298</v>
      </c>
      <c r="C19" s="103"/>
      <c r="D19" s="29"/>
      <c r="E19" s="104" t="s">
        <v>246</v>
      </c>
      <c r="F19" s="105"/>
      <c r="G19" s="28"/>
      <c r="H19" s="104" t="s">
        <v>303</v>
      </c>
      <c r="I19" s="105"/>
      <c r="J19" s="29"/>
      <c r="K19" s="108" t="s">
        <v>237</v>
      </c>
      <c r="L19" s="109"/>
    </row>
    <row r="20" spans="1:12" s="23" customFormat="1" ht="20.100000000000001" customHeight="1" x14ac:dyDescent="0.25">
      <c r="A20" s="28"/>
      <c r="B20" s="108" t="s">
        <v>237</v>
      </c>
      <c r="C20" s="109"/>
      <c r="D20" s="29"/>
      <c r="E20" s="108" t="s">
        <v>237</v>
      </c>
      <c r="F20" s="109"/>
      <c r="G20" s="28"/>
      <c r="H20" s="108" t="s">
        <v>237</v>
      </c>
      <c r="I20" s="109"/>
      <c r="J20" s="29"/>
      <c r="K20" s="108" t="s">
        <v>244</v>
      </c>
      <c r="L20" s="109"/>
    </row>
    <row r="21" spans="1:12" s="56" customFormat="1" ht="24" customHeight="1" x14ac:dyDescent="0.25">
      <c r="A21" s="83" t="s">
        <v>258</v>
      </c>
      <c r="B21" s="84"/>
      <c r="C21" s="84"/>
      <c r="D21" s="84"/>
      <c r="E21" s="84"/>
      <c r="F21" s="84"/>
      <c r="G21" s="84"/>
      <c r="H21" s="84"/>
      <c r="I21" s="84"/>
      <c r="J21" s="84"/>
      <c r="K21" s="84"/>
      <c r="L21" s="85"/>
    </row>
    <row r="22" spans="1:12" s="56" customFormat="1" ht="24" customHeight="1" x14ac:dyDescent="0.3">
      <c r="A22" s="80" t="s">
        <v>59</v>
      </c>
      <c r="B22" s="81"/>
      <c r="C22" s="81"/>
      <c r="D22" s="81"/>
      <c r="E22" s="81"/>
      <c r="F22" s="82"/>
      <c r="G22" s="79" t="s">
        <v>60</v>
      </c>
      <c r="H22" s="79"/>
      <c r="I22" s="79"/>
      <c r="J22" s="79"/>
      <c r="K22" s="79"/>
      <c r="L22" s="79"/>
    </row>
    <row r="23" spans="1:12" ht="31.9" customHeight="1" x14ac:dyDescent="0.3">
      <c r="A23" s="30">
        <v>1</v>
      </c>
      <c r="B23" s="78" t="s">
        <v>385</v>
      </c>
      <c r="C23" s="78"/>
      <c r="D23" s="78"/>
      <c r="E23" s="78"/>
      <c r="F23" s="78"/>
      <c r="G23" s="30">
        <v>1</v>
      </c>
      <c r="H23" s="78" t="s">
        <v>404</v>
      </c>
      <c r="I23" s="78"/>
      <c r="J23" s="78"/>
      <c r="K23" s="78"/>
      <c r="L23" s="78"/>
    </row>
    <row r="24" spans="1:12" ht="31.9" customHeight="1" x14ac:dyDescent="0.3">
      <c r="A24" s="30">
        <v>2</v>
      </c>
      <c r="B24" s="78" t="s">
        <v>386</v>
      </c>
      <c r="C24" s="78"/>
      <c r="D24" s="78"/>
      <c r="E24" s="78"/>
      <c r="F24" s="78"/>
      <c r="G24" s="30">
        <v>2</v>
      </c>
      <c r="H24" s="78" t="s">
        <v>403</v>
      </c>
      <c r="I24" s="78"/>
      <c r="J24" s="78"/>
      <c r="K24" s="78"/>
      <c r="L24" s="78"/>
    </row>
    <row r="25" spans="1:12" ht="44.45" customHeight="1" x14ac:dyDescent="0.25">
      <c r="A25" s="30">
        <v>3</v>
      </c>
      <c r="B25" s="78" t="s">
        <v>387</v>
      </c>
      <c r="C25" s="78"/>
      <c r="D25" s="78"/>
      <c r="E25" s="78"/>
      <c r="F25" s="78"/>
      <c r="G25" s="30">
        <v>3</v>
      </c>
      <c r="H25" s="78" t="s">
        <v>402</v>
      </c>
      <c r="I25" s="78"/>
      <c r="J25" s="78"/>
      <c r="K25" s="78"/>
      <c r="L25" s="78"/>
    </row>
    <row r="26" spans="1:12" ht="43.15" customHeight="1" x14ac:dyDescent="0.3">
      <c r="A26" s="30">
        <v>4</v>
      </c>
      <c r="B26" s="78" t="s">
        <v>388</v>
      </c>
      <c r="C26" s="78"/>
      <c r="D26" s="78"/>
      <c r="E26" s="78"/>
      <c r="F26" s="78"/>
      <c r="G26" s="30">
        <v>4</v>
      </c>
      <c r="H26" s="78" t="s">
        <v>401</v>
      </c>
      <c r="I26" s="78"/>
      <c r="J26" s="78"/>
      <c r="K26" s="78"/>
      <c r="L26" s="78"/>
    </row>
    <row r="27" spans="1:12" ht="43.15" customHeight="1" x14ac:dyDescent="0.3">
      <c r="A27" s="30">
        <v>5</v>
      </c>
      <c r="B27" s="78" t="s">
        <v>389</v>
      </c>
      <c r="C27" s="78"/>
      <c r="D27" s="78"/>
      <c r="E27" s="78"/>
      <c r="F27" s="78"/>
      <c r="G27" s="30">
        <v>5</v>
      </c>
      <c r="H27" s="78" t="s">
        <v>400</v>
      </c>
      <c r="I27" s="78"/>
      <c r="J27" s="78"/>
      <c r="K27" s="78"/>
      <c r="L27" s="78"/>
    </row>
    <row r="28" spans="1:12" ht="31.9" customHeight="1" x14ac:dyDescent="0.3">
      <c r="A28" s="30">
        <v>6</v>
      </c>
      <c r="B28" s="78" t="s">
        <v>390</v>
      </c>
      <c r="C28" s="78"/>
      <c r="D28" s="78"/>
      <c r="E28" s="78"/>
      <c r="F28" s="78"/>
      <c r="G28" s="30">
        <v>6</v>
      </c>
      <c r="H28" s="78" t="s">
        <v>399</v>
      </c>
      <c r="I28" s="78"/>
      <c r="J28" s="78"/>
      <c r="K28" s="78"/>
      <c r="L28" s="78"/>
    </row>
    <row r="29" spans="1:12" ht="31.9" customHeight="1" x14ac:dyDescent="0.3">
      <c r="A29" s="30">
        <v>7</v>
      </c>
      <c r="B29" s="78" t="s">
        <v>391</v>
      </c>
      <c r="C29" s="78"/>
      <c r="D29" s="78"/>
      <c r="E29" s="78"/>
      <c r="F29" s="78"/>
      <c r="G29" s="30">
        <v>7</v>
      </c>
      <c r="H29" s="78" t="s">
        <v>397</v>
      </c>
      <c r="I29" s="78"/>
      <c r="J29" s="78"/>
      <c r="K29" s="78"/>
      <c r="L29" s="78"/>
    </row>
    <row r="30" spans="1:12" ht="42.4" customHeight="1" x14ac:dyDescent="0.3">
      <c r="A30" s="30">
        <v>8</v>
      </c>
      <c r="B30" s="78" t="s">
        <v>392</v>
      </c>
      <c r="C30" s="78"/>
      <c r="D30" s="78"/>
      <c r="E30" s="78"/>
      <c r="F30" s="78"/>
      <c r="G30" s="30">
        <v>8</v>
      </c>
      <c r="H30" s="78" t="s">
        <v>398</v>
      </c>
      <c r="I30" s="78"/>
      <c r="J30" s="78"/>
      <c r="K30" s="78"/>
      <c r="L30" s="78"/>
    </row>
    <row r="31" spans="1:12" ht="42.4" customHeight="1" x14ac:dyDescent="0.3">
      <c r="A31" s="30">
        <v>9</v>
      </c>
      <c r="B31" s="78" t="s">
        <v>393</v>
      </c>
      <c r="C31" s="78"/>
      <c r="D31" s="78"/>
      <c r="E31" s="78"/>
      <c r="F31" s="78"/>
      <c r="G31" s="30">
        <v>9</v>
      </c>
      <c r="H31" s="78" t="s">
        <v>396</v>
      </c>
      <c r="I31" s="78"/>
      <c r="J31" s="78"/>
      <c r="K31" s="78"/>
      <c r="L31" s="78"/>
    </row>
    <row r="32" spans="1:12" ht="31.9" customHeight="1" x14ac:dyDescent="0.3">
      <c r="A32" s="30">
        <v>10</v>
      </c>
      <c r="B32" s="78" t="s">
        <v>394</v>
      </c>
      <c r="C32" s="78"/>
      <c r="D32" s="78"/>
      <c r="E32" s="78"/>
      <c r="F32" s="78"/>
      <c r="G32" s="30">
        <v>10</v>
      </c>
      <c r="H32" s="78" t="s">
        <v>395</v>
      </c>
      <c r="I32" s="78"/>
      <c r="J32" s="78"/>
      <c r="K32" s="78"/>
      <c r="L32" s="78"/>
    </row>
    <row r="33" spans="1:12" ht="18" customHeight="1" x14ac:dyDescent="0.3">
      <c r="A33" s="30">
        <v>11</v>
      </c>
      <c r="B33" s="78"/>
      <c r="C33" s="78"/>
      <c r="D33" s="78"/>
      <c r="E33" s="78"/>
      <c r="F33" s="78"/>
      <c r="G33" s="30">
        <v>11</v>
      </c>
      <c r="H33" s="78"/>
      <c r="I33" s="78"/>
      <c r="J33" s="78"/>
      <c r="K33" s="78"/>
      <c r="L33" s="78"/>
    </row>
    <row r="34" spans="1:12" ht="18" customHeight="1" x14ac:dyDescent="0.3">
      <c r="A34" s="30">
        <v>12</v>
      </c>
      <c r="B34" s="78"/>
      <c r="C34" s="78"/>
      <c r="D34" s="78"/>
      <c r="E34" s="78"/>
      <c r="F34" s="78"/>
      <c r="G34" s="30">
        <v>12</v>
      </c>
      <c r="H34" s="78"/>
      <c r="I34" s="78"/>
      <c r="J34" s="78"/>
      <c r="K34" s="78"/>
      <c r="L34" s="78"/>
    </row>
    <row r="35" spans="1:12" ht="18" customHeight="1" x14ac:dyDescent="0.3">
      <c r="A35" s="30">
        <v>13</v>
      </c>
      <c r="B35" s="78"/>
      <c r="C35" s="78"/>
      <c r="D35" s="78"/>
      <c r="E35" s="78"/>
      <c r="F35" s="78"/>
      <c r="G35" s="30">
        <v>13</v>
      </c>
      <c r="H35" s="78"/>
      <c r="I35" s="78"/>
      <c r="J35" s="78"/>
      <c r="K35" s="78"/>
      <c r="L35" s="78"/>
    </row>
    <row r="36" spans="1:12" ht="18" customHeight="1" x14ac:dyDescent="0.3">
      <c r="A36" s="30">
        <v>14</v>
      </c>
      <c r="B36" s="78"/>
      <c r="C36" s="78"/>
      <c r="D36" s="78"/>
      <c r="E36" s="78"/>
      <c r="F36" s="78"/>
      <c r="G36" s="30">
        <v>14</v>
      </c>
      <c r="H36" s="78"/>
      <c r="I36" s="78"/>
      <c r="J36" s="78"/>
      <c r="K36" s="78"/>
      <c r="L36" s="78"/>
    </row>
    <row r="37" spans="1:12" ht="18" customHeight="1" x14ac:dyDescent="0.3">
      <c r="A37" s="30">
        <v>15</v>
      </c>
      <c r="B37" s="78"/>
      <c r="C37" s="78"/>
      <c r="D37" s="78"/>
      <c r="E37" s="78"/>
      <c r="F37" s="78"/>
      <c r="G37" s="30">
        <v>15</v>
      </c>
      <c r="H37" s="78"/>
      <c r="I37" s="78"/>
      <c r="J37" s="78"/>
      <c r="K37" s="78"/>
      <c r="L37" s="78"/>
    </row>
    <row r="38" spans="1:12" s="23" customFormat="1" ht="24" customHeight="1" x14ac:dyDescent="0.3">
      <c r="A38" s="83" t="s">
        <v>259</v>
      </c>
      <c r="B38" s="84"/>
      <c r="C38" s="84"/>
      <c r="D38" s="84"/>
      <c r="E38" s="84"/>
      <c r="F38" s="84"/>
      <c r="G38" s="84"/>
      <c r="H38" s="84"/>
      <c r="I38" s="84"/>
      <c r="J38" s="84"/>
      <c r="K38" s="84"/>
      <c r="L38" s="85"/>
    </row>
    <row r="39" spans="1:12" s="23" customFormat="1" ht="24" customHeight="1" x14ac:dyDescent="0.3">
      <c r="A39" s="80" t="s">
        <v>61</v>
      </c>
      <c r="B39" s="81"/>
      <c r="C39" s="81"/>
      <c r="D39" s="81"/>
      <c r="E39" s="81"/>
      <c r="F39" s="82"/>
      <c r="G39" s="79" t="s">
        <v>62</v>
      </c>
      <c r="H39" s="79"/>
      <c r="I39" s="79"/>
      <c r="J39" s="79"/>
      <c r="K39" s="79"/>
      <c r="L39" s="79"/>
    </row>
    <row r="40" spans="1:12" ht="30" customHeight="1" x14ac:dyDescent="0.3">
      <c r="A40" s="30">
        <v>1</v>
      </c>
      <c r="B40" s="78" t="s">
        <v>405</v>
      </c>
      <c r="C40" s="78"/>
      <c r="D40" s="78"/>
      <c r="E40" s="78"/>
      <c r="F40" s="78"/>
      <c r="G40" s="30">
        <v>1</v>
      </c>
      <c r="H40" s="78" t="s">
        <v>420</v>
      </c>
      <c r="I40" s="78"/>
      <c r="J40" s="78"/>
      <c r="K40" s="78"/>
      <c r="L40" s="78"/>
    </row>
    <row r="41" spans="1:12" ht="30" customHeight="1" x14ac:dyDescent="0.3">
      <c r="A41" s="30">
        <v>2</v>
      </c>
      <c r="B41" s="78" t="s">
        <v>406</v>
      </c>
      <c r="C41" s="78"/>
      <c r="D41" s="78"/>
      <c r="E41" s="78"/>
      <c r="F41" s="78"/>
      <c r="G41" s="30">
        <v>2</v>
      </c>
      <c r="H41" s="78" t="s">
        <v>419</v>
      </c>
      <c r="I41" s="78"/>
      <c r="J41" s="78"/>
      <c r="K41" s="78"/>
      <c r="L41" s="78"/>
    </row>
    <row r="42" spans="1:12" ht="59.45" customHeight="1" x14ac:dyDescent="0.3">
      <c r="A42" s="30">
        <v>3</v>
      </c>
      <c r="B42" s="78" t="s">
        <v>407</v>
      </c>
      <c r="C42" s="78"/>
      <c r="D42" s="78"/>
      <c r="E42" s="78"/>
      <c r="F42" s="78"/>
      <c r="G42" s="30">
        <v>3</v>
      </c>
      <c r="H42" s="78" t="s">
        <v>418</v>
      </c>
      <c r="I42" s="78"/>
      <c r="J42" s="78"/>
      <c r="K42" s="78"/>
      <c r="L42" s="78"/>
    </row>
    <row r="43" spans="1:12" ht="45.4" customHeight="1" x14ac:dyDescent="0.3">
      <c r="A43" s="30">
        <v>4</v>
      </c>
      <c r="B43" s="78" t="s">
        <v>408</v>
      </c>
      <c r="C43" s="78"/>
      <c r="D43" s="78"/>
      <c r="E43" s="78"/>
      <c r="F43" s="78"/>
      <c r="G43" s="30">
        <v>4</v>
      </c>
      <c r="H43" s="78" t="s">
        <v>417</v>
      </c>
      <c r="I43" s="78"/>
      <c r="J43" s="78"/>
      <c r="K43" s="78"/>
      <c r="L43" s="78"/>
    </row>
    <row r="44" spans="1:12" ht="45.4" customHeight="1" x14ac:dyDescent="0.3">
      <c r="A44" s="30">
        <v>5</v>
      </c>
      <c r="B44" s="78" t="s">
        <v>409</v>
      </c>
      <c r="C44" s="78"/>
      <c r="D44" s="78"/>
      <c r="E44" s="78"/>
      <c r="F44" s="78"/>
      <c r="G44" s="30">
        <v>5</v>
      </c>
      <c r="H44" s="78" t="s">
        <v>416</v>
      </c>
      <c r="I44" s="78"/>
      <c r="J44" s="78"/>
      <c r="K44" s="78"/>
      <c r="L44" s="78"/>
    </row>
    <row r="45" spans="1:12" ht="48.6" customHeight="1" x14ac:dyDescent="0.3">
      <c r="A45" s="30">
        <v>6</v>
      </c>
      <c r="B45" s="78" t="s">
        <v>410</v>
      </c>
      <c r="C45" s="78"/>
      <c r="D45" s="78"/>
      <c r="E45" s="78"/>
      <c r="F45" s="78"/>
      <c r="G45" s="30">
        <v>6</v>
      </c>
      <c r="H45" s="78" t="s">
        <v>415</v>
      </c>
      <c r="I45" s="78"/>
      <c r="J45" s="78"/>
      <c r="K45" s="78"/>
      <c r="L45" s="78"/>
    </row>
    <row r="46" spans="1:12" ht="30" customHeight="1" x14ac:dyDescent="0.3">
      <c r="A46" s="30">
        <v>7</v>
      </c>
      <c r="B46" s="78" t="s">
        <v>413</v>
      </c>
      <c r="C46" s="78"/>
      <c r="D46" s="78"/>
      <c r="E46" s="78"/>
      <c r="F46" s="78"/>
      <c r="G46" s="30">
        <v>7</v>
      </c>
      <c r="H46" s="78" t="s">
        <v>414</v>
      </c>
      <c r="I46" s="78"/>
      <c r="J46" s="78"/>
      <c r="K46" s="78"/>
      <c r="L46" s="78"/>
    </row>
    <row r="47" spans="1:12" ht="30" customHeight="1" x14ac:dyDescent="0.3">
      <c r="A47" s="30">
        <v>8</v>
      </c>
      <c r="B47" s="78" t="s">
        <v>411</v>
      </c>
      <c r="C47" s="78"/>
      <c r="D47" s="78"/>
      <c r="E47" s="78"/>
      <c r="F47" s="78"/>
      <c r="G47" s="30">
        <v>8</v>
      </c>
      <c r="H47" s="78"/>
      <c r="I47" s="78"/>
      <c r="J47" s="78"/>
      <c r="K47" s="78"/>
      <c r="L47" s="78"/>
    </row>
    <row r="48" spans="1:12" ht="30" customHeight="1" x14ac:dyDescent="0.3">
      <c r="A48" s="30">
        <v>9</v>
      </c>
      <c r="B48" s="78" t="s">
        <v>412</v>
      </c>
      <c r="C48" s="78"/>
      <c r="D48" s="78"/>
      <c r="E48" s="78"/>
      <c r="F48" s="78"/>
      <c r="G48" s="30">
        <v>9</v>
      </c>
      <c r="H48" s="78"/>
      <c r="I48" s="78"/>
      <c r="J48" s="78"/>
      <c r="K48" s="78"/>
      <c r="L48" s="78"/>
    </row>
    <row r="49" spans="1:12" ht="18" customHeight="1" x14ac:dyDescent="0.3">
      <c r="A49" s="30">
        <v>10</v>
      </c>
      <c r="B49" s="78"/>
      <c r="C49" s="78"/>
      <c r="D49" s="78"/>
      <c r="E49" s="78"/>
      <c r="F49" s="78"/>
      <c r="G49" s="30">
        <v>10</v>
      </c>
      <c r="H49" s="78"/>
      <c r="I49" s="78"/>
      <c r="J49" s="78"/>
      <c r="K49" s="78"/>
      <c r="L49" s="78"/>
    </row>
    <row r="50" spans="1:12" ht="18" customHeight="1" x14ac:dyDescent="0.3">
      <c r="A50" s="30">
        <v>11</v>
      </c>
      <c r="B50" s="78"/>
      <c r="C50" s="78"/>
      <c r="D50" s="78"/>
      <c r="E50" s="78"/>
      <c r="F50" s="78"/>
      <c r="G50" s="30">
        <v>11</v>
      </c>
      <c r="H50" s="78"/>
      <c r="I50" s="78"/>
      <c r="J50" s="78"/>
      <c r="K50" s="78"/>
      <c r="L50" s="78"/>
    </row>
    <row r="51" spans="1:12" ht="18" customHeight="1" x14ac:dyDescent="0.3">
      <c r="A51" s="30">
        <v>12</v>
      </c>
      <c r="B51" s="78"/>
      <c r="C51" s="78"/>
      <c r="D51" s="78"/>
      <c r="E51" s="78"/>
      <c r="F51" s="78"/>
      <c r="G51" s="30">
        <v>12</v>
      </c>
      <c r="H51" s="78"/>
      <c r="I51" s="78"/>
      <c r="J51" s="78"/>
      <c r="K51" s="78"/>
      <c r="L51" s="78"/>
    </row>
    <row r="52" spans="1:12" ht="18" customHeight="1" x14ac:dyDescent="0.3">
      <c r="A52" s="30">
        <v>13</v>
      </c>
      <c r="B52" s="78"/>
      <c r="C52" s="78"/>
      <c r="D52" s="78"/>
      <c r="E52" s="78"/>
      <c r="F52" s="78"/>
      <c r="G52" s="30">
        <v>13</v>
      </c>
      <c r="H52" s="78"/>
      <c r="I52" s="78"/>
      <c r="J52" s="78"/>
      <c r="K52" s="78"/>
      <c r="L52" s="78"/>
    </row>
    <row r="53" spans="1:12" ht="18" customHeight="1" x14ac:dyDescent="0.3">
      <c r="A53" s="30">
        <v>14</v>
      </c>
      <c r="B53" s="78"/>
      <c r="C53" s="78"/>
      <c r="D53" s="78"/>
      <c r="E53" s="78"/>
      <c r="F53" s="78"/>
      <c r="G53" s="30">
        <v>14</v>
      </c>
      <c r="H53" s="78"/>
      <c r="I53" s="78"/>
      <c r="J53" s="78"/>
      <c r="K53" s="78"/>
      <c r="L53" s="78"/>
    </row>
    <row r="54" spans="1:12" ht="18" customHeight="1" x14ac:dyDescent="0.3">
      <c r="A54" s="30">
        <v>15</v>
      </c>
      <c r="B54" s="78"/>
      <c r="C54" s="78"/>
      <c r="D54" s="78"/>
      <c r="E54" s="78"/>
      <c r="F54" s="78"/>
      <c r="G54" s="30">
        <v>15</v>
      </c>
      <c r="H54" s="78"/>
      <c r="I54" s="78"/>
      <c r="J54" s="78"/>
      <c r="K54" s="78"/>
      <c r="L54" s="78"/>
    </row>
  </sheetData>
  <sheetProtection algorithmName="SHA-512" hashValue="WuYQwJ4IdJdwMbeWcP2vSOSp52G7FaXDAUKy+SzME+X9XM7C9stkmc41bwhK7niUsRnEBwu8osCby+m8M4tq5A==" saltValue="4EnBUpHrddqxMOoKJVxsZg==" spinCount="100000" sheet="1" formatColumns="0" formatRows="0"/>
  <mergeCells count="109">
    <mergeCell ref="B30:F30"/>
    <mergeCell ref="H30:L30"/>
    <mergeCell ref="B25:F25"/>
    <mergeCell ref="H25:L25"/>
    <mergeCell ref="B26:F26"/>
    <mergeCell ref="H26:L26"/>
    <mergeCell ref="B27:F27"/>
    <mergeCell ref="H27:L27"/>
    <mergeCell ref="B28:F28"/>
    <mergeCell ref="H28:L28"/>
    <mergeCell ref="B29:F29"/>
    <mergeCell ref="H29:L29"/>
    <mergeCell ref="B14:C14"/>
    <mergeCell ref="B15:C15"/>
    <mergeCell ref="B16:C16"/>
    <mergeCell ref="H19:I19"/>
    <mergeCell ref="K19:L19"/>
    <mergeCell ref="B20:C20"/>
    <mergeCell ref="E20:F20"/>
    <mergeCell ref="H20:I20"/>
    <mergeCell ref="K20:L20"/>
    <mergeCell ref="E15:F15"/>
    <mergeCell ref="E16:F16"/>
    <mergeCell ref="B19:C19"/>
    <mergeCell ref="E19:F19"/>
    <mergeCell ref="B23:F23"/>
    <mergeCell ref="H23:L23"/>
    <mergeCell ref="B24:F24"/>
    <mergeCell ref="H24:L24"/>
    <mergeCell ref="B17:C17"/>
    <mergeCell ref="E17:F17"/>
    <mergeCell ref="H17:I17"/>
    <mergeCell ref="K17:L17"/>
    <mergeCell ref="B18:C18"/>
    <mergeCell ref="E18:F18"/>
    <mergeCell ref="H18:I18"/>
    <mergeCell ref="K18:L18"/>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I6:L7"/>
    <mergeCell ref="I8:L11"/>
    <mergeCell ref="E13:F13"/>
    <mergeCell ref="E14:F14"/>
    <mergeCell ref="B51:F51"/>
    <mergeCell ref="H51:L51"/>
    <mergeCell ref="B52:F52"/>
    <mergeCell ref="H52:L52"/>
    <mergeCell ref="B53:F53"/>
    <mergeCell ref="H53:L53"/>
    <mergeCell ref="B48:F48"/>
    <mergeCell ref="H48:L48"/>
    <mergeCell ref="B49:F49"/>
    <mergeCell ref="H49:L49"/>
    <mergeCell ref="B50:F50"/>
    <mergeCell ref="B44:F44"/>
    <mergeCell ref="B31:F31"/>
    <mergeCell ref="H31:L31"/>
    <mergeCell ref="B32:F32"/>
    <mergeCell ref="H32:L32"/>
    <mergeCell ref="B33:F33"/>
    <mergeCell ref="H44:L44"/>
    <mergeCell ref="B40:F40"/>
    <mergeCell ref="H37:L37"/>
    <mergeCell ref="A39:F39"/>
    <mergeCell ref="G39:L39"/>
    <mergeCell ref="H40:L40"/>
    <mergeCell ref="A38:L38"/>
    <mergeCell ref="B54:F54"/>
    <mergeCell ref="H54:L54"/>
    <mergeCell ref="A12:L12"/>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B41:F41"/>
    <mergeCell ref="H41:L41"/>
    <mergeCell ref="B42:F42"/>
    <mergeCell ref="H42:L42"/>
    <mergeCell ref="B43:F43"/>
    <mergeCell ref="H43:L43"/>
  </mergeCells>
  <pageMargins left="0.70866141732283472" right="0.70866141732283472" top="0.74803149606299213" bottom="0.74803149606299213" header="0.31496062992125984" footer="0.31496062992125984"/>
  <pageSetup scale="39" orientation="portrait"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showGridLines="0" view="pageBreakPreview" zoomScale="80" zoomScaleNormal="80" zoomScaleSheetLayoutView="80" workbookViewId="0">
      <pane xSplit="3" ySplit="8" topLeftCell="D9" activePane="bottomRight" state="frozen"/>
      <selection pane="topRight" activeCell="D1" sqref="D1"/>
      <selection pane="bottomLeft" activeCell="A9" sqref="A9"/>
      <selection pane="bottomRight" activeCell="E12" sqref="E12:E14"/>
    </sheetView>
  </sheetViews>
  <sheetFormatPr baseColWidth="10" defaultColWidth="0" defaultRowHeight="16.5" x14ac:dyDescent="0.3"/>
  <cols>
    <col min="1" max="1" width="4" style="41" bestFit="1" customWidth="1"/>
    <col min="2" max="2" width="24.42578125" style="41" customWidth="1"/>
    <col min="3" max="3" width="23.5703125" style="41" customWidth="1"/>
    <col min="4" max="4" width="26.42578125" style="41" customWidth="1"/>
    <col min="5" max="5" width="58.42578125" style="41" customWidth="1"/>
    <col min="6" max="6" width="44.5703125" style="41" customWidth="1"/>
    <col min="7" max="7" width="58.42578125" style="41" customWidth="1"/>
    <col min="8" max="8" width="35.28515625" style="41" customWidth="1"/>
    <col min="9" max="9" width="22.28515625" style="42" customWidth="1"/>
    <col min="10" max="10" width="33.5703125" style="40" customWidth="1"/>
    <col min="11" max="11" width="16.5703125" style="40" customWidth="1"/>
    <col min="12" max="12" width="7.140625" style="40" bestFit="1" customWidth="1"/>
    <col min="13" max="13" width="40.85546875" style="40" customWidth="1"/>
    <col min="14" max="14" width="17.5703125" style="40" customWidth="1"/>
    <col min="15" max="15" width="6.28515625" style="40" bestFit="1" customWidth="1"/>
    <col min="16" max="16" width="16" style="40" customWidth="1"/>
    <col min="17" max="17" width="24.7109375" style="40" customWidth="1"/>
    <col min="18" max="18" width="18" style="40" customWidth="1"/>
    <col min="19" max="19" width="17.7109375" style="40" customWidth="1"/>
    <col min="20" max="20" width="20.85546875" style="40" customWidth="1"/>
    <col min="21" max="21" width="17.42578125" style="40" customWidth="1"/>
    <col min="22" max="22" width="52.42578125" style="40" customWidth="1"/>
    <col min="23" max="23" width="3.7109375" style="40" customWidth="1"/>
    <col min="24" max="28" width="11.42578125" style="40" hidden="1" customWidth="1"/>
    <col min="29" max="29" width="5.85546875" style="40" hidden="1" customWidth="1"/>
    <col min="30" max="16384" width="11.42578125" style="40" hidden="1"/>
  </cols>
  <sheetData>
    <row r="1" spans="1:22" s="23" customFormat="1" ht="21" customHeight="1" x14ac:dyDescent="0.3">
      <c r="A1" s="120"/>
      <c r="B1" s="120"/>
      <c r="C1" s="112" t="s">
        <v>138</v>
      </c>
      <c r="D1" s="112"/>
      <c r="E1" s="112"/>
      <c r="F1" s="112"/>
      <c r="G1" s="112"/>
      <c r="H1" s="112"/>
      <c r="I1" s="112"/>
      <c r="J1" s="112"/>
      <c r="K1" s="112"/>
      <c r="L1" s="112"/>
      <c r="M1" s="112"/>
      <c r="N1" s="112"/>
      <c r="O1" s="112"/>
      <c r="P1" s="112"/>
      <c r="Q1" s="112"/>
      <c r="R1" s="112"/>
      <c r="S1" s="112"/>
      <c r="T1" s="112"/>
      <c r="U1" s="112"/>
      <c r="V1" s="38" t="s">
        <v>309</v>
      </c>
    </row>
    <row r="2" spans="1:22" s="23" customFormat="1" ht="21" customHeight="1" x14ac:dyDescent="0.3">
      <c r="A2" s="120"/>
      <c r="B2" s="120"/>
      <c r="C2" s="112"/>
      <c r="D2" s="112"/>
      <c r="E2" s="112"/>
      <c r="F2" s="112"/>
      <c r="G2" s="112"/>
      <c r="H2" s="112"/>
      <c r="I2" s="112"/>
      <c r="J2" s="112"/>
      <c r="K2" s="112"/>
      <c r="L2" s="112"/>
      <c r="M2" s="112"/>
      <c r="N2" s="112"/>
      <c r="O2" s="112"/>
      <c r="P2" s="112"/>
      <c r="Q2" s="112"/>
      <c r="R2" s="112"/>
      <c r="S2" s="112"/>
      <c r="T2" s="112"/>
      <c r="U2" s="112"/>
      <c r="V2" s="38" t="s">
        <v>310</v>
      </c>
    </row>
    <row r="3" spans="1:22" s="23" customFormat="1" ht="21" customHeight="1" x14ac:dyDescent="0.3">
      <c r="A3" s="120"/>
      <c r="B3" s="120"/>
      <c r="C3" s="112"/>
      <c r="D3" s="112"/>
      <c r="E3" s="112"/>
      <c r="F3" s="112"/>
      <c r="G3" s="112"/>
      <c r="H3" s="112"/>
      <c r="I3" s="112"/>
      <c r="J3" s="112"/>
      <c r="K3" s="112"/>
      <c r="L3" s="112"/>
      <c r="M3" s="112"/>
      <c r="N3" s="112"/>
      <c r="O3" s="112"/>
      <c r="P3" s="112"/>
      <c r="Q3" s="112"/>
      <c r="R3" s="112"/>
      <c r="S3" s="112"/>
      <c r="T3" s="112"/>
      <c r="U3" s="112"/>
      <c r="V3" s="38" t="s">
        <v>319</v>
      </c>
    </row>
    <row r="4" spans="1:22" s="23" customFormat="1" ht="21" customHeight="1" x14ac:dyDescent="0.3">
      <c r="A4" s="120"/>
      <c r="B4" s="120"/>
      <c r="C4" s="112"/>
      <c r="D4" s="112"/>
      <c r="E4" s="112"/>
      <c r="F4" s="112"/>
      <c r="G4" s="112"/>
      <c r="H4" s="112"/>
      <c r="I4" s="112"/>
      <c r="J4" s="112"/>
      <c r="K4" s="112"/>
      <c r="L4" s="112"/>
      <c r="M4" s="112"/>
      <c r="N4" s="112"/>
      <c r="O4" s="112"/>
      <c r="P4" s="112"/>
      <c r="Q4" s="112"/>
      <c r="R4" s="112"/>
      <c r="S4" s="112"/>
      <c r="T4" s="112"/>
      <c r="U4" s="112"/>
      <c r="V4" s="38" t="s">
        <v>368</v>
      </c>
    </row>
    <row r="5" spans="1:22" s="23" customFormat="1" ht="7.15" customHeight="1" x14ac:dyDescent="0.25">
      <c r="A5" s="6"/>
      <c r="B5" s="6"/>
      <c r="C5" s="6"/>
      <c r="D5" s="7"/>
      <c r="E5" s="7"/>
      <c r="F5" s="7"/>
      <c r="G5" s="7"/>
      <c r="H5" s="7"/>
      <c r="I5" s="7"/>
      <c r="J5" s="7"/>
      <c r="K5" s="7"/>
      <c r="L5" s="7"/>
      <c r="M5" s="7"/>
      <c r="N5" s="7"/>
      <c r="O5" s="7"/>
      <c r="P5" s="7"/>
      <c r="Q5" s="7"/>
      <c r="R5" s="7"/>
      <c r="S5" s="7"/>
      <c r="T5" s="7"/>
      <c r="U5" s="7"/>
      <c r="V5" s="7"/>
    </row>
    <row r="6" spans="1:22" s="23" customFormat="1" ht="30" customHeight="1" x14ac:dyDescent="0.3">
      <c r="A6" s="125" t="s">
        <v>74</v>
      </c>
      <c r="B6" s="128" t="s">
        <v>28</v>
      </c>
      <c r="C6" s="124" t="s">
        <v>88</v>
      </c>
      <c r="D6" s="124"/>
      <c r="E6" s="124"/>
      <c r="F6" s="124"/>
      <c r="G6" s="124"/>
      <c r="H6" s="124"/>
      <c r="I6" s="124"/>
      <c r="J6" s="124"/>
      <c r="K6" s="124" t="s">
        <v>87</v>
      </c>
      <c r="L6" s="124"/>
      <c r="M6" s="124"/>
      <c r="N6" s="124"/>
      <c r="O6" s="124"/>
      <c r="P6" s="124"/>
      <c r="Q6" s="115" t="s">
        <v>260</v>
      </c>
      <c r="R6" s="115"/>
      <c r="S6" s="115"/>
      <c r="T6" s="115"/>
      <c r="U6" s="115"/>
      <c r="V6" s="115"/>
    </row>
    <row r="7" spans="1:22" s="23" customFormat="1" ht="18" customHeight="1" x14ac:dyDescent="0.3">
      <c r="A7" s="126"/>
      <c r="B7" s="129"/>
      <c r="C7" s="121" t="s">
        <v>249</v>
      </c>
      <c r="D7" s="121" t="s">
        <v>64</v>
      </c>
      <c r="E7" s="121" t="s">
        <v>65</v>
      </c>
      <c r="F7" s="121" t="s">
        <v>66</v>
      </c>
      <c r="G7" s="122" t="s">
        <v>1</v>
      </c>
      <c r="H7" s="119" t="s">
        <v>73</v>
      </c>
      <c r="I7" s="119" t="s">
        <v>2</v>
      </c>
      <c r="J7" s="119" t="s">
        <v>139</v>
      </c>
      <c r="K7" s="113" t="s">
        <v>3</v>
      </c>
      <c r="L7" s="123" t="s">
        <v>4</v>
      </c>
      <c r="M7" s="113" t="s">
        <v>250</v>
      </c>
      <c r="N7" s="113" t="s">
        <v>5</v>
      </c>
      <c r="O7" s="123" t="s">
        <v>4</v>
      </c>
      <c r="P7" s="113" t="s">
        <v>6</v>
      </c>
      <c r="Q7" s="119" t="s">
        <v>263</v>
      </c>
      <c r="R7" s="119" t="s">
        <v>264</v>
      </c>
      <c r="S7" s="119" t="s">
        <v>265</v>
      </c>
      <c r="T7" s="119" t="s">
        <v>261</v>
      </c>
      <c r="U7" s="113" t="s">
        <v>266</v>
      </c>
      <c r="V7" s="119" t="s">
        <v>262</v>
      </c>
    </row>
    <row r="8" spans="1:22" s="23" customFormat="1" ht="34.5" customHeight="1" x14ac:dyDescent="0.3">
      <c r="A8" s="127"/>
      <c r="B8" s="130"/>
      <c r="C8" s="119"/>
      <c r="D8" s="119"/>
      <c r="E8" s="119"/>
      <c r="F8" s="119"/>
      <c r="G8" s="123"/>
      <c r="H8" s="113"/>
      <c r="I8" s="113"/>
      <c r="J8" s="113"/>
      <c r="K8" s="113"/>
      <c r="L8" s="123"/>
      <c r="M8" s="113"/>
      <c r="N8" s="123"/>
      <c r="O8" s="123"/>
      <c r="P8" s="113"/>
      <c r="Q8" s="113"/>
      <c r="R8" s="113"/>
      <c r="S8" s="113"/>
      <c r="T8" s="113"/>
      <c r="U8" s="113"/>
      <c r="V8" s="113"/>
    </row>
    <row r="9" spans="1:22" ht="32.65" customHeight="1" x14ac:dyDescent="0.3">
      <c r="A9" s="138">
        <v>1</v>
      </c>
      <c r="B9" s="139" t="str">
        <f>IF(C9="","",
IF('1. Punto de Partida'!$C$6="","",'1. Punto de Partida'!$C$6))</f>
        <v>Gestión Contractual</v>
      </c>
      <c r="C9" s="118" t="s">
        <v>421</v>
      </c>
      <c r="D9" s="118" t="s">
        <v>76</v>
      </c>
      <c r="E9" s="118" t="s">
        <v>422</v>
      </c>
      <c r="F9" s="118" t="s">
        <v>423</v>
      </c>
      <c r="G9" s="118" t="s">
        <v>424</v>
      </c>
      <c r="H9" s="118" t="s">
        <v>348</v>
      </c>
      <c r="I9" s="118" t="s">
        <v>78</v>
      </c>
      <c r="J9" s="132" t="s">
        <v>373</v>
      </c>
      <c r="K9" s="135" t="str">
        <f>IFERROR(MID(J9,1,SEARCH(":",J9,1)-1),"")</f>
        <v>Media</v>
      </c>
      <c r="L9" s="136">
        <f>IF(OR(K9="Rara vez",K9="Muy Baja"),0.2,
IF(OR(K9="Improbable",K9="Baja"),0.4,
IF(OR(K9="Posible",K9="Media"),0.6,
IF(OR(K9="Probable",K9="Alta"),0.8,
IF(OR(K9="Casi seguro",K9="Muy Alta"),1,"")))))</f>
        <v>0.6</v>
      </c>
      <c r="M9" s="137" t="s">
        <v>374</v>
      </c>
      <c r="N9" s="135"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36">
        <f>IF(N9="Leve",0.2,
IF(N9="Menor",0.4,
IF(N9="Moderado",0.6,
IF(N9="Mayor",0.8,
IF(N9="Catastrófico",1,"")))))</f>
        <v>0.6</v>
      </c>
      <c r="P9" s="13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16" t="s">
        <v>460</v>
      </c>
      <c r="R9" s="116" t="s">
        <v>461</v>
      </c>
      <c r="S9" s="116">
        <v>147</v>
      </c>
      <c r="T9" s="116" t="s">
        <v>462</v>
      </c>
      <c r="U9" s="110" t="str">
        <f>IF(S9="","","Cuatrimestral")</f>
        <v>Cuatrimestral</v>
      </c>
      <c r="V9" s="118" t="s">
        <v>471</v>
      </c>
    </row>
    <row r="10" spans="1:22" ht="32.65" customHeight="1" x14ac:dyDescent="0.3">
      <c r="A10" s="138"/>
      <c r="B10" s="139"/>
      <c r="C10" s="118"/>
      <c r="D10" s="118"/>
      <c r="E10" s="118"/>
      <c r="F10" s="118"/>
      <c r="G10" s="118"/>
      <c r="H10" s="117"/>
      <c r="I10" s="117"/>
      <c r="J10" s="133"/>
      <c r="K10" s="135"/>
      <c r="L10" s="136"/>
      <c r="M10" s="117"/>
      <c r="N10" s="135"/>
      <c r="O10" s="136"/>
      <c r="P10" s="131"/>
      <c r="Q10" s="117"/>
      <c r="R10" s="117"/>
      <c r="S10" s="117"/>
      <c r="T10" s="117"/>
      <c r="U10" s="110"/>
      <c r="V10" s="117"/>
    </row>
    <row r="11" spans="1:22" ht="32.65" customHeight="1" x14ac:dyDescent="0.3">
      <c r="A11" s="138"/>
      <c r="B11" s="139"/>
      <c r="C11" s="118"/>
      <c r="D11" s="118"/>
      <c r="E11" s="118"/>
      <c r="F11" s="118"/>
      <c r="G11" s="118"/>
      <c r="H11" s="117"/>
      <c r="I11" s="117"/>
      <c r="J11" s="134"/>
      <c r="K11" s="135"/>
      <c r="L11" s="136"/>
      <c r="M11" s="117"/>
      <c r="N11" s="135"/>
      <c r="O11" s="136"/>
      <c r="P11" s="131"/>
      <c r="Q11" s="117"/>
      <c r="R11" s="117"/>
      <c r="S11" s="117"/>
      <c r="T11" s="117"/>
      <c r="U11" s="110"/>
      <c r="V11" s="117"/>
    </row>
    <row r="12" spans="1:22" ht="60" customHeight="1" x14ac:dyDescent="0.3">
      <c r="A12" s="138">
        <v>2</v>
      </c>
      <c r="B12" s="139" t="str">
        <f>IF(C12="","",
IF('1. Punto de Partida'!$C$6="","",'1. Punto de Partida'!$C$6))</f>
        <v>Gestión Contractual</v>
      </c>
      <c r="C12" s="118" t="s">
        <v>425</v>
      </c>
      <c r="D12" s="118" t="s">
        <v>67</v>
      </c>
      <c r="E12" s="118" t="s">
        <v>426</v>
      </c>
      <c r="F12" s="118" t="s">
        <v>427</v>
      </c>
      <c r="G12" s="118" t="s">
        <v>428</v>
      </c>
      <c r="H12" s="118" t="s">
        <v>348</v>
      </c>
      <c r="I12" s="118" t="s">
        <v>78</v>
      </c>
      <c r="J12" s="132" t="s">
        <v>373</v>
      </c>
      <c r="K12" s="135" t="str">
        <f>IFERROR(MID(J12,1,SEARCH(":",J12,1)-1),"")</f>
        <v>Media</v>
      </c>
      <c r="L12" s="136">
        <f>IF(OR(K12="Rara vez",K12="Muy Baja"),0.2,
IF(OR(K12="Improbable",K12="Baja"),0.4,
IF(OR(K12="Posible",K12="Media"),0.6,
IF(OR(K12="Probable",K12="Alta"),0.8,
IF(OR(K12="Casi seguro",K12="Muy Alta"),1,"")))))</f>
        <v>0.6</v>
      </c>
      <c r="M12" s="137" t="s">
        <v>374</v>
      </c>
      <c r="N12" s="135"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36">
        <f t="shared" ref="O12" si="0">IF(N12="Leve",0.2,
IF(N12="Menor",0.4,
IF(N12="Moderado",0.6,
IF(N12="Mayor",0.8,
IF(N12="Catastrófico",1,"")))))</f>
        <v>0.6</v>
      </c>
      <c r="P12" s="13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16" t="s">
        <v>463</v>
      </c>
      <c r="R12" s="116" t="s">
        <v>464</v>
      </c>
      <c r="S12" s="116">
        <v>34</v>
      </c>
      <c r="T12" s="116" t="s">
        <v>465</v>
      </c>
      <c r="U12" s="110" t="str">
        <f t="shared" ref="U12" si="1">IF(S12="","","Cuatrimestral")</f>
        <v>Cuatrimestral</v>
      </c>
      <c r="V12" s="118" t="s">
        <v>472</v>
      </c>
    </row>
    <row r="13" spans="1:22" ht="60" customHeight="1" x14ac:dyDescent="0.3">
      <c r="A13" s="138"/>
      <c r="B13" s="139"/>
      <c r="C13" s="118"/>
      <c r="D13" s="118"/>
      <c r="E13" s="118"/>
      <c r="F13" s="118"/>
      <c r="G13" s="118"/>
      <c r="H13" s="117"/>
      <c r="I13" s="117"/>
      <c r="J13" s="133"/>
      <c r="K13" s="135"/>
      <c r="L13" s="136"/>
      <c r="M13" s="117"/>
      <c r="N13" s="135"/>
      <c r="O13" s="136"/>
      <c r="P13" s="131"/>
      <c r="Q13" s="117"/>
      <c r="R13" s="117"/>
      <c r="S13" s="117"/>
      <c r="T13" s="117"/>
      <c r="U13" s="110"/>
      <c r="V13" s="117"/>
    </row>
    <row r="14" spans="1:22" ht="60" customHeight="1" x14ac:dyDescent="0.3">
      <c r="A14" s="138"/>
      <c r="B14" s="139"/>
      <c r="C14" s="118"/>
      <c r="D14" s="118"/>
      <c r="E14" s="118"/>
      <c r="F14" s="118"/>
      <c r="G14" s="118"/>
      <c r="H14" s="117"/>
      <c r="I14" s="117"/>
      <c r="J14" s="134"/>
      <c r="K14" s="135"/>
      <c r="L14" s="136"/>
      <c r="M14" s="117"/>
      <c r="N14" s="135"/>
      <c r="O14" s="136"/>
      <c r="P14" s="131"/>
      <c r="Q14" s="117"/>
      <c r="R14" s="117"/>
      <c r="S14" s="117"/>
      <c r="T14" s="117"/>
      <c r="U14" s="110"/>
      <c r="V14" s="117"/>
    </row>
    <row r="15" spans="1:22" ht="32.1" customHeight="1" x14ac:dyDescent="0.3">
      <c r="A15" s="138">
        <v>3</v>
      </c>
      <c r="B15" s="139" t="str">
        <f>IF(C15="","",
IF('1. Punto de Partida'!$C$6="","",'1. Punto de Partida'!$C$6))</f>
        <v>Gestión Contractual</v>
      </c>
      <c r="C15" s="118" t="s">
        <v>429</v>
      </c>
      <c r="D15" s="118" t="s">
        <v>67</v>
      </c>
      <c r="E15" s="118" t="s">
        <v>430</v>
      </c>
      <c r="F15" s="118" t="s">
        <v>431</v>
      </c>
      <c r="G15" s="118" t="s">
        <v>432</v>
      </c>
      <c r="H15" s="118" t="s">
        <v>348</v>
      </c>
      <c r="I15" s="118" t="s">
        <v>78</v>
      </c>
      <c r="J15" s="132" t="s">
        <v>373</v>
      </c>
      <c r="K15" s="135" t="str">
        <f t="shared" ref="K15" si="2">IFERROR(MID(J15,1,SEARCH(":",J15,1)-1),"")</f>
        <v>Media</v>
      </c>
      <c r="L15" s="136">
        <f t="shared" ref="L15" si="3">IF(OR(K15="Rara vez",K15="Muy Baja"),0.2,
IF(OR(K15="Improbable",K15="Baja"),0.4,
IF(OR(K15="Posible",K15="Media"),0.6,
IF(OR(K15="Probable",K15="Alta"),0.8,
IF(OR(K15="Casi seguro",K15="Muy Alta"),1,"")))))</f>
        <v>0.6</v>
      </c>
      <c r="M15" s="137" t="s">
        <v>374</v>
      </c>
      <c r="N15" s="135"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136">
        <f t="shared" ref="O15" si="4">IF(N15="Leve",0.2,
IF(N15="Menor",0.4,
IF(N15="Moderado",0.6,
IF(N15="Mayor",0.8,
IF(N15="Catastrófico",1,"")))))</f>
        <v>0.6</v>
      </c>
      <c r="P15" s="131" t="str">
        <f t="shared" ref="P15" si="5">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16" t="s">
        <v>460</v>
      </c>
      <c r="R15" s="116" t="s">
        <v>466</v>
      </c>
      <c r="S15" s="116">
        <v>98</v>
      </c>
      <c r="T15" s="116" t="s">
        <v>467</v>
      </c>
      <c r="U15" s="110" t="str">
        <f t="shared" ref="U15" si="6">IF(S15="","","Cuatrimestral")</f>
        <v>Cuatrimestral</v>
      </c>
      <c r="V15" s="118" t="s">
        <v>473</v>
      </c>
    </row>
    <row r="16" spans="1:22" ht="32.1" customHeight="1" x14ac:dyDescent="0.3">
      <c r="A16" s="138"/>
      <c r="B16" s="139"/>
      <c r="C16" s="118"/>
      <c r="D16" s="118"/>
      <c r="E16" s="118"/>
      <c r="F16" s="118"/>
      <c r="G16" s="118"/>
      <c r="H16" s="117"/>
      <c r="I16" s="117"/>
      <c r="J16" s="133"/>
      <c r="K16" s="135"/>
      <c r="L16" s="136"/>
      <c r="M16" s="117"/>
      <c r="N16" s="135"/>
      <c r="O16" s="136"/>
      <c r="P16" s="131"/>
      <c r="Q16" s="117"/>
      <c r="R16" s="117"/>
      <c r="S16" s="117"/>
      <c r="T16" s="117"/>
      <c r="U16" s="110"/>
      <c r="V16" s="117"/>
    </row>
    <row r="17" spans="1:22" ht="32.1" customHeight="1" x14ac:dyDescent="0.3">
      <c r="A17" s="138"/>
      <c r="B17" s="139"/>
      <c r="C17" s="118"/>
      <c r="D17" s="118"/>
      <c r="E17" s="118"/>
      <c r="F17" s="118"/>
      <c r="G17" s="118"/>
      <c r="H17" s="117"/>
      <c r="I17" s="117"/>
      <c r="J17" s="134"/>
      <c r="K17" s="135"/>
      <c r="L17" s="136"/>
      <c r="M17" s="117"/>
      <c r="N17" s="135"/>
      <c r="O17" s="136"/>
      <c r="P17" s="131"/>
      <c r="Q17" s="117"/>
      <c r="R17" s="117"/>
      <c r="S17" s="117"/>
      <c r="T17" s="117"/>
      <c r="U17" s="110"/>
      <c r="V17" s="117"/>
    </row>
    <row r="18" spans="1:22" ht="32.1" customHeight="1" x14ac:dyDescent="0.3">
      <c r="A18" s="138">
        <v>4</v>
      </c>
      <c r="B18" s="139" t="str">
        <f>IF(C18="","",
IF('1. Punto de Partida'!$C$6="","",'1. Punto de Partida'!$C$6))</f>
        <v>Gestión Contractual</v>
      </c>
      <c r="C18" s="118" t="s">
        <v>433</v>
      </c>
      <c r="D18" s="118" t="s">
        <v>67</v>
      </c>
      <c r="E18" s="118" t="s">
        <v>434</v>
      </c>
      <c r="F18" s="118" t="s">
        <v>435</v>
      </c>
      <c r="G18" s="118" t="s">
        <v>436</v>
      </c>
      <c r="H18" s="118" t="s">
        <v>14</v>
      </c>
      <c r="I18" s="118" t="s">
        <v>78</v>
      </c>
      <c r="J18" s="132" t="s">
        <v>373</v>
      </c>
      <c r="K18" s="135" t="str">
        <f>IFERROR(MID(J18,1,SEARCH(":",J18,1)-1),"")</f>
        <v>Media</v>
      </c>
      <c r="L18" s="136">
        <f t="shared" ref="L18" si="7">IF(OR(K18="Rara vez",K18="Muy Baja"),0.2,
IF(OR(K18="Improbable",K18="Baja"),0.4,
IF(OR(K18="Posible",K18="Media"),0.6,
IF(OR(K18="Probable",K18="Alta"),0.8,
IF(OR(K18="Casi seguro",K18="Muy Alta"),1,"")))))</f>
        <v>0.6</v>
      </c>
      <c r="M18" s="137" t="s">
        <v>374</v>
      </c>
      <c r="N18" s="135"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136">
        <f t="shared" ref="O18" si="8">IF(N18="Leve",0.2,
IF(N18="Menor",0.4,
IF(N18="Moderado",0.6,
IF(N18="Mayor",0.8,
IF(N18="Catastrófico",1,"")))))</f>
        <v>0.6</v>
      </c>
      <c r="P18" s="131" t="str">
        <f t="shared" ref="P18" si="9">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116" t="s">
        <v>468</v>
      </c>
      <c r="R18" s="116" t="s">
        <v>380</v>
      </c>
      <c r="S18" s="116">
        <v>103</v>
      </c>
      <c r="T18" s="116" t="s">
        <v>469</v>
      </c>
      <c r="U18" s="110" t="str">
        <f t="shared" ref="U18" si="10">IF(S18="","","Cuatrimestral")</f>
        <v>Cuatrimestral</v>
      </c>
      <c r="V18" s="118" t="s">
        <v>474</v>
      </c>
    </row>
    <row r="19" spans="1:22" ht="32.1" customHeight="1" x14ac:dyDescent="0.3">
      <c r="A19" s="138"/>
      <c r="B19" s="139"/>
      <c r="C19" s="118"/>
      <c r="D19" s="118"/>
      <c r="E19" s="118"/>
      <c r="F19" s="118"/>
      <c r="G19" s="118"/>
      <c r="H19" s="117"/>
      <c r="I19" s="117"/>
      <c r="J19" s="133"/>
      <c r="K19" s="135"/>
      <c r="L19" s="136"/>
      <c r="M19" s="117"/>
      <c r="N19" s="135"/>
      <c r="O19" s="136"/>
      <c r="P19" s="131"/>
      <c r="Q19" s="117"/>
      <c r="R19" s="117"/>
      <c r="S19" s="117"/>
      <c r="T19" s="117"/>
      <c r="U19" s="110"/>
      <c r="V19" s="117"/>
    </row>
    <row r="20" spans="1:22" ht="32.1" customHeight="1" x14ac:dyDescent="0.3">
      <c r="A20" s="138"/>
      <c r="B20" s="139"/>
      <c r="C20" s="118"/>
      <c r="D20" s="118"/>
      <c r="E20" s="118"/>
      <c r="F20" s="118"/>
      <c r="G20" s="118"/>
      <c r="H20" s="117"/>
      <c r="I20" s="117"/>
      <c r="J20" s="134"/>
      <c r="K20" s="135"/>
      <c r="L20" s="136"/>
      <c r="M20" s="117"/>
      <c r="N20" s="135"/>
      <c r="O20" s="136"/>
      <c r="P20" s="131"/>
      <c r="Q20" s="117"/>
      <c r="R20" s="117"/>
      <c r="S20" s="117"/>
      <c r="T20" s="117"/>
      <c r="U20" s="110"/>
      <c r="V20" s="117"/>
    </row>
    <row r="21" spans="1:22" ht="64.150000000000006" customHeight="1" x14ac:dyDescent="0.3">
      <c r="A21" s="138">
        <v>5</v>
      </c>
      <c r="B21" s="139" t="str">
        <f>IF(C21="","",
IF('1. Punto de Partida'!$C$6="","",'1. Punto de Partida'!$C$6))</f>
        <v>Gestión Contractual</v>
      </c>
      <c r="C21" s="118" t="s">
        <v>437</v>
      </c>
      <c r="D21" s="118" t="s">
        <v>80</v>
      </c>
      <c r="E21" s="118" t="s">
        <v>438</v>
      </c>
      <c r="F21" s="118" t="s">
        <v>439</v>
      </c>
      <c r="G21" s="118" t="s">
        <v>440</v>
      </c>
      <c r="H21" s="118" t="s">
        <v>14</v>
      </c>
      <c r="I21" s="118" t="s">
        <v>78</v>
      </c>
      <c r="J21" s="132" t="s">
        <v>373</v>
      </c>
      <c r="K21" s="135" t="str">
        <f t="shared" ref="K21" si="11">IFERROR(MID(J21,1,SEARCH(":",J21,1)-1),"")</f>
        <v>Media</v>
      </c>
      <c r="L21" s="136">
        <f t="shared" ref="L21" si="12">IF(OR(K21="Rara vez",K21="Muy Baja"),0.2,
IF(OR(K21="Improbable",K21="Baja"),0.4,
IF(OR(K21="Posible",K21="Media"),0.6,
IF(OR(K21="Probable",K21="Alta"),0.8,
IF(OR(K21="Casi seguro",K21="Muy Alta"),1,"")))))</f>
        <v>0.6</v>
      </c>
      <c r="M21" s="137" t="s">
        <v>459</v>
      </c>
      <c r="N21" s="135"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136">
        <f t="shared" ref="O21" si="13">IF(N21="Leve",0.2,
IF(N21="Menor",0.4,
IF(N21="Moderado",0.6,
IF(N21="Mayor",0.8,
IF(N21="Catastrófico",1,"")))))</f>
        <v>0.4</v>
      </c>
      <c r="P21" s="131" t="str">
        <f t="shared" ref="P21:P66" si="14">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16" t="s">
        <v>470</v>
      </c>
      <c r="R21" s="116" t="s">
        <v>464</v>
      </c>
      <c r="S21" s="116">
        <v>147</v>
      </c>
      <c r="T21" s="116" t="s">
        <v>462</v>
      </c>
      <c r="U21" s="110" t="str">
        <f t="shared" ref="U21" si="15">IF(S21="","","Cuatrimestral")</f>
        <v>Cuatrimestral</v>
      </c>
      <c r="V21" s="118" t="s">
        <v>475</v>
      </c>
    </row>
    <row r="22" spans="1:22" ht="64.150000000000006" customHeight="1" x14ac:dyDescent="0.3">
      <c r="A22" s="138"/>
      <c r="B22" s="139"/>
      <c r="C22" s="117"/>
      <c r="D22" s="117"/>
      <c r="E22" s="117"/>
      <c r="F22" s="117"/>
      <c r="G22" s="117"/>
      <c r="H22" s="117"/>
      <c r="I22" s="117"/>
      <c r="J22" s="133"/>
      <c r="K22" s="135"/>
      <c r="L22" s="136"/>
      <c r="M22" s="117"/>
      <c r="N22" s="135"/>
      <c r="O22" s="136"/>
      <c r="P22" s="131"/>
      <c r="Q22" s="117"/>
      <c r="R22" s="117"/>
      <c r="S22" s="117"/>
      <c r="T22" s="117"/>
      <c r="U22" s="110"/>
      <c r="V22" s="117"/>
    </row>
    <row r="23" spans="1:22" ht="64.150000000000006" customHeight="1" x14ac:dyDescent="0.3">
      <c r="A23" s="138"/>
      <c r="B23" s="139"/>
      <c r="C23" s="117"/>
      <c r="D23" s="117"/>
      <c r="E23" s="117"/>
      <c r="F23" s="117"/>
      <c r="G23" s="117"/>
      <c r="H23" s="117"/>
      <c r="I23" s="117"/>
      <c r="J23" s="134"/>
      <c r="K23" s="135"/>
      <c r="L23" s="136"/>
      <c r="M23" s="117"/>
      <c r="N23" s="135"/>
      <c r="O23" s="136"/>
      <c r="P23" s="131"/>
      <c r="Q23" s="117"/>
      <c r="R23" s="117"/>
      <c r="S23" s="117"/>
      <c r="T23" s="117"/>
      <c r="U23" s="110"/>
      <c r="V23" s="117"/>
    </row>
    <row r="24" spans="1:22" ht="32.1" customHeight="1" x14ac:dyDescent="0.3">
      <c r="A24" s="138">
        <v>6</v>
      </c>
      <c r="B24" s="139" t="str">
        <f>IF(C24="","",
IF('1. Punto de Partida'!$C$6="","",'1. Punto de Partida'!$C$6))</f>
        <v>Gestión Contractual</v>
      </c>
      <c r="C24" s="118" t="s">
        <v>441</v>
      </c>
      <c r="D24" s="118" t="s">
        <v>80</v>
      </c>
      <c r="E24" s="118" t="s">
        <v>442</v>
      </c>
      <c r="F24" s="118" t="s">
        <v>443</v>
      </c>
      <c r="G24" s="118" t="s">
        <v>444</v>
      </c>
      <c r="H24" s="118" t="s">
        <v>346</v>
      </c>
      <c r="I24" s="118" t="s">
        <v>78</v>
      </c>
      <c r="J24" s="118" t="s">
        <v>372</v>
      </c>
      <c r="K24" s="135" t="str">
        <f t="shared" ref="K24" si="16">IFERROR(MID(J24,1,SEARCH(":",J24,1)-1),"")</f>
        <v>Rara vez</v>
      </c>
      <c r="L24" s="136">
        <f t="shared" ref="L24" si="17">IF(OR(K24="Rara vez",K24="Muy Baja"),0.2,
IF(OR(K24="Improbable",K24="Baja"),0.4,
IF(OR(K24="Posible",K24="Media"),0.6,
IF(OR(K24="Probable",K24="Alta"),0.8,
IF(OR(K24="Casi seguro",K24="Muy Alta"),1,"")))))</f>
        <v>0.2</v>
      </c>
      <c r="M24" s="137"/>
      <c r="N24" s="135"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36">
        <f t="shared" ref="O24" si="18">IF(N24="Leve",0.2,
IF(N24="Menor",0.4,
IF(N24="Moderado",0.6,
IF(N24="Mayor",0.8,
IF(N24="Catastrófico",1,"")))))</f>
        <v>0.8</v>
      </c>
      <c r="P24" s="131" t="str">
        <f t="shared" si="14"/>
        <v>Alto</v>
      </c>
      <c r="Q24" s="114"/>
      <c r="R24" s="114"/>
      <c r="S24" s="114"/>
      <c r="T24" s="114"/>
      <c r="U24" s="110" t="str">
        <f t="shared" ref="U24" si="19">IF(S24="","","Cuatrimestral")</f>
        <v/>
      </c>
      <c r="V24" s="111"/>
    </row>
    <row r="25" spans="1:22" ht="32.1" customHeight="1" x14ac:dyDescent="0.3">
      <c r="A25" s="138"/>
      <c r="B25" s="139"/>
      <c r="C25" s="117"/>
      <c r="D25" s="117"/>
      <c r="E25" s="117"/>
      <c r="F25" s="117"/>
      <c r="G25" s="117"/>
      <c r="H25" s="117"/>
      <c r="I25" s="117"/>
      <c r="J25" s="117"/>
      <c r="K25" s="135"/>
      <c r="L25" s="136"/>
      <c r="M25" s="117"/>
      <c r="N25" s="135"/>
      <c r="O25" s="136"/>
      <c r="P25" s="131"/>
      <c r="Q25" s="114"/>
      <c r="R25" s="114"/>
      <c r="S25" s="114"/>
      <c r="T25" s="114"/>
      <c r="U25" s="110"/>
      <c r="V25" s="111"/>
    </row>
    <row r="26" spans="1:22" ht="32.1" customHeight="1" x14ac:dyDescent="0.3">
      <c r="A26" s="138"/>
      <c r="B26" s="139"/>
      <c r="C26" s="117"/>
      <c r="D26" s="117"/>
      <c r="E26" s="117"/>
      <c r="F26" s="117"/>
      <c r="G26" s="117"/>
      <c r="H26" s="117"/>
      <c r="I26" s="117"/>
      <c r="J26" s="117"/>
      <c r="K26" s="135"/>
      <c r="L26" s="136"/>
      <c r="M26" s="117"/>
      <c r="N26" s="135"/>
      <c r="O26" s="136"/>
      <c r="P26" s="131"/>
      <c r="Q26" s="114"/>
      <c r="R26" s="114"/>
      <c r="S26" s="114"/>
      <c r="T26" s="114"/>
      <c r="U26" s="110"/>
      <c r="V26" s="111"/>
    </row>
    <row r="27" spans="1:22" ht="32.1" customHeight="1" x14ac:dyDescent="0.3">
      <c r="A27" s="138">
        <v>7</v>
      </c>
      <c r="B27" s="139" t="str">
        <f>IF(C27="","",
IF('1. Punto de Partida'!$C$6="","",'1. Punto de Partida'!$C$6))</f>
        <v>Gestión Contractual</v>
      </c>
      <c r="C27" s="118" t="s">
        <v>445</v>
      </c>
      <c r="D27" s="118" t="s">
        <v>80</v>
      </c>
      <c r="E27" s="118" t="s">
        <v>442</v>
      </c>
      <c r="F27" s="118" t="s">
        <v>446</v>
      </c>
      <c r="G27" s="118" t="s">
        <v>447</v>
      </c>
      <c r="H27" s="118" t="s">
        <v>346</v>
      </c>
      <c r="I27" s="118" t="s">
        <v>78</v>
      </c>
      <c r="J27" s="118" t="s">
        <v>372</v>
      </c>
      <c r="K27" s="135" t="str">
        <f t="shared" ref="K27" si="20">IFERROR(MID(J27,1,SEARCH(":",J27,1)-1),"")</f>
        <v>Rara vez</v>
      </c>
      <c r="L27" s="136">
        <f t="shared" ref="L27" si="21">IF(OR(K27="Rara vez",K27="Muy Baja"),0.2,
IF(OR(K27="Improbable",K27="Baja"),0.4,
IF(OR(K27="Posible",K27="Media"),0.6,
IF(OR(K27="Probable",K27="Alta"),0.8,
IF(OR(K27="Casi seguro",K27="Muy Alta"),1,"")))))</f>
        <v>0.2</v>
      </c>
      <c r="M27" s="137"/>
      <c r="N27" s="135"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36">
        <f t="shared" ref="O27" si="22">IF(N27="Leve",0.2,
IF(N27="Menor",0.4,
IF(N27="Moderado",0.6,
IF(N27="Mayor",0.8,
IF(N27="Catastrófico",1,"")))))</f>
        <v>0.8</v>
      </c>
      <c r="P27" s="131" t="str">
        <f t="shared" si="14"/>
        <v>Alto</v>
      </c>
      <c r="Q27" s="114" t="s">
        <v>375</v>
      </c>
      <c r="R27" s="114" t="s">
        <v>376</v>
      </c>
      <c r="S27" s="114" t="s">
        <v>377</v>
      </c>
      <c r="T27" s="114" t="s">
        <v>378</v>
      </c>
      <c r="U27" s="110" t="str">
        <f t="shared" ref="U27" si="23">IF(S27="","","Cuatrimestral")</f>
        <v>Cuatrimestral</v>
      </c>
      <c r="V27" s="111" t="s">
        <v>379</v>
      </c>
    </row>
    <row r="28" spans="1:22" ht="32.1" customHeight="1" x14ac:dyDescent="0.3">
      <c r="A28" s="138"/>
      <c r="B28" s="139"/>
      <c r="C28" s="117"/>
      <c r="D28" s="117"/>
      <c r="E28" s="117"/>
      <c r="F28" s="117"/>
      <c r="G28" s="117"/>
      <c r="H28" s="117"/>
      <c r="I28" s="117"/>
      <c r="J28" s="117"/>
      <c r="K28" s="135"/>
      <c r="L28" s="136"/>
      <c r="M28" s="117"/>
      <c r="N28" s="135"/>
      <c r="O28" s="136"/>
      <c r="P28" s="131"/>
      <c r="Q28" s="114"/>
      <c r="R28" s="114"/>
      <c r="S28" s="114"/>
      <c r="T28" s="114"/>
      <c r="U28" s="110"/>
      <c r="V28" s="111"/>
    </row>
    <row r="29" spans="1:22" ht="32.1" customHeight="1" x14ac:dyDescent="0.3">
      <c r="A29" s="138"/>
      <c r="B29" s="139"/>
      <c r="C29" s="117"/>
      <c r="D29" s="117"/>
      <c r="E29" s="117"/>
      <c r="F29" s="117"/>
      <c r="G29" s="117"/>
      <c r="H29" s="117"/>
      <c r="I29" s="117"/>
      <c r="J29" s="117"/>
      <c r="K29" s="135"/>
      <c r="L29" s="136"/>
      <c r="M29" s="117"/>
      <c r="N29" s="135"/>
      <c r="O29" s="136"/>
      <c r="P29" s="131"/>
      <c r="Q29" s="114"/>
      <c r="R29" s="114"/>
      <c r="S29" s="114"/>
      <c r="T29" s="114"/>
      <c r="U29" s="110"/>
      <c r="V29" s="111"/>
    </row>
    <row r="30" spans="1:22" ht="41.65" customHeight="1" x14ac:dyDescent="0.3">
      <c r="A30" s="138">
        <v>8</v>
      </c>
      <c r="B30" s="139" t="str">
        <f>IF(C30="","",
IF('1. Punto de Partida'!$C$6="","",'1. Punto de Partida'!$C$6))</f>
        <v>Gestión Contractual</v>
      </c>
      <c r="C30" s="118" t="s">
        <v>448</v>
      </c>
      <c r="D30" s="118" t="s">
        <v>80</v>
      </c>
      <c r="E30" s="118" t="s">
        <v>442</v>
      </c>
      <c r="F30" s="118" t="s">
        <v>449</v>
      </c>
      <c r="G30" s="118" t="s">
        <v>450</v>
      </c>
      <c r="H30" s="118" t="s">
        <v>346</v>
      </c>
      <c r="I30" s="118" t="s">
        <v>78</v>
      </c>
      <c r="J30" s="118" t="s">
        <v>372</v>
      </c>
      <c r="K30" s="135" t="str">
        <f t="shared" ref="K30" si="24">IFERROR(MID(J30,1,SEARCH(":",J30,1)-1),"")</f>
        <v>Rara vez</v>
      </c>
      <c r="L30" s="136">
        <f t="shared" ref="L30" si="25">IF(OR(K30="Rara vez",K30="Muy Baja"),0.2,
IF(OR(K30="Improbable",K30="Baja"),0.4,
IF(OR(K30="Posible",K30="Media"),0.6,
IF(OR(K30="Probable",K30="Alta"),0.8,
IF(OR(K30="Casi seguro",K30="Muy Alta"),1,"")))))</f>
        <v>0.2</v>
      </c>
      <c r="M30" s="137"/>
      <c r="N30" s="135"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136">
        <f t="shared" ref="O30" si="26">IF(N30="Leve",0.2,
IF(N30="Menor",0.4,
IF(N30="Moderado",0.6,
IF(N30="Mayor",0.8,
IF(N30="Catastrófico",1,"")))))</f>
        <v>1</v>
      </c>
      <c r="P30" s="131" t="str">
        <f t="shared" si="14"/>
        <v>Extremo</v>
      </c>
      <c r="Q30" s="114"/>
      <c r="R30" s="114"/>
      <c r="S30" s="114"/>
      <c r="T30" s="114"/>
      <c r="U30" s="110" t="str">
        <f t="shared" ref="U30" si="27">IF(S30="","","Cuatrimestral")</f>
        <v/>
      </c>
      <c r="V30" s="111"/>
    </row>
    <row r="31" spans="1:22" ht="41.65" customHeight="1" x14ac:dyDescent="0.3">
      <c r="A31" s="138"/>
      <c r="B31" s="139"/>
      <c r="C31" s="117"/>
      <c r="D31" s="117"/>
      <c r="E31" s="117"/>
      <c r="F31" s="117"/>
      <c r="G31" s="117"/>
      <c r="H31" s="117"/>
      <c r="I31" s="117"/>
      <c r="J31" s="117"/>
      <c r="K31" s="135"/>
      <c r="L31" s="136"/>
      <c r="M31" s="117"/>
      <c r="N31" s="135"/>
      <c r="O31" s="136"/>
      <c r="P31" s="131"/>
      <c r="Q31" s="114"/>
      <c r="R31" s="114"/>
      <c r="S31" s="114"/>
      <c r="T31" s="114"/>
      <c r="U31" s="110"/>
      <c r="V31" s="111"/>
    </row>
    <row r="32" spans="1:22" ht="41.65" customHeight="1" x14ac:dyDescent="0.3">
      <c r="A32" s="138"/>
      <c r="B32" s="139"/>
      <c r="C32" s="117"/>
      <c r="D32" s="117"/>
      <c r="E32" s="117"/>
      <c r="F32" s="117"/>
      <c r="G32" s="117"/>
      <c r="H32" s="117"/>
      <c r="I32" s="117"/>
      <c r="J32" s="117"/>
      <c r="K32" s="135"/>
      <c r="L32" s="136"/>
      <c r="M32" s="117"/>
      <c r="N32" s="135"/>
      <c r="O32" s="136"/>
      <c r="P32" s="131"/>
      <c r="Q32" s="114"/>
      <c r="R32" s="114"/>
      <c r="S32" s="114"/>
      <c r="T32" s="114"/>
      <c r="U32" s="110"/>
      <c r="V32" s="111"/>
    </row>
    <row r="33" spans="1:22" ht="44.45" customHeight="1" x14ac:dyDescent="0.3">
      <c r="A33" s="138">
        <v>9</v>
      </c>
      <c r="B33" s="139" t="str">
        <f>IF(C33="","",
IF('1. Punto de Partida'!$C$6="","",'1. Punto de Partida'!$C$6))</f>
        <v>Gestión Contractual</v>
      </c>
      <c r="C33" s="118" t="s">
        <v>451</v>
      </c>
      <c r="D33" s="118" t="s">
        <v>80</v>
      </c>
      <c r="E33" s="118" t="s">
        <v>442</v>
      </c>
      <c r="F33" s="118" t="s">
        <v>452</v>
      </c>
      <c r="G33" s="118" t="s">
        <v>453</v>
      </c>
      <c r="H33" s="118" t="s">
        <v>346</v>
      </c>
      <c r="I33" s="118" t="s">
        <v>78</v>
      </c>
      <c r="J33" s="118" t="s">
        <v>372</v>
      </c>
      <c r="K33" s="135" t="str">
        <f t="shared" ref="K33" si="28">IFERROR(MID(J33,1,SEARCH(":",J33,1)-1),"")</f>
        <v>Rara vez</v>
      </c>
      <c r="L33" s="136">
        <f t="shared" ref="L33" si="29">IF(OR(K33="Rara vez",K33="Muy Baja"),0.2,
IF(OR(K33="Improbable",K33="Baja"),0.4,
IF(OR(K33="Posible",K33="Media"),0.6,
IF(OR(K33="Probable",K33="Alta"),0.8,
IF(OR(K33="Casi seguro",K33="Muy Alta"),1,"")))))</f>
        <v>0.2</v>
      </c>
      <c r="M33" s="137"/>
      <c r="N33" s="135"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Catastrófico</v>
      </c>
      <c r="O33" s="136">
        <f t="shared" ref="O33" si="30">IF(N33="Leve",0.2,
IF(N33="Menor",0.4,
IF(N33="Moderado",0.6,
IF(N33="Mayor",0.8,
IF(N33="Catastrófico",1,"")))))</f>
        <v>1</v>
      </c>
      <c r="P33" s="131" t="str">
        <f t="shared" si="14"/>
        <v>Extremo</v>
      </c>
      <c r="Q33" s="114"/>
      <c r="R33" s="114"/>
      <c r="S33" s="114"/>
      <c r="T33" s="114"/>
      <c r="U33" s="110" t="str">
        <f t="shared" ref="U33" si="31">IF(S33="","","Cuatrimestral")</f>
        <v/>
      </c>
      <c r="V33" s="111"/>
    </row>
    <row r="34" spans="1:22" ht="44.45" customHeight="1" x14ac:dyDescent="0.3">
      <c r="A34" s="138"/>
      <c r="B34" s="139"/>
      <c r="C34" s="117"/>
      <c r="D34" s="117"/>
      <c r="E34" s="117"/>
      <c r="F34" s="117"/>
      <c r="G34" s="117"/>
      <c r="H34" s="117"/>
      <c r="I34" s="117"/>
      <c r="J34" s="117"/>
      <c r="K34" s="135"/>
      <c r="L34" s="136"/>
      <c r="M34" s="117"/>
      <c r="N34" s="135"/>
      <c r="O34" s="136"/>
      <c r="P34" s="131"/>
      <c r="Q34" s="114"/>
      <c r="R34" s="114"/>
      <c r="S34" s="114"/>
      <c r="T34" s="114"/>
      <c r="U34" s="110"/>
      <c r="V34" s="111"/>
    </row>
    <row r="35" spans="1:22" ht="44.45" customHeight="1" x14ac:dyDescent="0.3">
      <c r="A35" s="138"/>
      <c r="B35" s="139"/>
      <c r="C35" s="117"/>
      <c r="D35" s="117"/>
      <c r="E35" s="117"/>
      <c r="F35" s="117"/>
      <c r="G35" s="117"/>
      <c r="H35" s="117"/>
      <c r="I35" s="117"/>
      <c r="J35" s="117"/>
      <c r="K35" s="135"/>
      <c r="L35" s="136"/>
      <c r="M35" s="117"/>
      <c r="N35" s="135"/>
      <c r="O35" s="136"/>
      <c r="P35" s="131"/>
      <c r="Q35" s="114"/>
      <c r="R35" s="114"/>
      <c r="S35" s="114"/>
      <c r="T35" s="114"/>
      <c r="U35" s="110"/>
      <c r="V35" s="111"/>
    </row>
    <row r="36" spans="1:22" ht="66.400000000000006" customHeight="1" x14ac:dyDescent="0.3">
      <c r="A36" s="138">
        <v>10</v>
      </c>
      <c r="B36" s="139" t="str">
        <f>IF(C36="","",
IF('1. Punto de Partida'!$C$6="","",'1. Punto de Partida'!$C$6))</f>
        <v>Gestión Contractual</v>
      </c>
      <c r="C36" s="118" t="s">
        <v>454</v>
      </c>
      <c r="D36" s="118" t="s">
        <v>76</v>
      </c>
      <c r="E36" s="118" t="s">
        <v>455</v>
      </c>
      <c r="F36" s="118" t="s">
        <v>456</v>
      </c>
      <c r="G36" s="118" t="s">
        <v>457</v>
      </c>
      <c r="H36" s="118" t="s">
        <v>96</v>
      </c>
      <c r="I36" s="118" t="s">
        <v>78</v>
      </c>
      <c r="J36" s="118" t="s">
        <v>458</v>
      </c>
      <c r="K36" s="135" t="str">
        <f t="shared" ref="K36" si="32">IFERROR(MID(J36,1,SEARCH(":",J36,1)-1),"")</f>
        <v>Casi seguro</v>
      </c>
      <c r="L36" s="136">
        <f t="shared" ref="L36" si="33">IF(OR(K36="Rara vez",K36="Muy Baja"),0.2,
IF(OR(K36="Improbable",K36="Baja"),0.4,
IF(OR(K36="Posible",K36="Media"),0.6,
IF(OR(K36="Probable",K36="Alta"),0.8,
IF(OR(K36="Casi seguro",K36="Muy Alta"),1,"")))))</f>
        <v>1</v>
      </c>
      <c r="M36" s="137"/>
      <c r="N36" s="135"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Catastrófico</v>
      </c>
      <c r="O36" s="136">
        <f t="shared" ref="O36" si="34">IF(N36="Leve",0.2,
IF(N36="Menor",0.4,
IF(N36="Moderado",0.6,
IF(N36="Mayor",0.8,
IF(N36="Catastrófico",1,"")))))</f>
        <v>1</v>
      </c>
      <c r="P36" s="131" t="str">
        <f t="shared" si="14"/>
        <v>Extremo</v>
      </c>
      <c r="Q36" s="114"/>
      <c r="R36" s="114"/>
      <c r="S36" s="114"/>
      <c r="T36" s="114"/>
      <c r="U36" s="110" t="str">
        <f t="shared" ref="U36" si="35">IF(S36="","","Cuatrimestral")</f>
        <v/>
      </c>
      <c r="V36" s="111"/>
    </row>
    <row r="37" spans="1:22" ht="66.400000000000006" customHeight="1" x14ac:dyDescent="0.3">
      <c r="A37" s="138"/>
      <c r="B37" s="139"/>
      <c r="C37" s="117"/>
      <c r="D37" s="117"/>
      <c r="E37" s="117"/>
      <c r="F37" s="117"/>
      <c r="G37" s="117"/>
      <c r="H37" s="117"/>
      <c r="I37" s="117"/>
      <c r="J37" s="117"/>
      <c r="K37" s="135"/>
      <c r="L37" s="136"/>
      <c r="M37" s="117"/>
      <c r="N37" s="135"/>
      <c r="O37" s="136"/>
      <c r="P37" s="131"/>
      <c r="Q37" s="114"/>
      <c r="R37" s="114"/>
      <c r="S37" s="114"/>
      <c r="T37" s="114"/>
      <c r="U37" s="110"/>
      <c r="V37" s="111"/>
    </row>
    <row r="38" spans="1:22" ht="66.400000000000006" customHeight="1" x14ac:dyDescent="0.3">
      <c r="A38" s="138"/>
      <c r="B38" s="139"/>
      <c r="C38" s="117"/>
      <c r="D38" s="117"/>
      <c r="E38" s="117"/>
      <c r="F38" s="117"/>
      <c r="G38" s="117"/>
      <c r="H38" s="117"/>
      <c r="I38" s="117"/>
      <c r="J38" s="117"/>
      <c r="K38" s="135"/>
      <c r="L38" s="136"/>
      <c r="M38" s="117"/>
      <c r="N38" s="135"/>
      <c r="O38" s="136"/>
      <c r="P38" s="131"/>
      <c r="Q38" s="114"/>
      <c r="R38" s="114"/>
      <c r="S38" s="114"/>
      <c r="T38" s="114"/>
      <c r="U38" s="110"/>
      <c r="V38" s="111"/>
    </row>
    <row r="39" spans="1:22" ht="16.5" customHeight="1" x14ac:dyDescent="0.3">
      <c r="A39" s="138">
        <v>11</v>
      </c>
      <c r="B39" s="139" t="str">
        <f>IF(C39="","",
IF('1. Punto de Partida'!$C$6="","",'1. Punto de Partida'!$C$6))</f>
        <v/>
      </c>
      <c r="C39" s="118"/>
      <c r="D39" s="118"/>
      <c r="E39" s="118"/>
      <c r="F39" s="118"/>
      <c r="G39" s="111"/>
      <c r="H39" s="118"/>
      <c r="I39" s="118"/>
      <c r="J39" s="118"/>
      <c r="K39" s="135" t="str">
        <f t="shared" ref="K39" si="36">IFERROR(MID(J39,1,SEARCH(":",J39,1)-1),"")</f>
        <v/>
      </c>
      <c r="L39" s="136" t="str">
        <f t="shared" ref="L39" si="37">IF(OR(K39="Rara vez",K39="Muy Baja"),0.2,
IF(OR(K39="Improbable",K39="Baja"),0.4,
IF(OR(K39="Posible",K39="Media"),0.6,
IF(OR(K39="Probable",K39="Alta"),0.8,
IF(OR(K39="Casi seguro",K39="Muy Alta"),1,"")))))</f>
        <v/>
      </c>
      <c r="M39" s="137"/>
      <c r="N39" s="135"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36" t="str">
        <f t="shared" ref="O39" si="38">IF(N39="Leve",0.2,
IF(N39="Menor",0.4,
IF(N39="Moderado",0.6,
IF(N39="Mayor",0.8,
IF(N39="Catastrófico",1,"")))))</f>
        <v/>
      </c>
      <c r="P39" s="131" t="str">
        <f t="shared" si="14"/>
        <v/>
      </c>
      <c r="Q39" s="114"/>
      <c r="R39" s="114"/>
      <c r="S39" s="114"/>
      <c r="T39" s="114"/>
      <c r="U39" s="110" t="str">
        <f t="shared" ref="U39" si="39">IF(S39="","","Cuatrimestral")</f>
        <v/>
      </c>
      <c r="V39" s="111"/>
    </row>
    <row r="40" spans="1:22" ht="15" customHeight="1" x14ac:dyDescent="0.3">
      <c r="A40" s="138"/>
      <c r="B40" s="139"/>
      <c r="C40" s="118"/>
      <c r="D40" s="118"/>
      <c r="E40" s="118"/>
      <c r="F40" s="118"/>
      <c r="G40" s="111"/>
      <c r="H40" s="118"/>
      <c r="I40" s="118"/>
      <c r="J40" s="118"/>
      <c r="K40" s="135"/>
      <c r="L40" s="136"/>
      <c r="M40" s="137"/>
      <c r="N40" s="135"/>
      <c r="O40" s="136"/>
      <c r="P40" s="131"/>
      <c r="Q40" s="114"/>
      <c r="R40" s="114"/>
      <c r="S40" s="114"/>
      <c r="T40" s="114"/>
      <c r="U40" s="110"/>
      <c r="V40" s="111"/>
    </row>
    <row r="41" spans="1:22" ht="15" customHeight="1" x14ac:dyDescent="0.3">
      <c r="A41" s="138"/>
      <c r="B41" s="139"/>
      <c r="C41" s="118"/>
      <c r="D41" s="118"/>
      <c r="E41" s="118"/>
      <c r="F41" s="118"/>
      <c r="G41" s="111"/>
      <c r="H41" s="118"/>
      <c r="I41" s="118"/>
      <c r="J41" s="118"/>
      <c r="K41" s="135"/>
      <c r="L41" s="136"/>
      <c r="M41" s="137"/>
      <c r="N41" s="135"/>
      <c r="O41" s="136"/>
      <c r="P41" s="131"/>
      <c r="Q41" s="114"/>
      <c r="R41" s="114"/>
      <c r="S41" s="114"/>
      <c r="T41" s="114"/>
      <c r="U41" s="110"/>
      <c r="V41" s="111"/>
    </row>
    <row r="42" spans="1:22" ht="16.5" customHeight="1" x14ac:dyDescent="0.3">
      <c r="A42" s="138">
        <v>12</v>
      </c>
      <c r="B42" s="139"/>
      <c r="C42" s="132"/>
      <c r="D42" s="132"/>
      <c r="E42" s="132"/>
      <c r="F42" s="132"/>
      <c r="G42" s="111"/>
      <c r="H42" s="118"/>
      <c r="I42" s="118"/>
      <c r="J42" s="118"/>
      <c r="K42" s="135" t="str">
        <f t="shared" ref="K42" si="40">IFERROR(MID(J42,1,SEARCH(":",J42,1)-1),"")</f>
        <v/>
      </c>
      <c r="L42" s="136" t="str">
        <f t="shared" ref="L42" si="41">IF(OR(K42="Rara vez",K42="Muy Baja"),0.2,
IF(OR(K42="Improbable",K42="Baja"),0.4,
IF(OR(K42="Posible",K42="Media"),0.6,
IF(OR(K42="Probable",K42="Alta"),0.8,
IF(OR(K42="Casi seguro",K42="Muy Alta"),1,"")))))</f>
        <v/>
      </c>
      <c r="M42" s="140"/>
      <c r="N42" s="135"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36" t="str">
        <f t="shared" ref="O42" si="42">IF(N42="Leve",0.2,
IF(N42="Menor",0.4,
IF(N42="Moderado",0.6,
IF(N42="Mayor",0.8,
IF(N42="Catastrófico",1,"")))))</f>
        <v/>
      </c>
      <c r="P42" s="131" t="str">
        <f t="shared" si="14"/>
        <v/>
      </c>
      <c r="Q42" s="114"/>
      <c r="R42" s="114"/>
      <c r="S42" s="114"/>
      <c r="T42" s="114"/>
      <c r="U42" s="110" t="str">
        <f t="shared" ref="U42" si="43">IF(S42="","","Cuatrimestral")</f>
        <v/>
      </c>
      <c r="V42" s="111"/>
    </row>
    <row r="43" spans="1:22" ht="15" customHeight="1" x14ac:dyDescent="0.3">
      <c r="A43" s="138"/>
      <c r="B43" s="139"/>
      <c r="C43" s="133"/>
      <c r="D43" s="133"/>
      <c r="E43" s="133"/>
      <c r="F43" s="133"/>
      <c r="G43" s="111"/>
      <c r="H43" s="118"/>
      <c r="I43" s="118"/>
      <c r="J43" s="118"/>
      <c r="K43" s="135"/>
      <c r="L43" s="136"/>
      <c r="M43" s="140"/>
      <c r="N43" s="135"/>
      <c r="O43" s="136"/>
      <c r="P43" s="131"/>
      <c r="Q43" s="114"/>
      <c r="R43" s="114"/>
      <c r="S43" s="114"/>
      <c r="T43" s="114"/>
      <c r="U43" s="110"/>
      <c r="V43" s="111"/>
    </row>
    <row r="44" spans="1:22" ht="15" customHeight="1" x14ac:dyDescent="0.3">
      <c r="A44" s="138"/>
      <c r="B44" s="139"/>
      <c r="C44" s="134"/>
      <c r="D44" s="134"/>
      <c r="E44" s="134"/>
      <c r="F44" s="134"/>
      <c r="G44" s="111"/>
      <c r="H44" s="118"/>
      <c r="I44" s="118"/>
      <c r="J44" s="118"/>
      <c r="K44" s="135"/>
      <c r="L44" s="136"/>
      <c r="M44" s="140"/>
      <c r="N44" s="135"/>
      <c r="O44" s="136"/>
      <c r="P44" s="131"/>
      <c r="Q44" s="114"/>
      <c r="R44" s="114"/>
      <c r="S44" s="114"/>
      <c r="T44" s="114"/>
      <c r="U44" s="110"/>
      <c r="V44" s="111"/>
    </row>
    <row r="45" spans="1:22" ht="16.5" customHeight="1" x14ac:dyDescent="0.3">
      <c r="A45" s="138">
        <v>13</v>
      </c>
      <c r="B45" s="139"/>
      <c r="C45" s="132"/>
      <c r="D45" s="132"/>
      <c r="E45" s="132"/>
      <c r="F45" s="132"/>
      <c r="G45" s="111"/>
      <c r="H45" s="118"/>
      <c r="I45" s="118"/>
      <c r="J45" s="118"/>
      <c r="K45" s="135" t="str">
        <f t="shared" ref="K45" si="44">IFERROR(MID(J45,1,SEARCH(":",J45,1)-1),"")</f>
        <v/>
      </c>
      <c r="L45" s="136" t="str">
        <f t="shared" ref="L45" si="45">IF(OR(K45="Rara vez",K45="Muy Baja"),0.2,
IF(OR(K45="Improbable",K45="Baja"),0.4,
IF(OR(K45="Posible",K45="Media"),0.6,
IF(OR(K45="Probable",K45="Alta"),0.8,
IF(OR(K45="Casi seguro",K45="Muy Alta"),1,"")))))</f>
        <v/>
      </c>
      <c r="M45" s="140"/>
      <c r="N45" s="135"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36" t="str">
        <f t="shared" ref="O45" si="46">IF(N45="Leve",0.2,
IF(N45="Menor",0.4,
IF(N45="Moderado",0.6,
IF(N45="Mayor",0.8,
IF(N45="Catastrófico",1,"")))))</f>
        <v/>
      </c>
      <c r="P45" s="131" t="str">
        <f t="shared" si="14"/>
        <v/>
      </c>
      <c r="Q45" s="114"/>
      <c r="R45" s="114"/>
      <c r="S45" s="114"/>
      <c r="T45" s="114"/>
      <c r="U45" s="110" t="str">
        <f t="shared" ref="U45" si="47">IF(S45="","","Cuatrimestral")</f>
        <v/>
      </c>
      <c r="V45" s="111"/>
    </row>
    <row r="46" spans="1:22" ht="15" customHeight="1" x14ac:dyDescent="0.3">
      <c r="A46" s="138"/>
      <c r="B46" s="139"/>
      <c r="C46" s="133"/>
      <c r="D46" s="133"/>
      <c r="E46" s="133"/>
      <c r="F46" s="133"/>
      <c r="G46" s="111"/>
      <c r="H46" s="118"/>
      <c r="I46" s="118"/>
      <c r="J46" s="118"/>
      <c r="K46" s="135"/>
      <c r="L46" s="136"/>
      <c r="M46" s="140"/>
      <c r="N46" s="135"/>
      <c r="O46" s="136"/>
      <c r="P46" s="131"/>
      <c r="Q46" s="114"/>
      <c r="R46" s="114"/>
      <c r="S46" s="114"/>
      <c r="T46" s="114"/>
      <c r="U46" s="110"/>
      <c r="V46" s="111"/>
    </row>
    <row r="47" spans="1:22" ht="15" customHeight="1" x14ac:dyDescent="0.3">
      <c r="A47" s="138"/>
      <c r="B47" s="139"/>
      <c r="C47" s="134"/>
      <c r="D47" s="134"/>
      <c r="E47" s="134"/>
      <c r="F47" s="134"/>
      <c r="G47" s="111"/>
      <c r="H47" s="118"/>
      <c r="I47" s="118"/>
      <c r="J47" s="118"/>
      <c r="K47" s="135"/>
      <c r="L47" s="136"/>
      <c r="M47" s="140"/>
      <c r="N47" s="135"/>
      <c r="O47" s="136"/>
      <c r="P47" s="131"/>
      <c r="Q47" s="114"/>
      <c r="R47" s="114"/>
      <c r="S47" s="114"/>
      <c r="T47" s="114"/>
      <c r="U47" s="110"/>
      <c r="V47" s="111"/>
    </row>
    <row r="48" spans="1:22" ht="16.5" customHeight="1" x14ac:dyDescent="0.3">
      <c r="A48" s="138">
        <v>14</v>
      </c>
      <c r="B48" s="139"/>
      <c r="C48" s="132"/>
      <c r="D48" s="132"/>
      <c r="E48" s="132"/>
      <c r="F48" s="132"/>
      <c r="G48" s="111"/>
      <c r="H48" s="118"/>
      <c r="I48" s="118"/>
      <c r="J48" s="118"/>
      <c r="K48" s="135" t="str">
        <f t="shared" ref="K48" si="48">IFERROR(MID(J48,1,SEARCH(":",J48,1)-1),"")</f>
        <v/>
      </c>
      <c r="L48" s="136" t="str">
        <f t="shared" ref="L48" si="49">IF(OR(K48="Rara vez",K48="Muy Baja"),0.2,
IF(OR(K48="Improbable",K48="Baja"),0.4,
IF(OR(K48="Posible",K48="Media"),0.6,
IF(OR(K48="Probable",K48="Alta"),0.8,
IF(OR(K48="Casi seguro",K48="Muy Alta"),1,"")))))</f>
        <v/>
      </c>
      <c r="M48" s="140"/>
      <c r="N48" s="135"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36" t="str">
        <f t="shared" ref="O48" si="50">IF(N48="Leve",0.2,
IF(N48="Menor",0.4,
IF(N48="Moderado",0.6,
IF(N48="Mayor",0.8,
IF(N48="Catastrófico",1,"")))))</f>
        <v/>
      </c>
      <c r="P48" s="131" t="str">
        <f t="shared" si="14"/>
        <v/>
      </c>
      <c r="Q48" s="114"/>
      <c r="R48" s="114"/>
      <c r="S48" s="114"/>
      <c r="T48" s="114"/>
      <c r="U48" s="110" t="str">
        <f t="shared" ref="U48" si="51">IF(S48="","","Cuatrimestral")</f>
        <v/>
      </c>
      <c r="V48" s="111"/>
    </row>
    <row r="49" spans="1:22" ht="15" customHeight="1" x14ac:dyDescent="0.3">
      <c r="A49" s="138"/>
      <c r="B49" s="139"/>
      <c r="C49" s="133"/>
      <c r="D49" s="133"/>
      <c r="E49" s="133"/>
      <c r="F49" s="133"/>
      <c r="G49" s="111"/>
      <c r="H49" s="118"/>
      <c r="I49" s="118"/>
      <c r="J49" s="118"/>
      <c r="K49" s="135"/>
      <c r="L49" s="136"/>
      <c r="M49" s="140"/>
      <c r="N49" s="135"/>
      <c r="O49" s="136"/>
      <c r="P49" s="131"/>
      <c r="Q49" s="114"/>
      <c r="R49" s="114"/>
      <c r="S49" s="114"/>
      <c r="T49" s="114"/>
      <c r="U49" s="110"/>
      <c r="V49" s="111"/>
    </row>
    <row r="50" spans="1:22" ht="15" customHeight="1" x14ac:dyDescent="0.3">
      <c r="A50" s="138"/>
      <c r="B50" s="139"/>
      <c r="C50" s="134"/>
      <c r="D50" s="134"/>
      <c r="E50" s="134"/>
      <c r="F50" s="134"/>
      <c r="G50" s="111"/>
      <c r="H50" s="118"/>
      <c r="I50" s="118"/>
      <c r="J50" s="118"/>
      <c r="K50" s="135"/>
      <c r="L50" s="136"/>
      <c r="M50" s="140"/>
      <c r="N50" s="135"/>
      <c r="O50" s="136"/>
      <c r="P50" s="131"/>
      <c r="Q50" s="114"/>
      <c r="R50" s="114"/>
      <c r="S50" s="114"/>
      <c r="T50" s="114"/>
      <c r="U50" s="110"/>
      <c r="V50" s="111"/>
    </row>
    <row r="51" spans="1:22" ht="16.5" customHeight="1" x14ac:dyDescent="0.3">
      <c r="A51" s="138">
        <v>15</v>
      </c>
      <c r="B51" s="139"/>
      <c r="C51" s="132"/>
      <c r="D51" s="132"/>
      <c r="E51" s="132"/>
      <c r="F51" s="132"/>
      <c r="G51" s="111"/>
      <c r="H51" s="118"/>
      <c r="I51" s="118"/>
      <c r="J51" s="118"/>
      <c r="K51" s="135" t="str">
        <f t="shared" ref="K51" si="52">IFERROR(MID(J51,1,SEARCH(":",J51,1)-1),"")</f>
        <v/>
      </c>
      <c r="L51" s="136" t="str">
        <f t="shared" ref="L51" si="53">IF(OR(K51="Rara vez",K51="Muy Baja"),0.2,
IF(OR(K51="Improbable",K51="Baja"),0.4,
IF(OR(K51="Posible",K51="Media"),0.6,
IF(OR(K51="Probable",K51="Alta"),0.8,
IF(OR(K51="Casi seguro",K51="Muy Alta"),1,"")))))</f>
        <v/>
      </c>
      <c r="M51" s="140"/>
      <c r="N51" s="135"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36" t="str">
        <f t="shared" ref="O51" si="54">IF(N51="Leve",0.2,
IF(N51="Menor",0.4,
IF(N51="Moderado",0.6,
IF(N51="Mayor",0.8,
IF(N51="Catastrófico",1,"")))))</f>
        <v/>
      </c>
      <c r="P51" s="131" t="str">
        <f t="shared" si="14"/>
        <v/>
      </c>
      <c r="Q51" s="114"/>
      <c r="R51" s="114"/>
      <c r="S51" s="114"/>
      <c r="T51" s="114"/>
      <c r="U51" s="110" t="str">
        <f t="shared" ref="U51" si="55">IF(S51="","","Cuatrimestral")</f>
        <v/>
      </c>
      <c r="V51" s="111"/>
    </row>
    <row r="52" spans="1:22" ht="15" customHeight="1" x14ac:dyDescent="0.3">
      <c r="A52" s="138"/>
      <c r="B52" s="139"/>
      <c r="C52" s="133"/>
      <c r="D52" s="133"/>
      <c r="E52" s="133"/>
      <c r="F52" s="133"/>
      <c r="G52" s="111"/>
      <c r="H52" s="118"/>
      <c r="I52" s="118"/>
      <c r="J52" s="118"/>
      <c r="K52" s="135"/>
      <c r="L52" s="136"/>
      <c r="M52" s="140"/>
      <c r="N52" s="135"/>
      <c r="O52" s="136"/>
      <c r="P52" s="131"/>
      <c r="Q52" s="114"/>
      <c r="R52" s="114"/>
      <c r="S52" s="114"/>
      <c r="T52" s="114"/>
      <c r="U52" s="110"/>
      <c r="V52" s="111"/>
    </row>
    <row r="53" spans="1:22" ht="15" customHeight="1" x14ac:dyDescent="0.3">
      <c r="A53" s="138"/>
      <c r="B53" s="139"/>
      <c r="C53" s="134"/>
      <c r="D53" s="134"/>
      <c r="E53" s="134"/>
      <c r="F53" s="134"/>
      <c r="G53" s="111"/>
      <c r="H53" s="118"/>
      <c r="I53" s="118"/>
      <c r="J53" s="118"/>
      <c r="K53" s="135"/>
      <c r="L53" s="136"/>
      <c r="M53" s="140"/>
      <c r="N53" s="135"/>
      <c r="O53" s="136"/>
      <c r="P53" s="131"/>
      <c r="Q53" s="114"/>
      <c r="R53" s="114"/>
      <c r="S53" s="114"/>
      <c r="T53" s="114"/>
      <c r="U53" s="110"/>
      <c r="V53" s="111"/>
    </row>
    <row r="54" spans="1:22" ht="16.5" customHeight="1" x14ac:dyDescent="0.3">
      <c r="A54" s="138">
        <v>16</v>
      </c>
      <c r="B54" s="139"/>
      <c r="C54" s="132"/>
      <c r="D54" s="132"/>
      <c r="E54" s="132"/>
      <c r="F54" s="132"/>
      <c r="G54" s="111"/>
      <c r="H54" s="118"/>
      <c r="I54" s="118"/>
      <c r="J54" s="118"/>
      <c r="K54" s="135" t="str">
        <f t="shared" ref="K54" si="56">IFERROR(MID(J54,1,SEARCH(":",J54,1)-1),"")</f>
        <v/>
      </c>
      <c r="L54" s="136" t="str">
        <f t="shared" ref="L54" si="57">IF(OR(K54="Rara vez",K54="Muy Baja"),0.2,
IF(OR(K54="Improbable",K54="Baja"),0.4,
IF(OR(K54="Posible",K54="Media"),0.6,
IF(OR(K54="Probable",K54="Alta"),0.8,
IF(OR(K54="Casi seguro",K54="Muy Alta"),1,"")))))</f>
        <v/>
      </c>
      <c r="M54" s="140"/>
      <c r="N54" s="135"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36" t="str">
        <f t="shared" ref="O54" si="58">IF(N54="Leve",0.2,
IF(N54="Menor",0.4,
IF(N54="Moderado",0.6,
IF(N54="Mayor",0.8,
IF(N54="Catastrófico",1,"")))))</f>
        <v/>
      </c>
      <c r="P54" s="131" t="str">
        <f t="shared" si="14"/>
        <v/>
      </c>
      <c r="Q54" s="114"/>
      <c r="R54" s="114"/>
      <c r="S54" s="114"/>
      <c r="T54" s="114"/>
      <c r="U54" s="110" t="str">
        <f t="shared" ref="U54" si="59">IF(S54="","","Cuatrimestral")</f>
        <v/>
      </c>
      <c r="V54" s="111"/>
    </row>
    <row r="55" spans="1:22" ht="15" customHeight="1" x14ac:dyDescent="0.3">
      <c r="A55" s="138"/>
      <c r="B55" s="139"/>
      <c r="C55" s="133"/>
      <c r="D55" s="133"/>
      <c r="E55" s="133"/>
      <c r="F55" s="133"/>
      <c r="G55" s="111"/>
      <c r="H55" s="118"/>
      <c r="I55" s="118"/>
      <c r="J55" s="118"/>
      <c r="K55" s="135"/>
      <c r="L55" s="136"/>
      <c r="M55" s="140"/>
      <c r="N55" s="135"/>
      <c r="O55" s="136"/>
      <c r="P55" s="131"/>
      <c r="Q55" s="114"/>
      <c r="R55" s="114"/>
      <c r="S55" s="114"/>
      <c r="T55" s="114"/>
      <c r="U55" s="110"/>
      <c r="V55" s="111"/>
    </row>
    <row r="56" spans="1:22" ht="15" customHeight="1" x14ac:dyDescent="0.3">
      <c r="A56" s="138"/>
      <c r="B56" s="139"/>
      <c r="C56" s="134"/>
      <c r="D56" s="134"/>
      <c r="E56" s="134"/>
      <c r="F56" s="134"/>
      <c r="G56" s="111"/>
      <c r="H56" s="118"/>
      <c r="I56" s="118"/>
      <c r="J56" s="118"/>
      <c r="K56" s="135"/>
      <c r="L56" s="136"/>
      <c r="M56" s="140"/>
      <c r="N56" s="135"/>
      <c r="O56" s="136"/>
      <c r="P56" s="131"/>
      <c r="Q56" s="114"/>
      <c r="R56" s="114"/>
      <c r="S56" s="114"/>
      <c r="T56" s="114"/>
      <c r="U56" s="110"/>
      <c r="V56" s="111"/>
    </row>
    <row r="57" spans="1:22" ht="16.5" customHeight="1" x14ac:dyDescent="0.3">
      <c r="A57" s="138">
        <v>17</v>
      </c>
      <c r="B57" s="139"/>
      <c r="C57" s="132"/>
      <c r="D57" s="132"/>
      <c r="E57" s="132"/>
      <c r="F57" s="132"/>
      <c r="G57" s="111"/>
      <c r="H57" s="118"/>
      <c r="I57" s="118"/>
      <c r="J57" s="118"/>
      <c r="K57" s="135" t="str">
        <f t="shared" ref="K57" si="60">IFERROR(MID(J57,1,SEARCH(":",J57,1)-1),"")</f>
        <v/>
      </c>
      <c r="L57" s="136" t="str">
        <f t="shared" ref="L57" si="61">IF(OR(K57="Rara vez",K57="Muy Baja"),0.2,
IF(OR(K57="Improbable",K57="Baja"),0.4,
IF(OR(K57="Posible",K57="Media"),0.6,
IF(OR(K57="Probable",K57="Alta"),0.8,
IF(OR(K57="Casi seguro",K57="Muy Alta"),1,"")))))</f>
        <v/>
      </c>
      <c r="M57" s="140"/>
      <c r="N57" s="135"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36" t="str">
        <f t="shared" ref="O57" si="62">IF(N57="Leve",0.2,
IF(N57="Menor",0.4,
IF(N57="Moderado",0.6,
IF(N57="Mayor",0.8,
IF(N57="Catastrófico",1,"")))))</f>
        <v/>
      </c>
      <c r="P57" s="131" t="str">
        <f t="shared" si="14"/>
        <v/>
      </c>
      <c r="Q57" s="114"/>
      <c r="R57" s="114"/>
      <c r="S57" s="114"/>
      <c r="T57" s="114"/>
      <c r="U57" s="110" t="str">
        <f t="shared" ref="U57" si="63">IF(S57="","","Cuatrimestral")</f>
        <v/>
      </c>
      <c r="V57" s="111"/>
    </row>
    <row r="58" spans="1:22" ht="15" customHeight="1" x14ac:dyDescent="0.3">
      <c r="A58" s="138"/>
      <c r="B58" s="139"/>
      <c r="C58" s="133"/>
      <c r="D58" s="133"/>
      <c r="E58" s="133"/>
      <c r="F58" s="133"/>
      <c r="G58" s="111"/>
      <c r="H58" s="118"/>
      <c r="I58" s="118"/>
      <c r="J58" s="118"/>
      <c r="K58" s="135"/>
      <c r="L58" s="136"/>
      <c r="M58" s="140"/>
      <c r="N58" s="135"/>
      <c r="O58" s="136"/>
      <c r="P58" s="131"/>
      <c r="Q58" s="114"/>
      <c r="R58" s="114"/>
      <c r="S58" s="114"/>
      <c r="T58" s="114"/>
      <c r="U58" s="110"/>
      <c r="V58" s="111"/>
    </row>
    <row r="59" spans="1:22" ht="15" customHeight="1" x14ac:dyDescent="0.3">
      <c r="A59" s="138"/>
      <c r="B59" s="139"/>
      <c r="C59" s="134"/>
      <c r="D59" s="134"/>
      <c r="E59" s="134"/>
      <c r="F59" s="134"/>
      <c r="G59" s="111"/>
      <c r="H59" s="118"/>
      <c r="I59" s="118"/>
      <c r="J59" s="118"/>
      <c r="K59" s="135"/>
      <c r="L59" s="136"/>
      <c r="M59" s="140"/>
      <c r="N59" s="135"/>
      <c r="O59" s="136"/>
      <c r="P59" s="131"/>
      <c r="Q59" s="114"/>
      <c r="R59" s="114"/>
      <c r="S59" s="114"/>
      <c r="T59" s="114"/>
      <c r="U59" s="110"/>
      <c r="V59" s="111"/>
    </row>
    <row r="60" spans="1:22" ht="16.5" customHeight="1" x14ac:dyDescent="0.3">
      <c r="A60" s="138">
        <v>18</v>
      </c>
      <c r="B60" s="139"/>
      <c r="C60" s="132"/>
      <c r="D60" s="132"/>
      <c r="E60" s="132"/>
      <c r="F60" s="132"/>
      <c r="G60" s="111"/>
      <c r="H60" s="118"/>
      <c r="I60" s="118"/>
      <c r="J60" s="118"/>
      <c r="K60" s="135" t="str">
        <f t="shared" ref="K60" si="64">IFERROR(MID(J60,1,SEARCH(":",J60,1)-1),"")</f>
        <v/>
      </c>
      <c r="L60" s="136" t="str">
        <f t="shared" ref="L60" si="65">IF(OR(K60="Rara vez",K60="Muy Baja"),0.2,
IF(OR(K60="Improbable",K60="Baja"),0.4,
IF(OR(K60="Posible",K60="Media"),0.6,
IF(OR(K60="Probable",K60="Alta"),0.8,
IF(OR(K60="Casi seguro",K60="Muy Alta"),1,"")))))</f>
        <v/>
      </c>
      <c r="M60" s="140"/>
      <c r="N60" s="135"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36" t="str">
        <f t="shared" ref="O60" si="66">IF(N60="Leve",0.2,
IF(N60="Menor",0.4,
IF(N60="Moderado",0.6,
IF(N60="Mayor",0.8,
IF(N60="Catastrófico",1,"")))))</f>
        <v/>
      </c>
      <c r="P60" s="131" t="str">
        <f t="shared" si="14"/>
        <v/>
      </c>
      <c r="Q60" s="114"/>
      <c r="R60" s="114"/>
      <c r="S60" s="114"/>
      <c r="T60" s="114"/>
      <c r="U60" s="110" t="str">
        <f t="shared" ref="U60" si="67">IF(S60="","","Cuatrimestral")</f>
        <v/>
      </c>
      <c r="V60" s="111"/>
    </row>
    <row r="61" spans="1:22" ht="15" customHeight="1" x14ac:dyDescent="0.3">
      <c r="A61" s="138"/>
      <c r="B61" s="139"/>
      <c r="C61" s="133"/>
      <c r="D61" s="133"/>
      <c r="E61" s="133"/>
      <c r="F61" s="133"/>
      <c r="G61" s="111"/>
      <c r="H61" s="118"/>
      <c r="I61" s="118"/>
      <c r="J61" s="118"/>
      <c r="K61" s="135"/>
      <c r="L61" s="136"/>
      <c r="M61" s="140"/>
      <c r="N61" s="135"/>
      <c r="O61" s="136"/>
      <c r="P61" s="131"/>
      <c r="Q61" s="114"/>
      <c r="R61" s="114"/>
      <c r="S61" s="114"/>
      <c r="T61" s="114"/>
      <c r="U61" s="110"/>
      <c r="V61" s="111"/>
    </row>
    <row r="62" spans="1:22" ht="15" customHeight="1" x14ac:dyDescent="0.3">
      <c r="A62" s="138"/>
      <c r="B62" s="139"/>
      <c r="C62" s="134"/>
      <c r="D62" s="134"/>
      <c r="E62" s="134"/>
      <c r="F62" s="134"/>
      <c r="G62" s="111"/>
      <c r="H62" s="118"/>
      <c r="I62" s="118"/>
      <c r="J62" s="118"/>
      <c r="K62" s="135"/>
      <c r="L62" s="136"/>
      <c r="M62" s="140"/>
      <c r="N62" s="135"/>
      <c r="O62" s="136"/>
      <c r="P62" s="131"/>
      <c r="Q62" s="114"/>
      <c r="R62" s="114"/>
      <c r="S62" s="114"/>
      <c r="T62" s="114"/>
      <c r="U62" s="110"/>
      <c r="V62" s="111"/>
    </row>
    <row r="63" spans="1:22" ht="16.5" customHeight="1" x14ac:dyDescent="0.3">
      <c r="A63" s="138">
        <v>19</v>
      </c>
      <c r="B63" s="139"/>
      <c r="C63" s="132"/>
      <c r="D63" s="132"/>
      <c r="E63" s="132"/>
      <c r="F63" s="132"/>
      <c r="G63" s="111"/>
      <c r="H63" s="118"/>
      <c r="I63" s="118"/>
      <c r="J63" s="118"/>
      <c r="K63" s="135" t="str">
        <f t="shared" ref="K63" si="68">IFERROR(MID(J63,1,SEARCH(":",J63,1)-1),"")</f>
        <v/>
      </c>
      <c r="L63" s="136" t="str">
        <f t="shared" ref="L63" si="69">IF(OR(K63="Rara vez",K63="Muy Baja"),0.2,
IF(OR(K63="Improbable",K63="Baja"),0.4,
IF(OR(K63="Posible",K63="Media"),0.6,
IF(OR(K63="Probable",K63="Alta"),0.8,
IF(OR(K63="Casi seguro",K63="Muy Alta"),1,"")))))</f>
        <v/>
      </c>
      <c r="M63" s="140"/>
      <c r="N63" s="135"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36" t="str">
        <f t="shared" ref="O63" si="70">IF(N63="Leve",0.2,
IF(N63="Menor",0.4,
IF(N63="Moderado",0.6,
IF(N63="Mayor",0.8,
IF(N63="Catastrófico",1,"")))))</f>
        <v/>
      </c>
      <c r="P63" s="131" t="str">
        <f t="shared" si="14"/>
        <v/>
      </c>
      <c r="Q63" s="114"/>
      <c r="R63" s="114"/>
      <c r="S63" s="114"/>
      <c r="T63" s="114"/>
      <c r="U63" s="110" t="str">
        <f t="shared" ref="U63" si="71">IF(S63="","","Cuatrimestral")</f>
        <v/>
      </c>
      <c r="V63" s="111"/>
    </row>
    <row r="64" spans="1:22" ht="15" customHeight="1" x14ac:dyDescent="0.3">
      <c r="A64" s="138"/>
      <c r="B64" s="139"/>
      <c r="C64" s="133"/>
      <c r="D64" s="133"/>
      <c r="E64" s="133"/>
      <c r="F64" s="133"/>
      <c r="G64" s="111"/>
      <c r="H64" s="118"/>
      <c r="I64" s="118"/>
      <c r="J64" s="118"/>
      <c r="K64" s="135"/>
      <c r="L64" s="136"/>
      <c r="M64" s="140"/>
      <c r="N64" s="135"/>
      <c r="O64" s="136"/>
      <c r="P64" s="131"/>
      <c r="Q64" s="114"/>
      <c r="R64" s="114"/>
      <c r="S64" s="114"/>
      <c r="T64" s="114"/>
      <c r="U64" s="110"/>
      <c r="V64" s="111"/>
    </row>
    <row r="65" spans="1:22" ht="15" customHeight="1" x14ac:dyDescent="0.3">
      <c r="A65" s="138"/>
      <c r="B65" s="139"/>
      <c r="C65" s="134"/>
      <c r="D65" s="134"/>
      <c r="E65" s="134"/>
      <c r="F65" s="134"/>
      <c r="G65" s="111"/>
      <c r="H65" s="118"/>
      <c r="I65" s="118"/>
      <c r="J65" s="118"/>
      <c r="K65" s="135"/>
      <c r="L65" s="136"/>
      <c r="M65" s="140"/>
      <c r="N65" s="135"/>
      <c r="O65" s="136"/>
      <c r="P65" s="131"/>
      <c r="Q65" s="114"/>
      <c r="R65" s="114"/>
      <c r="S65" s="114"/>
      <c r="T65" s="114"/>
      <c r="U65" s="110"/>
      <c r="V65" s="111"/>
    </row>
    <row r="66" spans="1:22" ht="16.5" customHeight="1" x14ac:dyDescent="0.3">
      <c r="A66" s="138">
        <v>20</v>
      </c>
      <c r="B66" s="139"/>
      <c r="C66" s="132"/>
      <c r="D66" s="132"/>
      <c r="E66" s="132"/>
      <c r="F66" s="132"/>
      <c r="G66" s="111"/>
      <c r="H66" s="118"/>
      <c r="I66" s="118"/>
      <c r="J66" s="118"/>
      <c r="K66" s="135" t="str">
        <f t="shared" ref="K66" si="72">IFERROR(MID(J66,1,SEARCH(":",J66,1)-1),"")</f>
        <v/>
      </c>
      <c r="L66" s="136" t="str">
        <f t="shared" ref="L66" si="73">IF(OR(K66="Rara vez",K66="Muy Baja"),0.2,
IF(OR(K66="Improbable",K66="Baja"),0.4,
IF(OR(K66="Posible",K66="Media"),0.6,
IF(OR(K66="Probable",K66="Alta"),0.8,
IF(OR(K66="Casi seguro",K66="Muy Alta"),1,"")))))</f>
        <v/>
      </c>
      <c r="M66" s="140"/>
      <c r="N66" s="135"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36" t="str">
        <f t="shared" ref="O66" si="74">IF(N66="Leve",0.2,
IF(N66="Menor",0.4,
IF(N66="Moderado",0.6,
IF(N66="Mayor",0.8,
IF(N66="Catastrófico",1,"")))))</f>
        <v/>
      </c>
      <c r="P66" s="131" t="str">
        <f t="shared" si="14"/>
        <v/>
      </c>
      <c r="Q66" s="114"/>
      <c r="R66" s="114"/>
      <c r="S66" s="114"/>
      <c r="T66" s="114"/>
      <c r="U66" s="110" t="str">
        <f t="shared" ref="U66" si="75">IF(S66="","","Cuatrimestral")</f>
        <v/>
      </c>
      <c r="V66" s="111"/>
    </row>
    <row r="67" spans="1:22" ht="15" customHeight="1" x14ac:dyDescent="0.3">
      <c r="A67" s="138"/>
      <c r="B67" s="139"/>
      <c r="C67" s="133"/>
      <c r="D67" s="133"/>
      <c r="E67" s="133"/>
      <c r="F67" s="133"/>
      <c r="G67" s="111"/>
      <c r="H67" s="118"/>
      <c r="I67" s="118"/>
      <c r="J67" s="118"/>
      <c r="K67" s="135"/>
      <c r="L67" s="136"/>
      <c r="M67" s="140"/>
      <c r="N67" s="135"/>
      <c r="O67" s="136"/>
      <c r="P67" s="131"/>
      <c r="Q67" s="114"/>
      <c r="R67" s="114"/>
      <c r="S67" s="114"/>
      <c r="T67" s="114"/>
      <c r="U67" s="110"/>
      <c r="V67" s="111"/>
    </row>
    <row r="68" spans="1:22" ht="15" customHeight="1" x14ac:dyDescent="0.3">
      <c r="A68" s="138"/>
      <c r="B68" s="139"/>
      <c r="C68" s="134"/>
      <c r="D68" s="134"/>
      <c r="E68" s="134"/>
      <c r="F68" s="134"/>
      <c r="G68" s="111"/>
      <c r="H68" s="118"/>
      <c r="I68" s="118"/>
      <c r="J68" s="118"/>
      <c r="K68" s="135"/>
      <c r="L68" s="136"/>
      <c r="M68" s="140"/>
      <c r="N68" s="135"/>
      <c r="O68" s="136"/>
      <c r="P68" s="131"/>
      <c r="Q68" s="114"/>
      <c r="R68" s="114"/>
      <c r="S68" s="114"/>
      <c r="T68" s="114"/>
      <c r="U68" s="110"/>
      <c r="V68" s="111"/>
    </row>
  </sheetData>
  <sheetProtection algorithmName="SHA-512" hashValue="nj4vTZvA2V6e3wJisNIXT2IchwfO3GzMbd258hzglURflMYXjyfaDWk5GSJShCl/LZWIai3hlNlSZ8ydJWn5VQ==" saltValue="PckwwA0HOTXGvkcWCvKCow=="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03" priority="253" operator="equal">
      <formula>"Baja"</formula>
    </cfRule>
    <cfRule type="cellIs" dxfId="302" priority="252" operator="equal">
      <formula>"Media"</formula>
    </cfRule>
    <cfRule type="cellIs" dxfId="301" priority="251" operator="equal">
      <formula>"Alta"</formula>
    </cfRule>
    <cfRule type="cellIs" dxfId="300" priority="250" operator="equal">
      <formula>"Muy Alta"</formula>
    </cfRule>
    <cfRule type="cellIs" dxfId="299" priority="254" operator="equal">
      <formula>"Muy Baja"</formula>
    </cfRule>
  </conditionalFormatting>
  <conditionalFormatting sqref="K9:K53">
    <cfRule type="expression" dxfId="298" priority="156">
      <formula>IF($K9="Casi seguro",1,0)</formula>
    </cfRule>
    <cfRule type="expression" dxfId="297" priority="160">
      <formula>IF($K9="Rara vez",1,0)</formula>
    </cfRule>
    <cfRule type="expression" dxfId="296" priority="159">
      <formula>IF($K9="Improbable",1,0)</formula>
    </cfRule>
    <cfRule type="expression" dxfId="295" priority="158">
      <formula>IF($K9="Posible",1,0)</formula>
    </cfRule>
    <cfRule type="expression" dxfId="294" priority="157">
      <formula>IF($K9="Probable",1,0)</formula>
    </cfRule>
  </conditionalFormatting>
  <conditionalFormatting sqref="K12 K15 K18 K21 K24 K27 K30 K33 K36 K39 K42 K45 K48 K51">
    <cfRule type="cellIs" dxfId="293" priority="155" operator="equal">
      <formula>"Muy Baja"</formula>
    </cfRule>
    <cfRule type="cellIs" dxfId="292" priority="153" operator="equal">
      <formula>"Media"</formula>
    </cfRule>
    <cfRule type="cellIs" dxfId="291" priority="154" operator="equal">
      <formula>"Baja"</formula>
    </cfRule>
    <cfRule type="cellIs" dxfId="290" priority="152" operator="equal">
      <formula>"Alta"</formula>
    </cfRule>
    <cfRule type="cellIs" dxfId="289" priority="151" operator="equal">
      <formula>"Muy Alta"</formula>
    </cfRule>
  </conditionalFormatting>
  <conditionalFormatting sqref="K12 K15 K18 K21 K24 K27 K30 K33 K36">
    <cfRule type="cellIs" dxfId="288" priority="226" operator="equal">
      <formula>"Muy Baja"</formula>
    </cfRule>
    <cfRule type="cellIs" dxfId="287" priority="225" operator="equal">
      <formula>"Baja"</formula>
    </cfRule>
    <cfRule type="cellIs" dxfId="286" priority="224" operator="equal">
      <formula>"Media"</formula>
    </cfRule>
    <cfRule type="cellIs" dxfId="285" priority="223" operator="equal">
      <formula>"Alta"</formula>
    </cfRule>
    <cfRule type="cellIs" dxfId="284" priority="222" operator="equal">
      <formula>"Muy Alta"</formula>
    </cfRule>
  </conditionalFormatting>
  <conditionalFormatting sqref="K39 K42 K45 K48 K51">
    <cfRule type="cellIs" dxfId="283" priority="173" operator="equal">
      <formula>"Baja"</formula>
    </cfRule>
    <cfRule type="cellIs" dxfId="282" priority="174" operator="equal">
      <formula>"Muy Baja"</formula>
    </cfRule>
    <cfRule type="cellIs" dxfId="281" priority="172" operator="equal">
      <formula>"Media"</formula>
    </cfRule>
    <cfRule type="cellIs" dxfId="280" priority="171" operator="equal">
      <formula>"Alta"</formula>
    </cfRule>
    <cfRule type="cellIs" dxfId="279" priority="170" operator="equal">
      <formula>"Muy Alta"</formula>
    </cfRule>
  </conditionalFormatting>
  <conditionalFormatting sqref="K54 K57 K60 K63 K66">
    <cfRule type="cellIs" dxfId="278" priority="105" operator="equal">
      <formula>"Media"</formula>
    </cfRule>
    <cfRule type="cellIs" dxfId="277" priority="119" operator="equal">
      <formula>"Alta"</formula>
    </cfRule>
    <cfRule type="cellIs" dxfId="276" priority="120" operator="equal">
      <formula>"Media"</formula>
    </cfRule>
    <cfRule type="cellIs" dxfId="275" priority="121" operator="equal">
      <formula>"Baja"</formula>
    </cfRule>
    <cfRule type="cellIs" dxfId="274" priority="122" operator="equal">
      <formula>"Muy Baja"</formula>
    </cfRule>
    <cfRule type="cellIs" dxfId="273" priority="118" operator="equal">
      <formula>"Muy Alta"</formula>
    </cfRule>
    <cfRule type="cellIs" dxfId="272" priority="103" operator="equal">
      <formula>"Muy Alta"</formula>
    </cfRule>
    <cfRule type="cellIs" dxfId="271" priority="104" operator="equal">
      <formula>"Alta"</formula>
    </cfRule>
    <cfRule type="cellIs" dxfId="270" priority="106" operator="equal">
      <formula>"Baja"</formula>
    </cfRule>
    <cfRule type="cellIs" dxfId="269" priority="107" operator="equal">
      <formula>"Muy Baja"</formula>
    </cfRule>
  </conditionalFormatting>
  <conditionalFormatting sqref="K54:K68">
    <cfRule type="expression" dxfId="268" priority="111">
      <formula>IF($K54="Improbable",1,0)</formula>
    </cfRule>
    <cfRule type="expression" dxfId="267" priority="110">
      <formula>IF($K54="Posible",1,0)</formula>
    </cfRule>
    <cfRule type="expression" dxfId="266" priority="112">
      <formula>IF($K54="Rara vez",1,0)</formula>
    </cfRule>
    <cfRule type="expression" dxfId="265" priority="109">
      <formula>IF($K54="Probable",1,0)</formula>
    </cfRule>
    <cfRule type="expression" dxfId="264" priority="108">
      <formula>IF($K54="Casi seguro",1,0)</formula>
    </cfRule>
  </conditionalFormatting>
  <conditionalFormatting sqref="N9">
    <cfRule type="cellIs" dxfId="263" priority="246" operator="equal">
      <formula>"Mayor"</formula>
    </cfRule>
    <cfRule type="cellIs" dxfId="262" priority="248" operator="equal">
      <formula>"Menor"</formula>
    </cfRule>
    <cfRule type="cellIs" dxfId="261" priority="247" operator="equal">
      <formula>"Moderado"</formula>
    </cfRule>
    <cfRule type="cellIs" dxfId="260" priority="245" operator="equal">
      <formula>"Catastrófico"</formula>
    </cfRule>
    <cfRule type="cellIs" dxfId="259" priority="249" operator="equal">
      <formula>"Leve"</formula>
    </cfRule>
  </conditionalFormatting>
  <conditionalFormatting sqref="N12 N15 N18 N21 N24 N27 N30 N33 N36 N39 N42 N45 N48 N51 N54 N57 N60 N63 N66">
    <cfRule type="cellIs" dxfId="258" priority="6" operator="equal">
      <formula>"Catastrófico"</formula>
    </cfRule>
    <cfRule type="cellIs" dxfId="257" priority="7" operator="equal">
      <formula>"Mayor"</formula>
    </cfRule>
    <cfRule type="cellIs" dxfId="256" priority="8" operator="equal">
      <formula>"Moderado"</formula>
    </cfRule>
    <cfRule type="cellIs" dxfId="255" priority="10" operator="equal">
      <formula>"Leve"</formula>
    </cfRule>
    <cfRule type="cellIs" dxfId="254" priority="9" operator="equal">
      <formula>"Menor"</formula>
    </cfRule>
  </conditionalFormatting>
  <conditionalFormatting sqref="P9">
    <cfRule type="cellIs" dxfId="253" priority="28" operator="equal">
      <formula>"Bajo"</formula>
    </cfRule>
    <cfRule type="cellIs" dxfId="252" priority="27" operator="equal">
      <formula>"Moderado"</formula>
    </cfRule>
    <cfRule type="cellIs" dxfId="251" priority="26" operator="equal">
      <formula>"Alto"</formula>
    </cfRule>
    <cfRule type="cellIs" dxfId="250" priority="25" operator="equal">
      <formula>"Extremo"</formula>
    </cfRule>
  </conditionalFormatting>
  <conditionalFormatting sqref="P12">
    <cfRule type="cellIs" dxfId="249" priority="24" operator="equal">
      <formula>"Bajo"</formula>
    </cfRule>
    <cfRule type="cellIs" dxfId="248" priority="21" operator="equal">
      <formula>"Extremo"</formula>
    </cfRule>
    <cfRule type="cellIs" dxfId="247" priority="22" operator="equal">
      <formula>"Alto"</formula>
    </cfRule>
    <cfRule type="cellIs" dxfId="246" priority="23" operator="equal">
      <formula>"Moderado"</formula>
    </cfRule>
  </conditionalFormatting>
  <conditionalFormatting sqref="P15 P18 P21">
    <cfRule type="cellIs" dxfId="245" priority="17" operator="equal">
      <formula>"Extremo"</formula>
    </cfRule>
    <cfRule type="cellIs" dxfId="244" priority="20" operator="equal">
      <formula>"Bajo"</formula>
    </cfRule>
    <cfRule type="cellIs" dxfId="243" priority="19" operator="equal">
      <formula>"Moderado"</formula>
    </cfRule>
    <cfRule type="cellIs" dxfId="242" priority="18" operator="equal">
      <formula>"Alto"</formula>
    </cfRule>
  </conditionalFormatting>
  <conditionalFormatting sqref="P24 P27 P30 P33 P36 P39 P42 P45 P48 P51 P54 P57 P60 P63 P66">
    <cfRule type="cellIs" dxfId="241" priority="16" operator="equal">
      <formula>"Bajo"</formula>
    </cfRule>
    <cfRule type="cellIs" dxfId="240" priority="13" operator="equal">
      <formula>"Extremo"</formula>
    </cfRule>
    <cfRule type="cellIs" dxfId="239" priority="15" operator="equal">
      <formula>"Moderado"</formula>
    </cfRule>
    <cfRule type="cellIs" dxfId="238" priority="14" operator="equal">
      <formula>"Alto"</formula>
    </cfRule>
  </conditionalFormatting>
  <conditionalFormatting sqref="Q9:T23">
    <cfRule type="expression" dxfId="237" priority="2">
      <formula>IF(OR($H9="Corrupción",$H9="Lavado de Activos",$H9="Corrupción en Trámites, OPAs y Consultas de Acceso a la Información Pública",$H9="Financiación del Terrorismo"),1,0)</formula>
    </cfRule>
  </conditionalFormatting>
  <conditionalFormatting sqref="Q24:V68">
    <cfRule type="expression" dxfId="236" priority="5">
      <formula>IF(OR($H24="Corrupción",$H24="Corrupción - LA/FT/FPADM",$H24="Corrupción en Trámites, OPAs y Consultas de Acceso a la Información Pública",$H24="Corrupción - Conflictos de Interés"),1,0)</formula>
    </cfRule>
  </conditionalFormatting>
  <conditionalFormatting sqref="U9:U23">
    <cfRule type="expression" dxfId="235" priority="37">
      <formula>IF(OR($H9="Corrupción",$H9="Corrupción - LA/FT/FPADM",$H9="Corrupción en Trámites, OPAs y Consultas de Acceso a la Información Pública",$H9="Corrupción - Conflictos de Interés"),1,0)</formula>
    </cfRule>
  </conditionalFormatting>
  <conditionalFormatting sqref="V9:V23">
    <cfRule type="expression" dxfId="234" priority="1">
      <formula>IF(OR($H9="Corrupción",$H9="Lavado de Activos",$H9="Corrupción en Trámites, OPAs y Consultas de Acceso a la Información Pública",$H9="Financiación del Terrorismo"),1,0)</formula>
    </cfRule>
  </conditionalFormatting>
  <dataValidations count="1">
    <dataValidation type="list" allowBlank="1" showInputMessage="1" showErrorMessage="1" sqref="J9:J68">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31496062992125984" footer="0.31496062992125984"/>
  <pageSetup scale="15"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Listas!$C$2:$C$8</xm:f>
          </x14:formula1>
          <xm:sqref>I9:I68</xm:sqref>
        </x14:dataValidation>
        <x14:dataValidation type="list" allowBlank="1" showInputMessage="1" showErrorMessage="1">
          <x14:formula1>
            <xm:f>Listas!$A$2:$A$4</xm:f>
          </x14:formula1>
          <xm:sqref>D21:D68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IF(OR($H9="",$H9="Corrupción",$H9="Corrupción en Trámites, OPAs y Consultas de Acceso a la Información Pública",$H9="Corrupción-LA/FT/FPADM ",$H9="Corrupción - Conflictos de Interés "),Listas!$AE$2,CriteriosImpacto)</xm:f>
          </x14:formula1>
          <xm:sqref>M9:M11 M27:M68</xm:sqref>
        </x14:dataValidation>
        <x14:dataValidation type="list" allowBlank="1" showInputMessage="1" showErrorMessage="1">
          <x14:formula1>
            <xm:f>IF(OR($H12="",$H12="Corrupción",$H12="Corrupción en Trámites, OPAs y Consultas de Acceso a la Información Pública",$H12="Corrupción-LA/FT/FPADM",$H12="Corrupción - Conflictos de Interés"),Listas!$AE$2,CriteriosImpacto)</xm:f>
          </x14:formula1>
          <xm:sqref>M12:M26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workbookViewId="0">
      <pane ySplit="1" topLeftCell="A2" activePane="bottomLeft" state="frozen"/>
      <selection pane="bottomLeft" activeCell="B14" sqref="B14"/>
    </sheetView>
  </sheetViews>
  <sheetFormatPr baseColWidth="10" defaultColWidth="11.42578125" defaultRowHeight="13.5" x14ac:dyDescent="0.25"/>
  <cols>
    <col min="1" max="1" width="23.28515625" style="45" customWidth="1"/>
    <col min="2" max="2" width="31.42578125" style="45" customWidth="1"/>
    <col min="3" max="3" width="28.85546875" style="45" customWidth="1"/>
    <col min="4" max="4" width="37.28515625" style="45" customWidth="1"/>
    <col min="5" max="5" width="41.5703125" style="45" customWidth="1"/>
    <col min="6" max="6" width="26.42578125" style="45" customWidth="1"/>
    <col min="7" max="7" width="25" style="46" customWidth="1"/>
    <col min="8" max="8" width="26.85546875" style="46" customWidth="1"/>
    <col min="9" max="9" width="14.85546875" style="46" customWidth="1"/>
    <col min="10" max="10" width="16.140625" style="46" customWidth="1"/>
    <col min="11" max="11" width="14.7109375" style="46" customWidth="1"/>
    <col min="12" max="12" width="12.140625" style="46" customWidth="1"/>
    <col min="13" max="13" width="13.28515625" style="46" customWidth="1"/>
    <col min="14" max="14" width="13.5703125" style="46" customWidth="1"/>
    <col min="15" max="15" width="7.28515625" style="45" customWidth="1"/>
    <col min="16" max="16" width="16.140625" style="45" customWidth="1"/>
    <col min="17" max="17" width="25.85546875" style="45" customWidth="1"/>
    <col min="18" max="18" width="17.85546875" style="45" customWidth="1"/>
    <col min="19" max="19" width="15.28515625" style="45" customWidth="1"/>
    <col min="20" max="20" width="16.140625" style="45" customWidth="1"/>
    <col min="21" max="21" width="12.85546875" style="45" customWidth="1"/>
    <col min="22" max="22" width="15.85546875" style="45" customWidth="1"/>
    <col min="23" max="23" width="13.140625" style="45" customWidth="1"/>
    <col min="24" max="24" width="25.5703125" style="45" customWidth="1"/>
    <col min="25" max="25" width="11.42578125" style="45"/>
    <col min="26" max="26" width="14.42578125" style="46" customWidth="1"/>
    <col min="27" max="27" width="11.42578125" style="46"/>
    <col min="28" max="28" width="36.28515625" style="45" customWidth="1"/>
    <col min="29" max="29" width="49.140625" style="45" customWidth="1"/>
    <col min="30" max="30" width="18.5703125" style="45" customWidth="1"/>
    <col min="31" max="31" width="19.42578125" style="45" customWidth="1"/>
    <col min="32" max="16384" width="11.42578125" style="45"/>
  </cols>
  <sheetData>
    <row r="1" spans="1:31" ht="38.25" x14ac:dyDescent="0.25">
      <c r="A1" s="43" t="s">
        <v>17</v>
      </c>
      <c r="B1" s="43" t="s">
        <v>73</v>
      </c>
      <c r="C1" s="43" t="s">
        <v>2</v>
      </c>
      <c r="D1" s="43" t="s">
        <v>16</v>
      </c>
      <c r="E1" s="43" t="s">
        <v>18</v>
      </c>
      <c r="F1" s="43" t="s">
        <v>28</v>
      </c>
      <c r="G1" s="43" t="s">
        <v>63</v>
      </c>
      <c r="H1" s="43" t="s">
        <v>75</v>
      </c>
      <c r="I1" s="43" t="s">
        <v>45</v>
      </c>
      <c r="J1" s="43" t="s">
        <v>11</v>
      </c>
      <c r="K1" s="43" t="s">
        <v>50</v>
      </c>
      <c r="L1" s="43" t="s">
        <v>12</v>
      </c>
      <c r="M1" s="43" t="s">
        <v>13</v>
      </c>
      <c r="N1" s="43" t="s">
        <v>53</v>
      </c>
      <c r="O1" s="43" t="s">
        <v>99</v>
      </c>
      <c r="P1" s="43" t="s">
        <v>126</v>
      </c>
      <c r="Q1" s="44" t="s">
        <v>96</v>
      </c>
      <c r="R1" s="43" t="s">
        <v>140</v>
      </c>
      <c r="S1" s="43" t="s">
        <v>149</v>
      </c>
      <c r="T1" s="43" t="s">
        <v>150</v>
      </c>
      <c r="U1" s="43" t="s">
        <v>151</v>
      </c>
      <c r="V1" s="43" t="s">
        <v>152</v>
      </c>
      <c r="W1" s="43" t="s">
        <v>153</v>
      </c>
      <c r="X1" s="43" t="s">
        <v>154</v>
      </c>
      <c r="Y1" s="43" t="s">
        <v>13</v>
      </c>
      <c r="Z1" s="43" t="s">
        <v>172</v>
      </c>
      <c r="AA1" s="43" t="s">
        <v>173</v>
      </c>
      <c r="AB1" s="43" t="s">
        <v>178</v>
      </c>
      <c r="AC1" s="43" t="s">
        <v>181</v>
      </c>
      <c r="AD1" s="43" t="s">
        <v>53</v>
      </c>
      <c r="AE1" s="43" t="s">
        <v>245</v>
      </c>
    </row>
    <row r="2" spans="1:31" ht="40.5" x14ac:dyDescent="0.25">
      <c r="A2" s="45" t="s">
        <v>76</v>
      </c>
      <c r="B2" s="48" t="s">
        <v>14</v>
      </c>
      <c r="C2" s="45" t="s">
        <v>77</v>
      </c>
      <c r="D2" s="45" t="s">
        <v>320</v>
      </c>
      <c r="E2" s="45" t="s">
        <v>321</v>
      </c>
      <c r="F2" s="45" t="s">
        <v>29</v>
      </c>
      <c r="I2" s="46" t="s">
        <v>47</v>
      </c>
      <c r="J2" s="46" t="s">
        <v>49</v>
      </c>
      <c r="K2" s="46" t="s">
        <v>50</v>
      </c>
      <c r="L2" s="46" t="s">
        <v>52</v>
      </c>
      <c r="M2" s="46" t="s">
        <v>352</v>
      </c>
      <c r="N2" s="46" t="s">
        <v>54</v>
      </c>
      <c r="O2" s="46" t="s">
        <v>97</v>
      </c>
      <c r="P2" s="45" t="s">
        <v>127</v>
      </c>
      <c r="Q2" s="45" t="s">
        <v>322</v>
      </c>
      <c r="R2" s="45" t="s">
        <v>148</v>
      </c>
      <c r="S2" s="45" t="s">
        <v>155</v>
      </c>
      <c r="T2" s="45" t="s">
        <v>157</v>
      </c>
      <c r="U2" s="46" t="s">
        <v>159</v>
      </c>
      <c r="V2" s="46" t="s">
        <v>161</v>
      </c>
      <c r="W2" s="46" t="s">
        <v>164</v>
      </c>
      <c r="X2" s="45" t="s">
        <v>166</v>
      </c>
      <c r="Y2" s="45" t="s">
        <v>168</v>
      </c>
      <c r="Z2" s="46" t="s">
        <v>155</v>
      </c>
      <c r="AA2" s="46">
        <v>15</v>
      </c>
      <c r="AB2" s="47" t="s">
        <v>323</v>
      </c>
      <c r="AC2" s="47" t="s">
        <v>182</v>
      </c>
      <c r="AD2" s="46" t="s">
        <v>55</v>
      </c>
      <c r="AE2" s="46" t="str">
        <f>""</f>
        <v/>
      </c>
    </row>
    <row r="3" spans="1:31" ht="49.5" x14ac:dyDescent="0.25">
      <c r="A3" s="45" t="s">
        <v>67</v>
      </c>
      <c r="B3" s="48" t="s">
        <v>343</v>
      </c>
      <c r="C3" s="45" t="s">
        <v>78</v>
      </c>
      <c r="D3" s="45" t="s">
        <v>324</v>
      </c>
      <c r="E3" s="45" t="s">
        <v>325</v>
      </c>
      <c r="F3" s="45" t="s">
        <v>30</v>
      </c>
      <c r="I3" s="46" t="s">
        <v>48</v>
      </c>
      <c r="J3" s="46" t="s">
        <v>141</v>
      </c>
      <c r="K3" s="46" t="s">
        <v>51</v>
      </c>
      <c r="L3" s="46" t="s">
        <v>79</v>
      </c>
      <c r="M3" s="46" t="s">
        <v>351</v>
      </c>
      <c r="N3" s="46" t="s">
        <v>55</v>
      </c>
      <c r="O3" s="46" t="s">
        <v>98</v>
      </c>
      <c r="P3" s="45" t="s">
        <v>128</v>
      </c>
      <c r="Q3" s="45" t="s">
        <v>326</v>
      </c>
      <c r="R3" s="45" t="s">
        <v>171</v>
      </c>
      <c r="S3" s="45" t="s">
        <v>156</v>
      </c>
      <c r="T3" s="45" t="s">
        <v>158</v>
      </c>
      <c r="U3" s="46" t="s">
        <v>160</v>
      </c>
      <c r="V3" s="46" t="s">
        <v>162</v>
      </c>
      <c r="W3" s="46" t="s">
        <v>165</v>
      </c>
      <c r="X3" s="45" t="s">
        <v>167</v>
      </c>
      <c r="Y3" s="45" t="s">
        <v>169</v>
      </c>
      <c r="Z3" s="46" t="s">
        <v>156</v>
      </c>
      <c r="AA3" s="46">
        <v>0</v>
      </c>
      <c r="AB3" s="47" t="s">
        <v>327</v>
      </c>
      <c r="AC3" s="47" t="s">
        <v>183</v>
      </c>
      <c r="AD3" s="46" t="s">
        <v>189</v>
      </c>
    </row>
    <row r="4" spans="1:31" ht="40.5" x14ac:dyDescent="0.25">
      <c r="A4" s="45" t="s">
        <v>80</v>
      </c>
      <c r="B4" s="49" t="s">
        <v>344</v>
      </c>
      <c r="C4" s="45" t="s">
        <v>71</v>
      </c>
      <c r="D4" s="45" t="s">
        <v>328</v>
      </c>
      <c r="E4" s="45" t="s">
        <v>329</v>
      </c>
      <c r="F4" s="45" t="s">
        <v>31</v>
      </c>
      <c r="I4" s="46" t="s">
        <v>46</v>
      </c>
      <c r="J4" s="46" t="s">
        <v>268</v>
      </c>
      <c r="K4" s="46" t="s">
        <v>268</v>
      </c>
      <c r="L4" s="46" t="s">
        <v>268</v>
      </c>
      <c r="M4" s="46" t="s">
        <v>268</v>
      </c>
      <c r="N4" s="46" t="s">
        <v>91</v>
      </c>
      <c r="P4" s="45" t="s">
        <v>129</v>
      </c>
      <c r="Q4" s="45" t="s">
        <v>330</v>
      </c>
      <c r="V4" s="45" t="s">
        <v>163</v>
      </c>
      <c r="Y4" s="45" t="s">
        <v>170</v>
      </c>
      <c r="Z4" s="46" t="s">
        <v>157</v>
      </c>
      <c r="AA4" s="46">
        <v>15</v>
      </c>
      <c r="AB4" s="47" t="s">
        <v>331</v>
      </c>
      <c r="AC4" s="47" t="s">
        <v>184</v>
      </c>
      <c r="AD4" s="46" t="s">
        <v>190</v>
      </c>
    </row>
    <row r="5" spans="1:31" ht="40.5" x14ac:dyDescent="0.25">
      <c r="B5" s="49" t="s">
        <v>341</v>
      </c>
      <c r="C5" s="45" t="s">
        <v>15</v>
      </c>
      <c r="D5" s="45" t="s">
        <v>353</v>
      </c>
      <c r="E5" s="45" t="s">
        <v>332</v>
      </c>
      <c r="F5" s="45" t="s">
        <v>32</v>
      </c>
      <c r="I5" s="46" t="s">
        <v>268</v>
      </c>
      <c r="N5" s="46" t="s">
        <v>56</v>
      </c>
      <c r="P5" s="45" t="s">
        <v>130</v>
      </c>
      <c r="Q5" s="45" t="s">
        <v>350</v>
      </c>
      <c r="Z5" s="46" t="s">
        <v>158</v>
      </c>
      <c r="AA5" s="46">
        <v>0</v>
      </c>
      <c r="AC5" s="47" t="s">
        <v>185</v>
      </c>
      <c r="AD5" s="46"/>
    </row>
    <row r="6" spans="1:31" ht="40.5" x14ac:dyDescent="0.25">
      <c r="B6" s="49" t="s">
        <v>342</v>
      </c>
      <c r="C6" s="45" t="s">
        <v>72</v>
      </c>
      <c r="D6" s="45" t="s">
        <v>333</v>
      </c>
      <c r="E6" s="45" t="s">
        <v>334</v>
      </c>
      <c r="F6" s="45" t="s">
        <v>33</v>
      </c>
      <c r="P6" s="45" t="s">
        <v>131</v>
      </c>
      <c r="Q6" s="45" t="s">
        <v>335</v>
      </c>
      <c r="Z6" s="46" t="s">
        <v>159</v>
      </c>
      <c r="AA6" s="46">
        <v>15</v>
      </c>
    </row>
    <row r="7" spans="1:31" ht="40.5" x14ac:dyDescent="0.25">
      <c r="B7" s="49" t="s">
        <v>273</v>
      </c>
      <c r="C7" s="45" t="s">
        <v>69</v>
      </c>
      <c r="E7" s="45" t="s">
        <v>336</v>
      </c>
      <c r="F7" s="45" t="s">
        <v>34</v>
      </c>
      <c r="P7" s="45" t="s">
        <v>132</v>
      </c>
      <c r="Z7" s="46" t="s">
        <v>160</v>
      </c>
      <c r="AA7" s="46">
        <v>0</v>
      </c>
    </row>
    <row r="8" spans="1:31" ht="67.5" x14ac:dyDescent="0.25">
      <c r="B8" s="49" t="s">
        <v>96</v>
      </c>
      <c r="C8" s="45" t="s">
        <v>70</v>
      </c>
      <c r="E8" s="45" t="s">
        <v>337</v>
      </c>
      <c r="F8" s="45" t="s">
        <v>35</v>
      </c>
      <c r="P8" s="45" t="s">
        <v>133</v>
      </c>
      <c r="Z8" s="46" t="s">
        <v>161</v>
      </c>
      <c r="AA8" s="46">
        <v>15</v>
      </c>
    </row>
    <row r="9" spans="1:31" ht="40.5" x14ac:dyDescent="0.25">
      <c r="B9" s="49" t="s">
        <v>345</v>
      </c>
      <c r="E9" s="45" t="s">
        <v>338</v>
      </c>
      <c r="F9" s="45" t="s">
        <v>36</v>
      </c>
      <c r="P9" s="45" t="s">
        <v>134</v>
      </c>
      <c r="Z9" s="46" t="s">
        <v>162</v>
      </c>
      <c r="AA9" s="46">
        <v>10</v>
      </c>
    </row>
    <row r="10" spans="1:31" ht="54" x14ac:dyDescent="0.25">
      <c r="B10" s="49" t="s">
        <v>346</v>
      </c>
      <c r="E10" s="45" t="s">
        <v>339</v>
      </c>
      <c r="F10" s="45" t="s">
        <v>37</v>
      </c>
      <c r="Z10" s="46" t="s">
        <v>163</v>
      </c>
      <c r="AA10" s="46">
        <v>0</v>
      </c>
    </row>
    <row r="11" spans="1:31" ht="40.5" x14ac:dyDescent="0.25">
      <c r="B11" s="49" t="s">
        <v>347</v>
      </c>
      <c r="E11" s="45" t="s">
        <v>340</v>
      </c>
      <c r="F11" s="45" t="s">
        <v>38</v>
      </c>
      <c r="Z11" s="46" t="s">
        <v>164</v>
      </c>
      <c r="AA11" s="46">
        <v>15</v>
      </c>
    </row>
    <row r="12" spans="1:31" ht="27" x14ac:dyDescent="0.25">
      <c r="B12" s="49" t="s">
        <v>348</v>
      </c>
      <c r="F12" s="45" t="s">
        <v>39</v>
      </c>
      <c r="Z12" s="46" t="s">
        <v>165</v>
      </c>
      <c r="AA12" s="46">
        <v>0</v>
      </c>
    </row>
    <row r="13" spans="1:31" ht="54" x14ac:dyDescent="0.25">
      <c r="B13" s="49" t="s">
        <v>349</v>
      </c>
      <c r="F13" s="45" t="s">
        <v>40</v>
      </c>
      <c r="Z13" s="46" t="s">
        <v>166</v>
      </c>
      <c r="AA13" s="46">
        <v>15</v>
      </c>
    </row>
    <row r="14" spans="1:31" ht="67.5" x14ac:dyDescent="0.25">
      <c r="F14" s="45" t="s">
        <v>41</v>
      </c>
      <c r="Z14" s="46" t="s">
        <v>167</v>
      </c>
      <c r="AA14" s="46">
        <v>0</v>
      </c>
    </row>
    <row r="15" spans="1:31" x14ac:dyDescent="0.25">
      <c r="F15" s="45" t="s">
        <v>42</v>
      </c>
      <c r="Z15" s="46" t="s">
        <v>168</v>
      </c>
      <c r="AA15" s="46">
        <v>10</v>
      </c>
    </row>
    <row r="16" spans="1:31" x14ac:dyDescent="0.25">
      <c r="F16" s="45" t="s">
        <v>43</v>
      </c>
      <c r="Z16" s="46" t="s">
        <v>169</v>
      </c>
      <c r="AA16" s="46">
        <v>5</v>
      </c>
    </row>
    <row r="17" spans="6:27" ht="27" x14ac:dyDescent="0.25">
      <c r="F17" s="45" t="s">
        <v>44</v>
      </c>
      <c r="Z17" s="46" t="s">
        <v>170</v>
      </c>
      <c r="AA17" s="46">
        <v>0</v>
      </c>
    </row>
  </sheetData>
  <sheetProtection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F39" sqref="F39:F41"/>
    </sheetView>
  </sheetViews>
  <sheetFormatPr baseColWidth="10" defaultColWidth="0" defaultRowHeight="16.5" zeroHeight="1" x14ac:dyDescent="0.3"/>
  <cols>
    <col min="1" max="1" width="4" style="16" bestFit="1" customWidth="1"/>
    <col min="2" max="3" width="18.85546875" style="16" customWidth="1"/>
    <col min="4" max="4" width="27.42578125" style="16" customWidth="1"/>
    <col min="5" max="5" width="25.140625" style="16" customWidth="1"/>
    <col min="6" max="6" width="19.5703125" style="16" customWidth="1"/>
    <col min="7" max="7" width="22.7109375" style="16" customWidth="1"/>
    <col min="8" max="8" width="29.42578125" style="16" customWidth="1"/>
    <col min="9" max="9" width="20.28515625" style="16" customWidth="1"/>
    <col min="10" max="10" width="42" style="16" customWidth="1"/>
    <col min="11" max="12" width="26.28515625" style="16" customWidth="1"/>
    <col min="13" max="13" width="3.85546875" style="9" customWidth="1"/>
    <col min="14" max="16" width="11.42578125" style="9" hidden="1" customWidth="1"/>
    <col min="17" max="16384" width="11.42578125" style="9" hidden="1"/>
  </cols>
  <sheetData>
    <row r="1" spans="1:16" ht="19.5" customHeight="1" x14ac:dyDescent="0.3">
      <c r="A1" s="141"/>
      <c r="B1" s="142"/>
      <c r="C1" s="154" t="s">
        <v>138</v>
      </c>
      <c r="D1" s="154"/>
      <c r="E1" s="154"/>
      <c r="F1" s="154"/>
      <c r="G1" s="154"/>
      <c r="H1" s="154"/>
      <c r="I1" s="154"/>
      <c r="J1" s="154"/>
      <c r="K1" s="153" t="s">
        <v>309</v>
      </c>
      <c r="L1" s="153"/>
      <c r="M1" s="8"/>
      <c r="N1" s="8"/>
      <c r="O1" s="8"/>
      <c r="P1" s="8"/>
    </row>
    <row r="2" spans="1:16" ht="19.5" customHeight="1" x14ac:dyDescent="0.3">
      <c r="A2" s="143"/>
      <c r="B2" s="144"/>
      <c r="C2" s="154"/>
      <c r="D2" s="154"/>
      <c r="E2" s="154"/>
      <c r="F2" s="154"/>
      <c r="G2" s="154"/>
      <c r="H2" s="154"/>
      <c r="I2" s="154"/>
      <c r="J2" s="154"/>
      <c r="K2" s="153" t="s">
        <v>310</v>
      </c>
      <c r="L2" s="153"/>
      <c r="M2" s="8"/>
      <c r="N2" s="8"/>
      <c r="O2" s="8"/>
      <c r="P2" s="8"/>
    </row>
    <row r="3" spans="1:16" ht="19.5" customHeight="1" x14ac:dyDescent="0.3">
      <c r="A3" s="143"/>
      <c r="B3" s="144"/>
      <c r="C3" s="154"/>
      <c r="D3" s="154"/>
      <c r="E3" s="154"/>
      <c r="F3" s="154"/>
      <c r="G3" s="154"/>
      <c r="H3" s="154"/>
      <c r="I3" s="154"/>
      <c r="J3" s="154"/>
      <c r="K3" s="153" t="s">
        <v>355</v>
      </c>
      <c r="L3" s="153"/>
      <c r="M3" s="8"/>
      <c r="N3" s="8"/>
      <c r="O3" s="8"/>
      <c r="P3" s="8"/>
    </row>
    <row r="4" spans="1:16" ht="19.5" customHeight="1" x14ac:dyDescent="0.3">
      <c r="A4" s="145"/>
      <c r="B4" s="146"/>
      <c r="C4" s="154"/>
      <c r="D4" s="154"/>
      <c r="E4" s="154"/>
      <c r="F4" s="154"/>
      <c r="G4" s="154"/>
      <c r="H4" s="154"/>
      <c r="I4" s="154"/>
      <c r="J4" s="154"/>
      <c r="K4" s="153" t="s">
        <v>366</v>
      </c>
      <c r="L4" s="153"/>
      <c r="M4" s="8"/>
      <c r="N4" s="8"/>
      <c r="O4" s="8"/>
      <c r="P4" s="8"/>
    </row>
    <row r="5" spans="1:16" ht="10.5" customHeight="1" x14ac:dyDescent="0.3">
      <c r="A5" s="10"/>
      <c r="B5" s="10"/>
      <c r="C5" s="10"/>
      <c r="D5" s="10"/>
      <c r="E5" s="10"/>
      <c r="F5" s="10"/>
      <c r="G5" s="10"/>
      <c r="H5" s="10"/>
      <c r="I5" s="10"/>
      <c r="J5" s="10"/>
      <c r="K5" s="10"/>
      <c r="L5" s="10"/>
      <c r="M5" s="8"/>
      <c r="N5" s="8"/>
      <c r="O5" s="8"/>
      <c r="P5" s="8"/>
    </row>
    <row r="6" spans="1:16" ht="24.4" customHeight="1" x14ac:dyDescent="0.3">
      <c r="A6" s="155" t="s">
        <v>88</v>
      </c>
      <c r="B6" s="156"/>
      <c r="C6" s="156"/>
      <c r="D6" s="156"/>
      <c r="E6" s="156"/>
      <c r="F6" s="156"/>
      <c r="G6" s="157"/>
      <c r="H6" s="149" t="s">
        <v>137</v>
      </c>
      <c r="I6" s="149"/>
      <c r="J6" s="149"/>
      <c r="K6" s="149"/>
      <c r="L6" s="149"/>
      <c r="M6" s="8"/>
      <c r="N6" s="8"/>
      <c r="O6" s="8"/>
      <c r="P6" s="8"/>
    </row>
    <row r="7" spans="1:16" ht="25.15" customHeight="1" x14ac:dyDescent="0.3">
      <c r="A7" s="150" t="s">
        <v>74</v>
      </c>
      <c r="B7" s="151" t="s">
        <v>28</v>
      </c>
      <c r="C7" s="151" t="s">
        <v>249</v>
      </c>
      <c r="D7" s="151" t="s">
        <v>1</v>
      </c>
      <c r="E7" s="151" t="s">
        <v>73</v>
      </c>
      <c r="F7" s="158" t="s">
        <v>2</v>
      </c>
      <c r="G7" s="158" t="s">
        <v>5</v>
      </c>
      <c r="H7" s="152" t="s">
        <v>122</v>
      </c>
      <c r="I7" s="152" t="s">
        <v>123</v>
      </c>
      <c r="J7" s="151" t="s">
        <v>135</v>
      </c>
      <c r="K7" s="152" t="s">
        <v>124</v>
      </c>
      <c r="L7" s="152" t="s">
        <v>125</v>
      </c>
      <c r="M7" s="8"/>
      <c r="N7" s="8"/>
      <c r="O7" s="8"/>
      <c r="P7" s="8"/>
    </row>
    <row r="8" spans="1:16" ht="25.15" customHeight="1" x14ac:dyDescent="0.3">
      <c r="A8" s="150"/>
      <c r="B8" s="151"/>
      <c r="C8" s="151"/>
      <c r="D8" s="151"/>
      <c r="E8" s="151"/>
      <c r="F8" s="158"/>
      <c r="G8" s="158"/>
      <c r="H8" s="152"/>
      <c r="I8" s="152"/>
      <c r="J8" s="151"/>
      <c r="K8" s="152"/>
      <c r="L8" s="152"/>
      <c r="M8" s="12"/>
      <c r="N8" s="12"/>
      <c r="O8" s="12"/>
      <c r="P8" s="12"/>
    </row>
    <row r="9" spans="1:16" ht="16.5" customHeight="1" x14ac:dyDescent="0.3">
      <c r="A9" s="147">
        <v>1</v>
      </c>
      <c r="B9" s="11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1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1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1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1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1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18"/>
      <c r="I9" s="118"/>
      <c r="J9" s="148"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8"/>
      <c r="L9" s="118"/>
      <c r="M9" s="13"/>
      <c r="N9" s="13"/>
      <c r="O9" s="13"/>
      <c r="P9" s="13"/>
    </row>
    <row r="10" spans="1:16" x14ac:dyDescent="0.3">
      <c r="A10" s="147"/>
      <c r="B10" s="110"/>
      <c r="C10" s="110"/>
      <c r="D10" s="110"/>
      <c r="E10" s="110"/>
      <c r="F10" s="110"/>
      <c r="G10" s="110"/>
      <c r="H10" s="118"/>
      <c r="I10" s="118"/>
      <c r="J10" s="148"/>
      <c r="K10" s="118"/>
      <c r="L10" s="118"/>
      <c r="M10" s="8"/>
      <c r="N10" s="8"/>
      <c r="O10" s="8"/>
      <c r="P10" s="8"/>
    </row>
    <row r="11" spans="1:16" x14ac:dyDescent="0.3">
      <c r="A11" s="147"/>
      <c r="B11" s="110"/>
      <c r="C11" s="110"/>
      <c r="D11" s="110"/>
      <c r="E11" s="110"/>
      <c r="F11" s="110"/>
      <c r="G11" s="110"/>
      <c r="H11" s="118"/>
      <c r="I11" s="118"/>
      <c r="J11" s="148"/>
      <c r="K11" s="118"/>
      <c r="L11" s="118"/>
      <c r="M11" s="8"/>
      <c r="N11" s="8"/>
      <c r="O11" s="8"/>
      <c r="P11" s="8"/>
    </row>
    <row r="12" spans="1:16" ht="16.5" customHeight="1" x14ac:dyDescent="0.3">
      <c r="A12" s="147">
        <v>2</v>
      </c>
      <c r="B12" s="11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1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1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1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1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1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18"/>
      <c r="I12" s="118"/>
      <c r="J12" s="148"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8"/>
      <c r="L12" s="118"/>
      <c r="M12" s="8"/>
      <c r="N12" s="8"/>
      <c r="O12" s="8"/>
      <c r="P12" s="8"/>
    </row>
    <row r="13" spans="1:16" x14ac:dyDescent="0.3">
      <c r="A13" s="147"/>
      <c r="B13" s="110"/>
      <c r="C13" s="110"/>
      <c r="D13" s="110"/>
      <c r="E13" s="110"/>
      <c r="F13" s="110"/>
      <c r="G13" s="110"/>
      <c r="H13" s="118"/>
      <c r="I13" s="118"/>
      <c r="J13" s="148"/>
      <c r="K13" s="118"/>
      <c r="L13" s="118"/>
      <c r="M13" s="8"/>
      <c r="N13" s="8"/>
      <c r="O13" s="8"/>
      <c r="P13" s="8"/>
    </row>
    <row r="14" spans="1:16" x14ac:dyDescent="0.3">
      <c r="A14" s="147"/>
      <c r="B14" s="110"/>
      <c r="C14" s="110"/>
      <c r="D14" s="110"/>
      <c r="E14" s="110"/>
      <c r="F14" s="110"/>
      <c r="G14" s="110"/>
      <c r="H14" s="118"/>
      <c r="I14" s="118"/>
      <c r="J14" s="148"/>
      <c r="K14" s="118"/>
      <c r="L14" s="118"/>
      <c r="M14" s="8"/>
      <c r="N14" s="8"/>
      <c r="O14" s="8"/>
      <c r="P14" s="8"/>
    </row>
    <row r="15" spans="1:16" ht="16.5" customHeight="1" x14ac:dyDescent="0.3">
      <c r="A15" s="147">
        <v>3</v>
      </c>
      <c r="B15" s="11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1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1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1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1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1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18"/>
      <c r="I15" s="118"/>
      <c r="J15" s="148"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8"/>
      <c r="L15" s="118"/>
      <c r="M15" s="8"/>
      <c r="N15" s="8"/>
      <c r="O15" s="8"/>
      <c r="P15" s="8"/>
    </row>
    <row r="16" spans="1:16" x14ac:dyDescent="0.3">
      <c r="A16" s="147"/>
      <c r="B16" s="110"/>
      <c r="C16" s="110"/>
      <c r="D16" s="110"/>
      <c r="E16" s="110"/>
      <c r="F16" s="110"/>
      <c r="G16" s="110"/>
      <c r="H16" s="118"/>
      <c r="I16" s="118"/>
      <c r="J16" s="148"/>
      <c r="K16" s="118"/>
      <c r="L16" s="118"/>
      <c r="M16" s="8"/>
      <c r="N16" s="8"/>
      <c r="O16" s="8"/>
      <c r="P16" s="8"/>
    </row>
    <row r="17" spans="1:16" x14ac:dyDescent="0.3">
      <c r="A17" s="147"/>
      <c r="B17" s="110"/>
      <c r="C17" s="110"/>
      <c r="D17" s="110"/>
      <c r="E17" s="110"/>
      <c r="F17" s="110"/>
      <c r="G17" s="110"/>
      <c r="H17" s="118"/>
      <c r="I17" s="118"/>
      <c r="J17" s="148"/>
      <c r="K17" s="118"/>
      <c r="L17" s="118"/>
      <c r="M17" s="8"/>
      <c r="N17" s="8"/>
      <c r="O17" s="8"/>
      <c r="P17" s="8"/>
    </row>
    <row r="18" spans="1:16" ht="16.5" customHeight="1" x14ac:dyDescent="0.3">
      <c r="A18" s="147">
        <v>4</v>
      </c>
      <c r="B18" s="11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11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11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11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11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11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118"/>
      <c r="I18" s="118"/>
      <c r="J18" s="148"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8"/>
      <c r="L18" s="118"/>
      <c r="M18" s="8"/>
      <c r="N18" s="8"/>
      <c r="O18" s="8"/>
      <c r="P18" s="8"/>
    </row>
    <row r="19" spans="1:16" x14ac:dyDescent="0.3">
      <c r="A19" s="147"/>
      <c r="B19" s="110"/>
      <c r="C19" s="110"/>
      <c r="D19" s="110"/>
      <c r="E19" s="110"/>
      <c r="F19" s="110"/>
      <c r="G19" s="110"/>
      <c r="H19" s="118"/>
      <c r="I19" s="118"/>
      <c r="J19" s="148"/>
      <c r="K19" s="118"/>
      <c r="L19" s="118"/>
      <c r="M19" s="8"/>
      <c r="N19" s="8"/>
      <c r="O19" s="8"/>
      <c r="P19" s="8"/>
    </row>
    <row r="20" spans="1:16" x14ac:dyDescent="0.3">
      <c r="A20" s="147"/>
      <c r="B20" s="110"/>
      <c r="C20" s="110"/>
      <c r="D20" s="110"/>
      <c r="E20" s="110"/>
      <c r="F20" s="110"/>
      <c r="G20" s="110"/>
      <c r="H20" s="118"/>
      <c r="I20" s="118"/>
      <c r="J20" s="148"/>
      <c r="K20" s="118"/>
      <c r="L20" s="118"/>
      <c r="M20" s="8"/>
      <c r="N20" s="8"/>
      <c r="O20" s="8"/>
      <c r="P20" s="8"/>
    </row>
    <row r="21" spans="1:16" ht="16.5" customHeight="1" x14ac:dyDescent="0.3">
      <c r="A21" s="147">
        <v>5</v>
      </c>
      <c r="B21" s="11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11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11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11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11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11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118"/>
      <c r="I21" s="118"/>
      <c r="J21" s="148"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18"/>
      <c r="L21" s="118"/>
      <c r="M21" s="8"/>
      <c r="N21" s="8"/>
      <c r="O21" s="8"/>
      <c r="P21" s="8"/>
    </row>
    <row r="22" spans="1:16" x14ac:dyDescent="0.3">
      <c r="A22" s="147"/>
      <c r="B22" s="110"/>
      <c r="C22" s="110"/>
      <c r="D22" s="110"/>
      <c r="E22" s="110"/>
      <c r="F22" s="110"/>
      <c r="G22" s="110"/>
      <c r="H22" s="118"/>
      <c r="I22" s="118"/>
      <c r="J22" s="148"/>
      <c r="K22" s="118"/>
      <c r="L22" s="118"/>
      <c r="M22" s="8"/>
      <c r="N22" s="8"/>
      <c r="O22" s="8"/>
      <c r="P22" s="8"/>
    </row>
    <row r="23" spans="1:16" x14ac:dyDescent="0.3">
      <c r="A23" s="147"/>
      <c r="B23" s="110"/>
      <c r="C23" s="110"/>
      <c r="D23" s="110"/>
      <c r="E23" s="110"/>
      <c r="F23" s="110"/>
      <c r="G23" s="110"/>
      <c r="H23" s="118"/>
      <c r="I23" s="118"/>
      <c r="J23" s="148"/>
      <c r="K23" s="118"/>
      <c r="L23" s="118"/>
      <c r="M23" s="8"/>
      <c r="N23" s="8"/>
      <c r="O23" s="8"/>
      <c r="P23" s="8"/>
    </row>
    <row r="24" spans="1:16" ht="16.5" customHeight="1" x14ac:dyDescent="0.3">
      <c r="A24" s="147">
        <v>6</v>
      </c>
      <c r="B24" s="11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11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11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11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11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11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118"/>
      <c r="I24" s="118"/>
      <c r="J24" s="148"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18"/>
      <c r="L24" s="118"/>
      <c r="M24" s="8"/>
      <c r="N24" s="8"/>
      <c r="O24" s="8"/>
      <c r="P24" s="8"/>
    </row>
    <row r="25" spans="1:16" x14ac:dyDescent="0.3">
      <c r="A25" s="147"/>
      <c r="B25" s="110"/>
      <c r="C25" s="110"/>
      <c r="D25" s="110"/>
      <c r="E25" s="110"/>
      <c r="F25" s="110"/>
      <c r="G25" s="110"/>
      <c r="H25" s="118"/>
      <c r="I25" s="118"/>
      <c r="J25" s="148"/>
      <c r="K25" s="118"/>
      <c r="L25" s="118"/>
      <c r="M25" s="8"/>
      <c r="N25" s="8"/>
      <c r="O25" s="8"/>
      <c r="P25" s="8"/>
    </row>
    <row r="26" spans="1:16" x14ac:dyDescent="0.3">
      <c r="A26" s="147"/>
      <c r="B26" s="110"/>
      <c r="C26" s="110"/>
      <c r="D26" s="110"/>
      <c r="E26" s="110"/>
      <c r="F26" s="110"/>
      <c r="G26" s="110"/>
      <c r="H26" s="118"/>
      <c r="I26" s="118"/>
      <c r="J26" s="148"/>
      <c r="K26" s="118"/>
      <c r="L26" s="118"/>
      <c r="M26" s="8"/>
      <c r="N26" s="8"/>
      <c r="O26" s="8"/>
      <c r="P26" s="8"/>
    </row>
    <row r="27" spans="1:16" ht="16.5" customHeight="1" x14ac:dyDescent="0.3">
      <c r="A27" s="147">
        <v>7</v>
      </c>
      <c r="B27" s="11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11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11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11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11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11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118"/>
      <c r="I27" s="118"/>
      <c r="J27" s="148"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18"/>
      <c r="L27" s="118"/>
      <c r="M27" s="8"/>
      <c r="N27" s="8"/>
      <c r="O27" s="8"/>
      <c r="P27" s="8"/>
    </row>
    <row r="28" spans="1:16" x14ac:dyDescent="0.3">
      <c r="A28" s="147"/>
      <c r="B28" s="110"/>
      <c r="C28" s="110"/>
      <c r="D28" s="110"/>
      <c r="E28" s="110"/>
      <c r="F28" s="110"/>
      <c r="G28" s="110"/>
      <c r="H28" s="118"/>
      <c r="I28" s="118"/>
      <c r="J28" s="148"/>
      <c r="K28" s="118"/>
      <c r="L28" s="118"/>
      <c r="M28" s="8"/>
      <c r="N28" s="8"/>
      <c r="O28" s="8"/>
      <c r="P28" s="8"/>
    </row>
    <row r="29" spans="1:16" x14ac:dyDescent="0.3">
      <c r="A29" s="147"/>
      <c r="B29" s="110"/>
      <c r="C29" s="110"/>
      <c r="D29" s="110"/>
      <c r="E29" s="110"/>
      <c r="F29" s="110"/>
      <c r="G29" s="110"/>
      <c r="H29" s="118"/>
      <c r="I29" s="118"/>
      <c r="J29" s="148"/>
      <c r="K29" s="118"/>
      <c r="L29" s="118"/>
      <c r="M29" s="8"/>
      <c r="N29" s="8"/>
      <c r="O29" s="8"/>
      <c r="P29" s="8"/>
    </row>
    <row r="30" spans="1:16" ht="16.5" customHeight="1" x14ac:dyDescent="0.3">
      <c r="A30" s="147">
        <v>8</v>
      </c>
      <c r="B30" s="11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11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11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11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11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11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118"/>
      <c r="I30" s="118"/>
      <c r="J30" s="148"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8"/>
      <c r="L30" s="118"/>
      <c r="M30" s="8"/>
      <c r="N30" s="8"/>
      <c r="O30" s="8"/>
      <c r="P30" s="8"/>
    </row>
    <row r="31" spans="1:16" x14ac:dyDescent="0.3">
      <c r="A31" s="147"/>
      <c r="B31" s="110"/>
      <c r="C31" s="110"/>
      <c r="D31" s="110"/>
      <c r="E31" s="110"/>
      <c r="F31" s="110"/>
      <c r="G31" s="110"/>
      <c r="H31" s="118"/>
      <c r="I31" s="118"/>
      <c r="J31" s="148"/>
      <c r="K31" s="118"/>
      <c r="L31" s="118"/>
      <c r="M31" s="8"/>
      <c r="N31" s="8"/>
      <c r="O31" s="8"/>
      <c r="P31" s="8"/>
    </row>
    <row r="32" spans="1:16" x14ac:dyDescent="0.3">
      <c r="A32" s="147"/>
      <c r="B32" s="110"/>
      <c r="C32" s="110"/>
      <c r="D32" s="110"/>
      <c r="E32" s="110"/>
      <c r="F32" s="110"/>
      <c r="G32" s="110"/>
      <c r="H32" s="118"/>
      <c r="I32" s="118"/>
      <c r="J32" s="148"/>
      <c r="K32" s="118"/>
      <c r="L32" s="118"/>
      <c r="M32" s="8"/>
      <c r="N32" s="8"/>
      <c r="O32" s="8"/>
      <c r="P32" s="8"/>
    </row>
    <row r="33" spans="1:16" ht="16.5" customHeight="1" x14ac:dyDescent="0.3">
      <c r="A33" s="147">
        <v>9</v>
      </c>
      <c r="B33" s="11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No aplica</v>
      </c>
      <c r="C33" s="11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No aplica</v>
      </c>
      <c r="D33" s="11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No aplica</v>
      </c>
      <c r="E33" s="11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No aplica</v>
      </c>
      <c r="F33" s="11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No aplica</v>
      </c>
      <c r="G33" s="11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No aplica</v>
      </c>
      <c r="H33" s="118"/>
      <c r="I33" s="118"/>
      <c r="J33" s="148"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18"/>
      <c r="L33" s="118"/>
      <c r="M33" s="8"/>
      <c r="N33" s="8"/>
      <c r="O33" s="8"/>
      <c r="P33" s="8"/>
    </row>
    <row r="34" spans="1:16" x14ac:dyDescent="0.3">
      <c r="A34" s="147"/>
      <c r="B34" s="110"/>
      <c r="C34" s="110"/>
      <c r="D34" s="110"/>
      <c r="E34" s="110"/>
      <c r="F34" s="110"/>
      <c r="G34" s="110"/>
      <c r="H34" s="118"/>
      <c r="I34" s="118"/>
      <c r="J34" s="148"/>
      <c r="K34" s="118"/>
      <c r="L34" s="118"/>
      <c r="M34" s="8"/>
      <c r="N34" s="8"/>
      <c r="O34" s="8"/>
      <c r="P34" s="8"/>
    </row>
    <row r="35" spans="1:16" x14ac:dyDescent="0.3">
      <c r="A35" s="147"/>
      <c r="B35" s="110"/>
      <c r="C35" s="110"/>
      <c r="D35" s="110"/>
      <c r="E35" s="110"/>
      <c r="F35" s="110"/>
      <c r="G35" s="110"/>
      <c r="H35" s="118"/>
      <c r="I35" s="118"/>
      <c r="J35" s="148"/>
      <c r="K35" s="118"/>
      <c r="L35" s="118"/>
      <c r="M35" s="8"/>
      <c r="N35" s="8"/>
      <c r="O35" s="8"/>
      <c r="P35" s="8"/>
    </row>
    <row r="36" spans="1:16" ht="16.5" customHeight="1" x14ac:dyDescent="0.3">
      <c r="A36" s="147">
        <v>10</v>
      </c>
      <c r="B36" s="11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No aplica</v>
      </c>
      <c r="C36" s="11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No aplica</v>
      </c>
      <c r="D36" s="11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No aplica</v>
      </c>
      <c r="E36" s="11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No aplica</v>
      </c>
      <c r="F36" s="11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No aplica</v>
      </c>
      <c r="G36" s="11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No aplica</v>
      </c>
      <c r="H36" s="118"/>
      <c r="I36" s="118"/>
      <c r="J36" s="148"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18"/>
      <c r="L36" s="118"/>
      <c r="M36" s="8"/>
      <c r="N36" s="8"/>
      <c r="O36" s="8"/>
      <c r="P36" s="8"/>
    </row>
    <row r="37" spans="1:16" x14ac:dyDescent="0.3">
      <c r="A37" s="147"/>
      <c r="B37" s="110"/>
      <c r="C37" s="110"/>
      <c r="D37" s="110"/>
      <c r="E37" s="110"/>
      <c r="F37" s="110"/>
      <c r="G37" s="110"/>
      <c r="H37" s="118"/>
      <c r="I37" s="118"/>
      <c r="J37" s="148"/>
      <c r="K37" s="118"/>
      <c r="L37" s="118"/>
    </row>
    <row r="38" spans="1:16" x14ac:dyDescent="0.3">
      <c r="A38" s="147"/>
      <c r="B38" s="110"/>
      <c r="C38" s="110"/>
      <c r="D38" s="110"/>
      <c r="E38" s="110"/>
      <c r="F38" s="110"/>
      <c r="G38" s="110"/>
      <c r="H38" s="118"/>
      <c r="I38" s="118"/>
      <c r="J38" s="148"/>
      <c r="K38" s="118"/>
      <c r="L38" s="118"/>
    </row>
    <row r="39" spans="1:16" ht="16.5" customHeight="1" x14ac:dyDescent="0.3">
      <c r="A39" s="147">
        <v>11</v>
      </c>
      <c r="B39" s="11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1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1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1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1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1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18"/>
      <c r="I39" s="118"/>
      <c r="J39" s="148"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8"/>
      <c r="L39" s="118"/>
      <c r="M39" s="8"/>
      <c r="N39" s="8"/>
      <c r="O39" s="8"/>
      <c r="P39" s="8"/>
    </row>
    <row r="40" spans="1:16" x14ac:dyDescent="0.3">
      <c r="A40" s="147"/>
      <c r="B40" s="110"/>
      <c r="C40" s="110"/>
      <c r="D40" s="110"/>
      <c r="E40" s="110"/>
      <c r="F40" s="110"/>
      <c r="G40" s="110"/>
      <c r="H40" s="118"/>
      <c r="I40" s="118"/>
      <c r="J40" s="148"/>
      <c r="K40" s="118"/>
      <c r="L40" s="118"/>
    </row>
    <row r="41" spans="1:16" x14ac:dyDescent="0.3">
      <c r="A41" s="147"/>
      <c r="B41" s="110"/>
      <c r="C41" s="110"/>
      <c r="D41" s="110"/>
      <c r="E41" s="110"/>
      <c r="F41" s="110"/>
      <c r="G41" s="110"/>
      <c r="H41" s="118"/>
      <c r="I41" s="118"/>
      <c r="J41" s="148"/>
      <c r="K41" s="118"/>
      <c r="L41" s="118"/>
    </row>
    <row r="42" spans="1:16" ht="16.5" customHeight="1" x14ac:dyDescent="0.3">
      <c r="A42" s="147">
        <v>12</v>
      </c>
      <c r="B42" s="11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1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1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1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1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1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18"/>
      <c r="I42" s="118"/>
      <c r="J42" s="148"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8"/>
      <c r="L42" s="118"/>
      <c r="M42" s="8"/>
      <c r="N42" s="8"/>
      <c r="O42" s="8"/>
      <c r="P42" s="8"/>
    </row>
    <row r="43" spans="1:16" x14ac:dyDescent="0.3">
      <c r="A43" s="147"/>
      <c r="B43" s="110"/>
      <c r="C43" s="110"/>
      <c r="D43" s="110"/>
      <c r="E43" s="110"/>
      <c r="F43" s="110"/>
      <c r="G43" s="110"/>
      <c r="H43" s="118"/>
      <c r="I43" s="118"/>
      <c r="J43" s="148"/>
      <c r="K43" s="118"/>
      <c r="L43" s="118"/>
    </row>
    <row r="44" spans="1:16" x14ac:dyDescent="0.3">
      <c r="A44" s="147"/>
      <c r="B44" s="110"/>
      <c r="C44" s="110"/>
      <c r="D44" s="110"/>
      <c r="E44" s="110"/>
      <c r="F44" s="110"/>
      <c r="G44" s="110"/>
      <c r="H44" s="118"/>
      <c r="I44" s="118"/>
      <c r="J44" s="148"/>
      <c r="K44" s="118"/>
      <c r="L44" s="118"/>
    </row>
    <row r="45" spans="1:16" ht="16.5" customHeight="1" x14ac:dyDescent="0.3">
      <c r="A45" s="147">
        <v>13</v>
      </c>
      <c r="B45" s="11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1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1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1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1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1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18"/>
      <c r="I45" s="118"/>
      <c r="J45" s="148"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8"/>
      <c r="L45" s="118"/>
      <c r="M45" s="8"/>
      <c r="N45" s="8"/>
      <c r="O45" s="8"/>
      <c r="P45" s="8"/>
    </row>
    <row r="46" spans="1:16" x14ac:dyDescent="0.3">
      <c r="A46" s="147"/>
      <c r="B46" s="110"/>
      <c r="C46" s="110"/>
      <c r="D46" s="110"/>
      <c r="E46" s="110"/>
      <c r="F46" s="110"/>
      <c r="G46" s="110"/>
      <c r="H46" s="118"/>
      <c r="I46" s="118"/>
      <c r="J46" s="148"/>
      <c r="K46" s="118"/>
      <c r="L46" s="118"/>
    </row>
    <row r="47" spans="1:16" x14ac:dyDescent="0.3">
      <c r="A47" s="147"/>
      <c r="B47" s="110"/>
      <c r="C47" s="110"/>
      <c r="D47" s="110"/>
      <c r="E47" s="110"/>
      <c r="F47" s="110"/>
      <c r="G47" s="110"/>
      <c r="H47" s="118"/>
      <c r="I47" s="118"/>
      <c r="J47" s="148"/>
      <c r="K47" s="118"/>
      <c r="L47" s="118"/>
    </row>
    <row r="48" spans="1:16" ht="16.5" customHeight="1" x14ac:dyDescent="0.3">
      <c r="A48" s="147">
        <v>14</v>
      </c>
      <c r="B48" s="11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1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1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1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1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1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18"/>
      <c r="I48" s="118"/>
      <c r="J48" s="148"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8"/>
      <c r="L48" s="118"/>
      <c r="M48" s="8"/>
      <c r="N48" s="8"/>
      <c r="O48" s="8"/>
      <c r="P48" s="8"/>
    </row>
    <row r="49" spans="1:16" x14ac:dyDescent="0.3">
      <c r="A49" s="147"/>
      <c r="B49" s="110"/>
      <c r="C49" s="110"/>
      <c r="D49" s="110"/>
      <c r="E49" s="110"/>
      <c r="F49" s="110"/>
      <c r="G49" s="110"/>
      <c r="H49" s="118"/>
      <c r="I49" s="118"/>
      <c r="J49" s="148"/>
      <c r="K49" s="118"/>
      <c r="L49" s="118"/>
    </row>
    <row r="50" spans="1:16" x14ac:dyDescent="0.3">
      <c r="A50" s="147"/>
      <c r="B50" s="110"/>
      <c r="C50" s="110"/>
      <c r="D50" s="110"/>
      <c r="E50" s="110"/>
      <c r="F50" s="110"/>
      <c r="G50" s="110"/>
      <c r="H50" s="118"/>
      <c r="I50" s="118"/>
      <c r="J50" s="148"/>
      <c r="K50" s="118"/>
      <c r="L50" s="118"/>
    </row>
    <row r="51" spans="1:16" ht="16.5" customHeight="1" x14ac:dyDescent="0.3">
      <c r="A51" s="147">
        <v>15</v>
      </c>
      <c r="B51" s="11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1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1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1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1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1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18"/>
      <c r="I51" s="118"/>
      <c r="J51" s="148"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8"/>
      <c r="L51" s="118"/>
      <c r="M51" s="8"/>
      <c r="N51" s="8"/>
      <c r="O51" s="8"/>
      <c r="P51" s="8"/>
    </row>
    <row r="52" spans="1:16" x14ac:dyDescent="0.3">
      <c r="A52" s="147"/>
      <c r="B52" s="110"/>
      <c r="C52" s="110"/>
      <c r="D52" s="110"/>
      <c r="E52" s="110"/>
      <c r="F52" s="110"/>
      <c r="G52" s="110"/>
      <c r="H52" s="118"/>
      <c r="I52" s="118"/>
      <c r="J52" s="148"/>
      <c r="K52" s="118"/>
      <c r="L52" s="118"/>
    </row>
    <row r="53" spans="1:16" x14ac:dyDescent="0.3">
      <c r="A53" s="147"/>
      <c r="B53" s="110"/>
      <c r="C53" s="110"/>
      <c r="D53" s="110"/>
      <c r="E53" s="110"/>
      <c r="F53" s="110"/>
      <c r="G53" s="110"/>
      <c r="H53" s="118"/>
      <c r="I53" s="118"/>
      <c r="J53" s="148"/>
      <c r="K53" s="118"/>
      <c r="L53" s="118"/>
    </row>
    <row r="54" spans="1:16" ht="16.5" customHeight="1" x14ac:dyDescent="0.3">
      <c r="A54" s="147">
        <v>16</v>
      </c>
      <c r="B54" s="11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1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1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1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1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1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18"/>
      <c r="I54" s="118"/>
      <c r="J54" s="148"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8"/>
      <c r="L54" s="118"/>
      <c r="M54" s="8"/>
      <c r="N54" s="8"/>
      <c r="O54" s="8"/>
      <c r="P54" s="8"/>
    </row>
    <row r="55" spans="1:16" x14ac:dyDescent="0.3">
      <c r="A55" s="147"/>
      <c r="B55" s="110"/>
      <c r="C55" s="110"/>
      <c r="D55" s="110"/>
      <c r="E55" s="110"/>
      <c r="F55" s="110"/>
      <c r="G55" s="110"/>
      <c r="H55" s="118"/>
      <c r="I55" s="118"/>
      <c r="J55" s="148"/>
      <c r="K55" s="118"/>
      <c r="L55" s="118"/>
    </row>
    <row r="56" spans="1:16" x14ac:dyDescent="0.3">
      <c r="A56" s="147"/>
      <c r="B56" s="110"/>
      <c r="C56" s="110"/>
      <c r="D56" s="110"/>
      <c r="E56" s="110"/>
      <c r="F56" s="110"/>
      <c r="G56" s="110"/>
      <c r="H56" s="118"/>
      <c r="I56" s="118"/>
      <c r="J56" s="148"/>
      <c r="K56" s="118"/>
      <c r="L56" s="118"/>
    </row>
    <row r="57" spans="1:16" ht="16.5" customHeight="1" x14ac:dyDescent="0.3">
      <c r="A57" s="147">
        <v>17</v>
      </c>
      <c r="B57" s="11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1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1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1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1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1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18"/>
      <c r="I57" s="118"/>
      <c r="J57" s="148"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8"/>
      <c r="L57" s="118"/>
      <c r="M57" s="8"/>
      <c r="N57" s="8"/>
      <c r="O57" s="8"/>
      <c r="P57" s="8"/>
    </row>
    <row r="58" spans="1:16" x14ac:dyDescent="0.3">
      <c r="A58" s="147"/>
      <c r="B58" s="110"/>
      <c r="C58" s="110"/>
      <c r="D58" s="110"/>
      <c r="E58" s="110"/>
      <c r="F58" s="110"/>
      <c r="G58" s="110"/>
      <c r="H58" s="118"/>
      <c r="I58" s="118"/>
      <c r="J58" s="148"/>
      <c r="K58" s="118"/>
      <c r="L58" s="118"/>
    </row>
    <row r="59" spans="1:16" x14ac:dyDescent="0.3">
      <c r="A59" s="147"/>
      <c r="B59" s="110"/>
      <c r="C59" s="110"/>
      <c r="D59" s="110"/>
      <c r="E59" s="110"/>
      <c r="F59" s="110"/>
      <c r="G59" s="110"/>
      <c r="H59" s="118"/>
      <c r="I59" s="118"/>
      <c r="J59" s="148"/>
      <c r="K59" s="118"/>
      <c r="L59" s="118"/>
    </row>
    <row r="60" spans="1:16" ht="16.5" customHeight="1" x14ac:dyDescent="0.3">
      <c r="A60" s="147">
        <v>18</v>
      </c>
      <c r="B60" s="11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1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1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1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1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1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18"/>
      <c r="I60" s="118"/>
      <c r="J60" s="148"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8"/>
      <c r="L60" s="118"/>
      <c r="M60" s="8"/>
      <c r="N60" s="8"/>
      <c r="O60" s="8"/>
      <c r="P60" s="8"/>
    </row>
    <row r="61" spans="1:16" x14ac:dyDescent="0.3">
      <c r="A61" s="147"/>
      <c r="B61" s="110"/>
      <c r="C61" s="110"/>
      <c r="D61" s="110"/>
      <c r="E61" s="110"/>
      <c r="F61" s="110"/>
      <c r="G61" s="110"/>
      <c r="H61" s="118"/>
      <c r="I61" s="118"/>
      <c r="J61" s="148"/>
      <c r="K61" s="118"/>
      <c r="L61" s="118"/>
    </row>
    <row r="62" spans="1:16" x14ac:dyDescent="0.3">
      <c r="A62" s="147"/>
      <c r="B62" s="110"/>
      <c r="C62" s="110"/>
      <c r="D62" s="110"/>
      <c r="E62" s="110"/>
      <c r="F62" s="110"/>
      <c r="G62" s="110"/>
      <c r="H62" s="118"/>
      <c r="I62" s="118"/>
      <c r="J62" s="148"/>
      <c r="K62" s="118"/>
      <c r="L62" s="118"/>
    </row>
    <row r="63" spans="1:16" ht="16.5" customHeight="1" x14ac:dyDescent="0.3">
      <c r="A63" s="147">
        <v>19</v>
      </c>
      <c r="B63" s="11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1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1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1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1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1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18"/>
      <c r="I63" s="118"/>
      <c r="J63" s="148"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8"/>
      <c r="L63" s="118"/>
      <c r="M63" s="8"/>
      <c r="N63" s="8"/>
      <c r="O63" s="8"/>
      <c r="P63" s="8"/>
    </row>
    <row r="64" spans="1:16" x14ac:dyDescent="0.3">
      <c r="A64" s="147"/>
      <c r="B64" s="110"/>
      <c r="C64" s="110"/>
      <c r="D64" s="110"/>
      <c r="E64" s="110"/>
      <c r="F64" s="110"/>
      <c r="G64" s="110"/>
      <c r="H64" s="118"/>
      <c r="I64" s="118"/>
      <c r="J64" s="148"/>
      <c r="K64" s="118"/>
      <c r="L64" s="118"/>
    </row>
    <row r="65" spans="1:16" x14ac:dyDescent="0.3">
      <c r="A65" s="147"/>
      <c r="B65" s="110"/>
      <c r="C65" s="110"/>
      <c r="D65" s="110"/>
      <c r="E65" s="110"/>
      <c r="F65" s="110"/>
      <c r="G65" s="110"/>
      <c r="H65" s="118"/>
      <c r="I65" s="118"/>
      <c r="J65" s="148"/>
      <c r="K65" s="118"/>
      <c r="L65" s="118"/>
    </row>
    <row r="66" spans="1:16" ht="16.5" customHeight="1" x14ac:dyDescent="0.3">
      <c r="A66" s="147">
        <v>20</v>
      </c>
      <c r="B66" s="11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1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1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1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1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1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18"/>
      <c r="I66" s="118"/>
      <c r="J66" s="148"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8"/>
      <c r="L66" s="118"/>
      <c r="M66" s="8"/>
      <c r="N66" s="8"/>
      <c r="O66" s="8"/>
      <c r="P66" s="8"/>
    </row>
    <row r="67" spans="1:16" x14ac:dyDescent="0.3">
      <c r="A67" s="147"/>
      <c r="B67" s="110"/>
      <c r="C67" s="110"/>
      <c r="D67" s="110"/>
      <c r="E67" s="110"/>
      <c r="F67" s="110"/>
      <c r="G67" s="110"/>
      <c r="H67" s="118"/>
      <c r="I67" s="118"/>
      <c r="J67" s="148"/>
      <c r="K67" s="118"/>
      <c r="L67" s="118"/>
    </row>
    <row r="68" spans="1:16" x14ac:dyDescent="0.3">
      <c r="A68" s="147"/>
      <c r="B68" s="110"/>
      <c r="C68" s="110"/>
      <c r="D68" s="110"/>
      <c r="E68" s="110"/>
      <c r="F68" s="110"/>
      <c r="G68" s="110"/>
      <c r="H68" s="118"/>
      <c r="I68" s="118"/>
      <c r="J68" s="148"/>
      <c r="K68" s="118"/>
      <c r="L68" s="118"/>
    </row>
    <row r="69" spans="1:16" x14ac:dyDescent="0.3"/>
    <row r="70" spans="1:16" x14ac:dyDescent="0.3"/>
  </sheetData>
  <sheetProtection algorithmName="SHA-512" hashValue="RrbtS3MG4Yc0myX7Y465LtzbTKqzIUpY+q4cLbTLsAUStOMyZaoT1gWebK/3n2PgmAQqLFnz3tjposzs6QZigA==" saltValue="B+E5iFXfwbaD7a7xIp61dw==" spinCount="100000" sheet="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L68">
    <cfRule type="expression" dxfId="233" priority="1">
      <formula>IF($E9="No aplica",1,0)</formula>
    </cfRule>
  </conditionalFormatting>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0"/>
  <sheetViews>
    <sheetView showGridLines="0" view="pageBreakPreview" zoomScale="80" zoomScaleNormal="80" zoomScaleSheetLayoutView="80" workbookViewId="0">
      <pane xSplit="2" ySplit="8" topLeftCell="C27" activePane="bottomRight" state="frozen"/>
      <selection pane="topRight" activeCell="C1" sqref="C1"/>
      <selection pane="bottomLeft" activeCell="A9" sqref="A9"/>
      <selection pane="bottomRight" activeCell="E36" sqref="E36:E38"/>
    </sheetView>
  </sheetViews>
  <sheetFormatPr baseColWidth="10" defaultColWidth="0" defaultRowHeight="16.5" zeroHeight="1" x14ac:dyDescent="0.3"/>
  <cols>
    <col min="1" max="1" width="4" style="16" bestFit="1" customWidth="1"/>
    <col min="2" max="3" width="18.85546875" style="16" customWidth="1"/>
    <col min="4" max="4" width="47.42578125" style="16" customWidth="1"/>
    <col min="5" max="5" width="18.140625" style="16" customWidth="1"/>
    <col min="6" max="6" width="13.85546875" style="16" customWidth="1"/>
    <col min="7" max="7" width="20.28515625" style="16" customWidth="1"/>
    <col min="8" max="8" width="14.5703125" style="16" customWidth="1"/>
    <col min="9" max="9" width="23.28515625" style="16" customWidth="1"/>
    <col min="10" max="10" width="22.85546875" style="16" customWidth="1"/>
    <col min="11" max="11" width="14.7109375" style="16" customWidth="1"/>
    <col min="12" max="12" width="11.28515625" style="16" customWidth="1"/>
    <col min="13" max="13" width="17.5703125" style="16" customWidth="1"/>
    <col min="14" max="14" width="17" style="16" customWidth="1"/>
    <col min="15" max="15" width="19.7109375" style="16" customWidth="1"/>
    <col min="16" max="16" width="16.28515625" style="16" customWidth="1"/>
    <col min="17" max="17" width="15.28515625" style="16" customWidth="1"/>
    <col min="18" max="18" width="11.7109375" style="16" customWidth="1"/>
    <col min="19" max="19" width="10.140625" style="16" customWidth="1"/>
    <col min="20" max="20" width="13.5703125" style="16" customWidth="1"/>
    <col min="21" max="21" width="15.7109375" style="16" customWidth="1"/>
    <col min="22" max="23" width="10.42578125" style="16" customWidth="1"/>
    <col min="24" max="24" width="11.7109375" style="16" customWidth="1"/>
    <col min="25" max="25" width="13.5703125" style="9" customWidth="1"/>
    <col min="26" max="26" width="11.42578125" style="9" customWidth="1"/>
    <col min="27" max="27" width="6.140625" style="9" customWidth="1"/>
    <col min="28" max="37" width="11.42578125" style="9" hidden="1" customWidth="1"/>
    <col min="38" max="16384" width="11.42578125" style="9" hidden="1"/>
  </cols>
  <sheetData>
    <row r="1" spans="1:37" ht="19.5" customHeight="1" x14ac:dyDescent="0.3">
      <c r="A1" s="163"/>
      <c r="B1" s="163"/>
      <c r="C1" s="154" t="s">
        <v>138</v>
      </c>
      <c r="D1" s="154"/>
      <c r="E1" s="154"/>
      <c r="F1" s="154"/>
      <c r="G1" s="154"/>
      <c r="H1" s="154"/>
      <c r="I1" s="154"/>
      <c r="J1" s="154"/>
      <c r="K1" s="154"/>
      <c r="L1" s="154"/>
      <c r="M1" s="154"/>
      <c r="N1" s="154"/>
      <c r="O1" s="154"/>
      <c r="P1" s="154"/>
      <c r="Q1" s="154"/>
      <c r="R1" s="154"/>
      <c r="S1" s="154"/>
      <c r="T1" s="154"/>
      <c r="U1" s="154"/>
      <c r="V1" s="154"/>
      <c r="W1" s="154"/>
      <c r="X1" s="164" t="s">
        <v>309</v>
      </c>
      <c r="Y1" s="165"/>
      <c r="Z1" s="166"/>
      <c r="AA1" s="8"/>
      <c r="AB1" s="8"/>
      <c r="AC1" s="8"/>
      <c r="AD1" s="8"/>
      <c r="AE1" s="8"/>
      <c r="AF1" s="8"/>
      <c r="AG1" s="8"/>
      <c r="AH1" s="8"/>
      <c r="AI1" s="8"/>
      <c r="AJ1" s="8"/>
      <c r="AK1" s="8"/>
    </row>
    <row r="2" spans="1:37" ht="19.5" customHeight="1" x14ac:dyDescent="0.3">
      <c r="A2" s="163"/>
      <c r="B2" s="163"/>
      <c r="C2" s="154"/>
      <c r="D2" s="154"/>
      <c r="E2" s="154"/>
      <c r="F2" s="154"/>
      <c r="G2" s="154"/>
      <c r="H2" s="154"/>
      <c r="I2" s="154"/>
      <c r="J2" s="154"/>
      <c r="K2" s="154"/>
      <c r="L2" s="154"/>
      <c r="M2" s="154"/>
      <c r="N2" s="154"/>
      <c r="O2" s="154"/>
      <c r="P2" s="154"/>
      <c r="Q2" s="154"/>
      <c r="R2" s="154"/>
      <c r="S2" s="154"/>
      <c r="T2" s="154"/>
      <c r="U2" s="154"/>
      <c r="V2" s="154"/>
      <c r="W2" s="154"/>
      <c r="X2" s="164" t="s">
        <v>310</v>
      </c>
      <c r="Y2" s="165"/>
      <c r="Z2" s="166"/>
      <c r="AA2" s="8"/>
      <c r="AB2" s="8"/>
      <c r="AC2" s="8"/>
      <c r="AD2" s="8"/>
      <c r="AE2" s="8"/>
      <c r="AF2" s="8"/>
      <c r="AG2" s="8"/>
      <c r="AH2" s="8"/>
      <c r="AI2" s="8"/>
      <c r="AJ2" s="8"/>
      <c r="AK2" s="8"/>
    </row>
    <row r="3" spans="1:37" ht="19.5" customHeight="1" x14ac:dyDescent="0.3">
      <c r="A3" s="163"/>
      <c r="B3" s="163"/>
      <c r="C3" s="154"/>
      <c r="D3" s="154"/>
      <c r="E3" s="154"/>
      <c r="F3" s="154"/>
      <c r="G3" s="154"/>
      <c r="H3" s="154"/>
      <c r="I3" s="154"/>
      <c r="J3" s="154"/>
      <c r="K3" s="154"/>
      <c r="L3" s="154"/>
      <c r="M3" s="154"/>
      <c r="N3" s="154"/>
      <c r="O3" s="154"/>
      <c r="P3" s="154"/>
      <c r="Q3" s="154"/>
      <c r="R3" s="154"/>
      <c r="S3" s="154"/>
      <c r="T3" s="154"/>
      <c r="U3" s="154"/>
      <c r="V3" s="154"/>
      <c r="W3" s="154"/>
      <c r="X3" s="164" t="s">
        <v>354</v>
      </c>
      <c r="Y3" s="165"/>
      <c r="Z3" s="166"/>
      <c r="AA3" s="8"/>
      <c r="AB3" s="8"/>
      <c r="AC3" s="8"/>
      <c r="AD3" s="8"/>
      <c r="AE3" s="8"/>
      <c r="AF3" s="8"/>
      <c r="AG3" s="8"/>
      <c r="AH3" s="8"/>
      <c r="AI3" s="8"/>
      <c r="AJ3" s="8"/>
      <c r="AK3" s="8"/>
    </row>
    <row r="4" spans="1:37" ht="19.5" customHeight="1" x14ac:dyDescent="0.3">
      <c r="A4" s="163"/>
      <c r="B4" s="163"/>
      <c r="C4" s="154"/>
      <c r="D4" s="154"/>
      <c r="E4" s="154"/>
      <c r="F4" s="154"/>
      <c r="G4" s="154"/>
      <c r="H4" s="154"/>
      <c r="I4" s="154"/>
      <c r="J4" s="154"/>
      <c r="K4" s="154"/>
      <c r="L4" s="154"/>
      <c r="M4" s="154"/>
      <c r="N4" s="154"/>
      <c r="O4" s="154"/>
      <c r="P4" s="154"/>
      <c r="Q4" s="154"/>
      <c r="R4" s="154"/>
      <c r="S4" s="154"/>
      <c r="T4" s="154"/>
      <c r="U4" s="154"/>
      <c r="V4" s="154"/>
      <c r="W4" s="154"/>
      <c r="X4" s="164" t="s">
        <v>367</v>
      </c>
      <c r="Y4" s="165"/>
      <c r="Z4" s="166"/>
      <c r="AA4" s="8"/>
      <c r="AB4" s="8"/>
      <c r="AC4" s="8"/>
      <c r="AD4" s="8"/>
      <c r="AE4" s="8"/>
      <c r="AF4" s="8"/>
      <c r="AG4" s="8"/>
      <c r="AH4" s="8"/>
      <c r="AI4" s="8"/>
      <c r="AJ4" s="8"/>
      <c r="AK4" s="8"/>
    </row>
    <row r="5" spans="1:37" x14ac:dyDescent="0.3">
      <c r="A5" s="10"/>
      <c r="B5" s="10"/>
      <c r="C5" s="10"/>
      <c r="D5" s="10"/>
      <c r="E5" s="10"/>
      <c r="F5" s="10"/>
      <c r="G5" s="10"/>
      <c r="H5" s="10"/>
      <c r="I5" s="10"/>
      <c r="J5" s="10"/>
      <c r="K5" s="10"/>
      <c r="L5" s="10"/>
      <c r="M5" s="10"/>
      <c r="N5" s="10"/>
      <c r="O5" s="10"/>
      <c r="P5" s="10"/>
      <c r="Q5" s="10"/>
      <c r="R5" s="10"/>
      <c r="S5" s="10"/>
      <c r="T5" s="10"/>
      <c r="U5" s="10"/>
      <c r="V5" s="10"/>
      <c r="W5" s="10"/>
      <c r="X5" s="10"/>
      <c r="Y5" s="8"/>
      <c r="Z5" s="8"/>
      <c r="AA5" s="8"/>
      <c r="AB5" s="8"/>
      <c r="AC5" s="8"/>
      <c r="AD5" s="8"/>
      <c r="AE5" s="8"/>
      <c r="AF5" s="8"/>
      <c r="AG5" s="8"/>
      <c r="AH5" s="8"/>
      <c r="AI5" s="8"/>
      <c r="AJ5" s="8"/>
      <c r="AK5" s="8"/>
    </row>
    <row r="6" spans="1:37" ht="25.15" customHeight="1" x14ac:dyDescent="0.3">
      <c r="A6" s="149" t="s">
        <v>88</v>
      </c>
      <c r="B6" s="149"/>
      <c r="C6" s="149"/>
      <c r="D6" s="149"/>
      <c r="E6" s="149"/>
      <c r="F6" s="149" t="s">
        <v>100</v>
      </c>
      <c r="G6" s="149"/>
      <c r="H6" s="149"/>
      <c r="I6" s="149"/>
      <c r="J6" s="149"/>
      <c r="K6" s="149"/>
      <c r="L6" s="149"/>
      <c r="M6" s="149"/>
      <c r="N6" s="149"/>
      <c r="O6" s="149"/>
      <c r="P6" s="149"/>
      <c r="Q6" s="149"/>
      <c r="R6" s="149"/>
      <c r="S6" s="149"/>
      <c r="T6" s="149"/>
      <c r="U6" s="149"/>
      <c r="V6" s="149"/>
      <c r="W6" s="149"/>
      <c r="X6" s="149"/>
      <c r="Y6" s="158" t="s">
        <v>120</v>
      </c>
      <c r="Z6" s="158" t="s">
        <v>5</v>
      </c>
      <c r="AA6" s="8"/>
      <c r="AB6" s="8"/>
      <c r="AC6" s="8"/>
      <c r="AD6" s="8"/>
      <c r="AE6" s="8"/>
      <c r="AF6" s="8"/>
      <c r="AG6" s="8"/>
      <c r="AH6" s="8"/>
      <c r="AI6" s="8"/>
      <c r="AJ6" s="8"/>
      <c r="AK6" s="8"/>
    </row>
    <row r="7" spans="1:37" ht="18" customHeight="1" x14ac:dyDescent="0.3">
      <c r="A7" s="150" t="s">
        <v>74</v>
      </c>
      <c r="B7" s="151" t="s">
        <v>28</v>
      </c>
      <c r="C7" s="151" t="s">
        <v>249</v>
      </c>
      <c r="D7" s="151" t="s">
        <v>1</v>
      </c>
      <c r="E7" s="151" t="s">
        <v>73</v>
      </c>
      <c r="F7" s="162" t="s">
        <v>106</v>
      </c>
      <c r="G7" s="162" t="s">
        <v>101</v>
      </c>
      <c r="H7" s="162" t="s">
        <v>102</v>
      </c>
      <c r="I7" s="162" t="s">
        <v>103</v>
      </c>
      <c r="J7" s="162" t="s">
        <v>104</v>
      </c>
      <c r="K7" s="162" t="s">
        <v>117</v>
      </c>
      <c r="L7" s="162" t="s">
        <v>105</v>
      </c>
      <c r="M7" s="162" t="s">
        <v>107</v>
      </c>
      <c r="N7" s="162" t="s">
        <v>108</v>
      </c>
      <c r="O7" s="162" t="s">
        <v>118</v>
      </c>
      <c r="P7" s="162" t="s">
        <v>109</v>
      </c>
      <c r="Q7" s="162" t="s">
        <v>110</v>
      </c>
      <c r="R7" s="162" t="s">
        <v>111</v>
      </c>
      <c r="S7" s="162" t="s">
        <v>112</v>
      </c>
      <c r="T7" s="162" t="s">
        <v>113</v>
      </c>
      <c r="U7" s="162" t="s">
        <v>119</v>
      </c>
      <c r="V7" s="162" t="s">
        <v>114</v>
      </c>
      <c r="W7" s="162" t="s">
        <v>115</v>
      </c>
      <c r="X7" s="162" t="s">
        <v>116</v>
      </c>
      <c r="Y7" s="158"/>
      <c r="Z7" s="158"/>
      <c r="AA7" s="8"/>
      <c r="AB7" s="8"/>
      <c r="AC7" s="8"/>
      <c r="AD7" s="8"/>
      <c r="AE7" s="8"/>
      <c r="AF7" s="8"/>
      <c r="AG7" s="8"/>
      <c r="AH7" s="8"/>
      <c r="AI7" s="8"/>
      <c r="AJ7" s="8"/>
      <c r="AK7" s="8"/>
    </row>
    <row r="8" spans="1:37" ht="35.25" customHeight="1" x14ac:dyDescent="0.3">
      <c r="A8" s="150"/>
      <c r="B8" s="151"/>
      <c r="C8" s="151"/>
      <c r="D8" s="151"/>
      <c r="E8" s="151"/>
      <c r="F8" s="162"/>
      <c r="G8" s="162"/>
      <c r="H8" s="162"/>
      <c r="I8" s="162"/>
      <c r="J8" s="162"/>
      <c r="K8" s="162"/>
      <c r="L8" s="162"/>
      <c r="M8" s="162"/>
      <c r="N8" s="162"/>
      <c r="O8" s="162"/>
      <c r="P8" s="162"/>
      <c r="Q8" s="162"/>
      <c r="R8" s="162"/>
      <c r="S8" s="162"/>
      <c r="T8" s="162"/>
      <c r="U8" s="162"/>
      <c r="V8" s="162"/>
      <c r="W8" s="162"/>
      <c r="X8" s="162"/>
      <c r="Y8" s="158"/>
      <c r="Z8" s="158"/>
      <c r="AA8" s="12"/>
      <c r="AB8" s="12"/>
      <c r="AC8" s="12"/>
      <c r="AD8" s="12"/>
      <c r="AE8" s="12"/>
      <c r="AF8" s="12"/>
      <c r="AG8" s="12"/>
      <c r="AH8" s="12"/>
      <c r="AI8" s="12"/>
      <c r="AJ8" s="12"/>
      <c r="AK8" s="12"/>
    </row>
    <row r="9" spans="1:37" ht="16.5" customHeight="1" x14ac:dyDescent="0.3">
      <c r="A9" s="147">
        <v>1</v>
      </c>
      <c r="B9" s="11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5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5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5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32"/>
      <c r="G9" s="132"/>
      <c r="H9" s="132"/>
      <c r="I9" s="132"/>
      <c r="J9" s="132"/>
      <c r="K9" s="132"/>
      <c r="L9" s="132"/>
      <c r="M9" s="132"/>
      <c r="N9" s="132"/>
      <c r="O9" s="132"/>
      <c r="P9" s="132"/>
      <c r="Q9" s="132"/>
      <c r="R9" s="132"/>
      <c r="S9" s="132"/>
      <c r="T9" s="132"/>
      <c r="U9" s="132"/>
      <c r="V9" s="132"/>
      <c r="W9" s="132"/>
      <c r="X9" s="132"/>
      <c r="Y9" s="139" t="str">
        <f>IF(OR(E9="",E9="No Aplica"),"",COUNTIF(F9:X11,"SI"))</f>
        <v/>
      </c>
      <c r="Z9" s="135"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3"/>
      <c r="AB9" s="13"/>
      <c r="AC9" s="13"/>
      <c r="AD9" s="13"/>
      <c r="AE9" s="13"/>
      <c r="AF9" s="13"/>
      <c r="AG9" s="13"/>
      <c r="AH9" s="13"/>
      <c r="AI9" s="13"/>
      <c r="AJ9" s="13"/>
      <c r="AK9" s="13"/>
    </row>
    <row r="10" spans="1:37" x14ac:dyDescent="0.3">
      <c r="A10" s="147"/>
      <c r="B10" s="110"/>
      <c r="C10" s="160"/>
      <c r="D10" s="160"/>
      <c r="E10" s="160"/>
      <c r="F10" s="133"/>
      <c r="G10" s="133"/>
      <c r="H10" s="133"/>
      <c r="I10" s="133"/>
      <c r="J10" s="133"/>
      <c r="K10" s="133"/>
      <c r="L10" s="133"/>
      <c r="M10" s="133"/>
      <c r="N10" s="133"/>
      <c r="O10" s="133"/>
      <c r="P10" s="133"/>
      <c r="Q10" s="133"/>
      <c r="R10" s="133"/>
      <c r="S10" s="133"/>
      <c r="T10" s="133"/>
      <c r="U10" s="133"/>
      <c r="V10" s="133"/>
      <c r="W10" s="133"/>
      <c r="X10" s="133"/>
      <c r="Y10" s="139"/>
      <c r="Z10" s="135"/>
      <c r="AA10" s="8"/>
      <c r="AB10" s="8"/>
      <c r="AC10" s="8"/>
      <c r="AD10" s="8"/>
      <c r="AE10" s="8"/>
      <c r="AF10" s="8"/>
      <c r="AG10" s="8"/>
      <c r="AH10" s="8"/>
      <c r="AI10" s="8"/>
      <c r="AJ10" s="8"/>
      <c r="AK10" s="8"/>
    </row>
    <row r="11" spans="1:37" x14ac:dyDescent="0.3">
      <c r="A11" s="147"/>
      <c r="B11" s="110"/>
      <c r="C11" s="161"/>
      <c r="D11" s="161"/>
      <c r="E11" s="161"/>
      <c r="F11" s="134"/>
      <c r="G11" s="134"/>
      <c r="H11" s="134"/>
      <c r="I11" s="134"/>
      <c r="J11" s="134"/>
      <c r="K11" s="134"/>
      <c r="L11" s="134"/>
      <c r="M11" s="134"/>
      <c r="N11" s="134"/>
      <c r="O11" s="134"/>
      <c r="P11" s="134"/>
      <c r="Q11" s="134"/>
      <c r="R11" s="134"/>
      <c r="S11" s="134"/>
      <c r="T11" s="134"/>
      <c r="U11" s="134"/>
      <c r="V11" s="134"/>
      <c r="W11" s="134"/>
      <c r="X11" s="134"/>
      <c r="Y11" s="139"/>
      <c r="Z11" s="135"/>
      <c r="AA11" s="8"/>
      <c r="AB11" s="8"/>
      <c r="AC11" s="8"/>
      <c r="AD11" s="8"/>
      <c r="AE11" s="8"/>
      <c r="AF11" s="8"/>
      <c r="AG11" s="8"/>
      <c r="AH11" s="8"/>
      <c r="AI11" s="8"/>
      <c r="AJ11" s="8"/>
      <c r="AK11" s="8"/>
    </row>
    <row r="12" spans="1:37" ht="16.5" customHeight="1" x14ac:dyDescent="0.3">
      <c r="A12" s="147">
        <v>2</v>
      </c>
      <c r="B12" s="11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5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5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5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32"/>
      <c r="G12" s="132"/>
      <c r="H12" s="132"/>
      <c r="I12" s="132"/>
      <c r="J12" s="132"/>
      <c r="K12" s="132"/>
      <c r="L12" s="132"/>
      <c r="M12" s="132"/>
      <c r="N12" s="132"/>
      <c r="O12" s="132"/>
      <c r="P12" s="132"/>
      <c r="Q12" s="132"/>
      <c r="R12" s="132"/>
      <c r="S12" s="132"/>
      <c r="T12" s="132"/>
      <c r="U12" s="132"/>
      <c r="V12" s="132"/>
      <c r="W12" s="132"/>
      <c r="X12" s="132"/>
      <c r="Y12" s="139" t="str">
        <f t="shared" ref="Y12" si="0">IF(OR(E12="",E12="No Aplica"),"",COUNTIF(F12:X14,"SI"))</f>
        <v/>
      </c>
      <c r="Z12" s="135"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8"/>
      <c r="AB12" s="8"/>
      <c r="AC12" s="8"/>
      <c r="AD12" s="8"/>
      <c r="AE12" s="8"/>
      <c r="AF12" s="8"/>
      <c r="AG12" s="8"/>
      <c r="AH12" s="8"/>
      <c r="AI12" s="8"/>
      <c r="AJ12" s="8"/>
      <c r="AK12" s="8"/>
    </row>
    <row r="13" spans="1:37" x14ac:dyDescent="0.3">
      <c r="A13" s="147"/>
      <c r="B13" s="110"/>
      <c r="C13" s="160"/>
      <c r="D13" s="160"/>
      <c r="E13" s="160"/>
      <c r="F13" s="133"/>
      <c r="G13" s="133"/>
      <c r="H13" s="133"/>
      <c r="I13" s="133"/>
      <c r="J13" s="133"/>
      <c r="K13" s="133"/>
      <c r="L13" s="133"/>
      <c r="M13" s="133"/>
      <c r="N13" s="133"/>
      <c r="O13" s="133"/>
      <c r="P13" s="133"/>
      <c r="Q13" s="133"/>
      <c r="R13" s="133"/>
      <c r="S13" s="133"/>
      <c r="T13" s="133"/>
      <c r="U13" s="133"/>
      <c r="V13" s="133"/>
      <c r="W13" s="133"/>
      <c r="X13" s="133"/>
      <c r="Y13" s="139"/>
      <c r="Z13" s="135"/>
      <c r="AA13" s="8"/>
      <c r="AB13" s="8"/>
      <c r="AC13" s="8"/>
      <c r="AD13" s="8"/>
      <c r="AE13" s="8"/>
      <c r="AF13" s="8"/>
      <c r="AG13" s="8"/>
      <c r="AH13" s="8"/>
      <c r="AI13" s="8"/>
      <c r="AJ13" s="8"/>
      <c r="AK13" s="8"/>
    </row>
    <row r="14" spans="1:37" x14ac:dyDescent="0.3">
      <c r="A14" s="147"/>
      <c r="B14" s="110"/>
      <c r="C14" s="161"/>
      <c r="D14" s="161"/>
      <c r="E14" s="161"/>
      <c r="F14" s="134"/>
      <c r="G14" s="134"/>
      <c r="H14" s="134"/>
      <c r="I14" s="134"/>
      <c r="J14" s="134"/>
      <c r="K14" s="134"/>
      <c r="L14" s="134"/>
      <c r="M14" s="134"/>
      <c r="N14" s="134"/>
      <c r="O14" s="134"/>
      <c r="P14" s="134"/>
      <c r="Q14" s="134"/>
      <c r="R14" s="134"/>
      <c r="S14" s="134"/>
      <c r="T14" s="134"/>
      <c r="U14" s="134"/>
      <c r="V14" s="134"/>
      <c r="W14" s="134"/>
      <c r="X14" s="134"/>
      <c r="Y14" s="139"/>
      <c r="Z14" s="135"/>
      <c r="AA14" s="8"/>
      <c r="AB14" s="8"/>
      <c r="AC14" s="8"/>
      <c r="AD14" s="8"/>
      <c r="AE14" s="8"/>
      <c r="AF14" s="8"/>
      <c r="AG14" s="8"/>
      <c r="AH14" s="8"/>
      <c r="AI14" s="8"/>
      <c r="AJ14" s="8"/>
      <c r="AK14" s="8"/>
    </row>
    <row r="15" spans="1:37" ht="16.5" customHeight="1" x14ac:dyDescent="0.3">
      <c r="A15" s="147">
        <v>3</v>
      </c>
      <c r="B15" s="11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5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15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15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132"/>
      <c r="G15" s="132"/>
      <c r="H15" s="132"/>
      <c r="I15" s="132"/>
      <c r="J15" s="132"/>
      <c r="K15" s="132"/>
      <c r="L15" s="132"/>
      <c r="M15" s="132"/>
      <c r="N15" s="132"/>
      <c r="O15" s="132"/>
      <c r="P15" s="132"/>
      <c r="Q15" s="132"/>
      <c r="R15" s="132"/>
      <c r="S15" s="132"/>
      <c r="T15" s="132"/>
      <c r="U15" s="132"/>
      <c r="V15" s="132"/>
      <c r="W15" s="132"/>
      <c r="X15" s="132"/>
      <c r="Y15" s="139" t="str">
        <f t="shared" ref="Y15" si="1">IF(OR(E15="",E15="No Aplica"),"",COUNTIF(F15:X17,"SI"))</f>
        <v/>
      </c>
      <c r="Z15" s="135"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8"/>
      <c r="AB15" s="8"/>
      <c r="AC15" s="8"/>
      <c r="AD15" s="8"/>
      <c r="AE15" s="8"/>
      <c r="AF15" s="8"/>
      <c r="AG15" s="8"/>
      <c r="AH15" s="8"/>
      <c r="AI15" s="8"/>
      <c r="AJ15" s="8"/>
      <c r="AK15" s="8"/>
    </row>
    <row r="16" spans="1:37" x14ac:dyDescent="0.3">
      <c r="A16" s="147"/>
      <c r="B16" s="110"/>
      <c r="C16" s="160"/>
      <c r="D16" s="160"/>
      <c r="E16" s="160"/>
      <c r="F16" s="133"/>
      <c r="G16" s="133"/>
      <c r="H16" s="133"/>
      <c r="I16" s="133"/>
      <c r="J16" s="133"/>
      <c r="K16" s="133"/>
      <c r="L16" s="133"/>
      <c r="M16" s="133"/>
      <c r="N16" s="133"/>
      <c r="O16" s="133"/>
      <c r="P16" s="133"/>
      <c r="Q16" s="133"/>
      <c r="R16" s="133"/>
      <c r="S16" s="133"/>
      <c r="T16" s="133"/>
      <c r="U16" s="133"/>
      <c r="V16" s="133"/>
      <c r="W16" s="133"/>
      <c r="X16" s="133"/>
      <c r="Y16" s="139"/>
      <c r="Z16" s="135"/>
      <c r="AA16" s="8"/>
      <c r="AB16" s="8"/>
      <c r="AC16" s="8"/>
      <c r="AD16" s="8"/>
      <c r="AE16" s="8"/>
      <c r="AF16" s="8"/>
      <c r="AG16" s="8"/>
      <c r="AH16" s="8"/>
      <c r="AI16" s="8"/>
      <c r="AJ16" s="8"/>
      <c r="AK16" s="8"/>
    </row>
    <row r="17" spans="1:37" x14ac:dyDescent="0.3">
      <c r="A17" s="147"/>
      <c r="B17" s="110"/>
      <c r="C17" s="161"/>
      <c r="D17" s="161"/>
      <c r="E17" s="161"/>
      <c r="F17" s="134"/>
      <c r="G17" s="134"/>
      <c r="H17" s="134"/>
      <c r="I17" s="134"/>
      <c r="J17" s="134"/>
      <c r="K17" s="134"/>
      <c r="L17" s="134"/>
      <c r="M17" s="134"/>
      <c r="N17" s="134"/>
      <c r="O17" s="134"/>
      <c r="P17" s="134"/>
      <c r="Q17" s="134"/>
      <c r="R17" s="134"/>
      <c r="S17" s="134"/>
      <c r="T17" s="134"/>
      <c r="U17" s="134"/>
      <c r="V17" s="134"/>
      <c r="W17" s="134"/>
      <c r="X17" s="134"/>
      <c r="Y17" s="139"/>
      <c r="Z17" s="135"/>
      <c r="AA17" s="8"/>
      <c r="AB17" s="8"/>
      <c r="AC17" s="8"/>
      <c r="AD17" s="8"/>
      <c r="AE17" s="8"/>
      <c r="AF17" s="8"/>
      <c r="AG17" s="8"/>
      <c r="AH17" s="8"/>
      <c r="AI17" s="8"/>
      <c r="AJ17" s="8"/>
      <c r="AK17" s="8"/>
    </row>
    <row r="18" spans="1:37" ht="16.5" customHeight="1" x14ac:dyDescent="0.3">
      <c r="A18" s="147">
        <v>4</v>
      </c>
      <c r="B18" s="11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5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15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15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132"/>
      <c r="G18" s="132"/>
      <c r="H18" s="132"/>
      <c r="I18" s="132"/>
      <c r="J18" s="132"/>
      <c r="K18" s="132"/>
      <c r="L18" s="132"/>
      <c r="M18" s="132"/>
      <c r="N18" s="132"/>
      <c r="O18" s="132"/>
      <c r="P18" s="132"/>
      <c r="Q18" s="132"/>
      <c r="R18" s="132"/>
      <c r="S18" s="132"/>
      <c r="T18" s="132"/>
      <c r="U18" s="132"/>
      <c r="V18" s="132"/>
      <c r="W18" s="132"/>
      <c r="X18" s="132"/>
      <c r="Y18" s="139" t="str">
        <f t="shared" ref="Y18" si="2">IF(OR(E18="",E18="No Aplica"),"",COUNTIF(F18:X20,"SI"))</f>
        <v/>
      </c>
      <c r="Z18" s="135"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8"/>
      <c r="AB18" s="8"/>
      <c r="AC18" s="8"/>
      <c r="AD18" s="8"/>
      <c r="AE18" s="8"/>
      <c r="AF18" s="8"/>
      <c r="AG18" s="8"/>
      <c r="AH18" s="8"/>
      <c r="AI18" s="8"/>
      <c r="AJ18" s="8"/>
      <c r="AK18" s="8"/>
    </row>
    <row r="19" spans="1:37" x14ac:dyDescent="0.3">
      <c r="A19" s="147"/>
      <c r="B19" s="110"/>
      <c r="C19" s="160"/>
      <c r="D19" s="160"/>
      <c r="E19" s="160"/>
      <c r="F19" s="133"/>
      <c r="G19" s="133"/>
      <c r="H19" s="133"/>
      <c r="I19" s="133"/>
      <c r="J19" s="133"/>
      <c r="K19" s="133"/>
      <c r="L19" s="133"/>
      <c r="M19" s="133"/>
      <c r="N19" s="133"/>
      <c r="O19" s="133"/>
      <c r="P19" s="133"/>
      <c r="Q19" s="133"/>
      <c r="R19" s="133"/>
      <c r="S19" s="133"/>
      <c r="T19" s="133"/>
      <c r="U19" s="133"/>
      <c r="V19" s="133"/>
      <c r="W19" s="133"/>
      <c r="X19" s="133"/>
      <c r="Y19" s="139"/>
      <c r="Z19" s="135"/>
      <c r="AA19" s="8"/>
      <c r="AB19" s="8"/>
      <c r="AC19" s="8"/>
      <c r="AD19" s="8"/>
      <c r="AE19" s="8"/>
      <c r="AF19" s="8"/>
      <c r="AG19" s="8"/>
      <c r="AH19" s="8"/>
      <c r="AI19" s="8"/>
      <c r="AJ19" s="8"/>
      <c r="AK19" s="8"/>
    </row>
    <row r="20" spans="1:37" x14ac:dyDescent="0.3">
      <c r="A20" s="147"/>
      <c r="B20" s="110"/>
      <c r="C20" s="161"/>
      <c r="D20" s="161"/>
      <c r="E20" s="161"/>
      <c r="F20" s="134"/>
      <c r="G20" s="134"/>
      <c r="H20" s="134"/>
      <c r="I20" s="134"/>
      <c r="J20" s="134"/>
      <c r="K20" s="134"/>
      <c r="L20" s="134"/>
      <c r="M20" s="134"/>
      <c r="N20" s="134"/>
      <c r="O20" s="134"/>
      <c r="P20" s="134"/>
      <c r="Q20" s="134"/>
      <c r="R20" s="134"/>
      <c r="S20" s="134"/>
      <c r="T20" s="134"/>
      <c r="U20" s="134"/>
      <c r="V20" s="134"/>
      <c r="W20" s="134"/>
      <c r="X20" s="134"/>
      <c r="Y20" s="139"/>
      <c r="Z20" s="135"/>
      <c r="AA20" s="8"/>
      <c r="AB20" s="8"/>
      <c r="AC20" s="8"/>
      <c r="AD20" s="8"/>
      <c r="AE20" s="8"/>
      <c r="AF20" s="8"/>
      <c r="AG20" s="8"/>
      <c r="AH20" s="8"/>
      <c r="AI20" s="8"/>
      <c r="AJ20" s="8"/>
      <c r="AK20" s="8"/>
    </row>
    <row r="21" spans="1:37" ht="16.5" customHeight="1" x14ac:dyDescent="0.3">
      <c r="A21" s="147">
        <v>5</v>
      </c>
      <c r="B21" s="11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5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15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15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132"/>
      <c r="G21" s="132"/>
      <c r="H21" s="132"/>
      <c r="I21" s="132"/>
      <c r="J21" s="132"/>
      <c r="K21" s="132"/>
      <c r="L21" s="132"/>
      <c r="M21" s="132"/>
      <c r="N21" s="132"/>
      <c r="O21" s="132"/>
      <c r="P21" s="132"/>
      <c r="Q21" s="132"/>
      <c r="R21" s="132"/>
      <c r="S21" s="132"/>
      <c r="T21" s="132"/>
      <c r="U21" s="132"/>
      <c r="V21" s="132"/>
      <c r="W21" s="132"/>
      <c r="X21" s="132"/>
      <c r="Y21" s="139" t="str">
        <f t="shared" ref="Y21" si="3">IF(OR(E21="",E21="No Aplica"),"",COUNTIF(F21:X23,"SI"))</f>
        <v/>
      </c>
      <c r="Z21" s="135"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8"/>
      <c r="AB21" s="8"/>
      <c r="AC21" s="8"/>
      <c r="AD21" s="8"/>
      <c r="AE21" s="8"/>
      <c r="AF21" s="8"/>
      <c r="AG21" s="8"/>
      <c r="AH21" s="8"/>
      <c r="AI21" s="8"/>
      <c r="AJ21" s="8"/>
      <c r="AK21" s="8"/>
    </row>
    <row r="22" spans="1:37" x14ac:dyDescent="0.3">
      <c r="A22" s="147"/>
      <c r="B22" s="110"/>
      <c r="C22" s="160"/>
      <c r="D22" s="160"/>
      <c r="E22" s="160"/>
      <c r="F22" s="133"/>
      <c r="G22" s="133"/>
      <c r="H22" s="133"/>
      <c r="I22" s="133"/>
      <c r="J22" s="133"/>
      <c r="K22" s="133"/>
      <c r="L22" s="133"/>
      <c r="M22" s="133"/>
      <c r="N22" s="133"/>
      <c r="O22" s="133"/>
      <c r="P22" s="133"/>
      <c r="Q22" s="133"/>
      <c r="R22" s="133"/>
      <c r="S22" s="133"/>
      <c r="T22" s="133"/>
      <c r="U22" s="133"/>
      <c r="V22" s="133"/>
      <c r="W22" s="133"/>
      <c r="X22" s="133"/>
      <c r="Y22" s="139"/>
      <c r="Z22" s="135"/>
      <c r="AA22" s="8"/>
      <c r="AB22" s="8"/>
      <c r="AC22" s="8"/>
      <c r="AD22" s="8"/>
      <c r="AE22" s="8"/>
      <c r="AF22" s="8"/>
      <c r="AG22" s="8"/>
      <c r="AH22" s="8"/>
      <c r="AI22" s="8"/>
      <c r="AJ22" s="8"/>
      <c r="AK22" s="8"/>
    </row>
    <row r="23" spans="1:37" x14ac:dyDescent="0.3">
      <c r="A23" s="147"/>
      <c r="B23" s="110"/>
      <c r="C23" s="161"/>
      <c r="D23" s="161"/>
      <c r="E23" s="161"/>
      <c r="F23" s="134"/>
      <c r="G23" s="134"/>
      <c r="H23" s="134"/>
      <c r="I23" s="134"/>
      <c r="J23" s="134"/>
      <c r="K23" s="134"/>
      <c r="L23" s="134"/>
      <c r="M23" s="134"/>
      <c r="N23" s="134"/>
      <c r="O23" s="134"/>
      <c r="P23" s="134"/>
      <c r="Q23" s="134"/>
      <c r="R23" s="134"/>
      <c r="S23" s="134"/>
      <c r="T23" s="134"/>
      <c r="U23" s="134"/>
      <c r="V23" s="134"/>
      <c r="W23" s="134"/>
      <c r="X23" s="134"/>
      <c r="Y23" s="139"/>
      <c r="Z23" s="135"/>
      <c r="AA23" s="8"/>
      <c r="AB23" s="8"/>
      <c r="AC23" s="8"/>
      <c r="AD23" s="8"/>
      <c r="AE23" s="8"/>
      <c r="AF23" s="8"/>
      <c r="AG23" s="8"/>
      <c r="AH23" s="8"/>
      <c r="AI23" s="8"/>
      <c r="AJ23" s="8"/>
      <c r="AK23" s="8"/>
    </row>
    <row r="24" spans="1:37" ht="31.9" customHeight="1" x14ac:dyDescent="0.3">
      <c r="A24" s="147">
        <v>6</v>
      </c>
      <c r="B24" s="11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Gestión Contractual</v>
      </c>
      <c r="C24" s="15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Contratación (Etapa Precontractual - Estructuración)</v>
      </c>
      <c r="D24" s="15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Posibilidad de afectación economica y reputacional al recibir o solicitar dadivas o beneficios a nombre propio o de terceros, mediante el direccionamiento de los requisitos técnicos, por parte del nivel directivo durante la estructuración contractual.</v>
      </c>
      <c r="E24" s="15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 - LA/FT/FPADM</v>
      </c>
      <c r="F24" s="132" t="s">
        <v>97</v>
      </c>
      <c r="G24" s="132" t="s">
        <v>98</v>
      </c>
      <c r="H24" s="132" t="s">
        <v>98</v>
      </c>
      <c r="I24" s="132" t="s">
        <v>98</v>
      </c>
      <c r="J24" s="132" t="s">
        <v>97</v>
      </c>
      <c r="K24" s="132" t="s">
        <v>97</v>
      </c>
      <c r="L24" s="132" t="s">
        <v>98</v>
      </c>
      <c r="M24" s="132" t="s">
        <v>98</v>
      </c>
      <c r="N24" s="132" t="s">
        <v>98</v>
      </c>
      <c r="O24" s="132" t="s">
        <v>97</v>
      </c>
      <c r="P24" s="132" t="s">
        <v>97</v>
      </c>
      <c r="Q24" s="132" t="s">
        <v>97</v>
      </c>
      <c r="R24" s="132" t="s">
        <v>97</v>
      </c>
      <c r="S24" s="132" t="s">
        <v>97</v>
      </c>
      <c r="T24" s="132" t="s">
        <v>97</v>
      </c>
      <c r="U24" s="132" t="s">
        <v>98</v>
      </c>
      <c r="V24" s="132" t="s">
        <v>98</v>
      </c>
      <c r="W24" s="132" t="s">
        <v>98</v>
      </c>
      <c r="X24" s="132" t="s">
        <v>98</v>
      </c>
      <c r="Y24" s="139">
        <f t="shared" ref="Y24" si="4">IF(OR(E24="",E24="No Aplica"),"",COUNTIF(F24:X26,"SI"))</f>
        <v>9</v>
      </c>
      <c r="Z24" s="135"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Mayor</v>
      </c>
      <c r="AA24" s="8"/>
      <c r="AB24" s="8"/>
      <c r="AC24" s="8"/>
      <c r="AD24" s="8"/>
      <c r="AE24" s="8"/>
      <c r="AF24" s="8"/>
      <c r="AG24" s="8"/>
      <c r="AH24" s="8"/>
      <c r="AI24" s="8"/>
      <c r="AJ24" s="8"/>
      <c r="AK24" s="8"/>
    </row>
    <row r="25" spans="1:37" ht="31.9" customHeight="1" x14ac:dyDescent="0.3">
      <c r="A25" s="147"/>
      <c r="B25" s="110"/>
      <c r="C25" s="160"/>
      <c r="D25" s="160"/>
      <c r="E25" s="160"/>
      <c r="F25" s="133"/>
      <c r="G25" s="133"/>
      <c r="H25" s="133"/>
      <c r="I25" s="133"/>
      <c r="J25" s="133"/>
      <c r="K25" s="133"/>
      <c r="L25" s="133"/>
      <c r="M25" s="133"/>
      <c r="N25" s="133"/>
      <c r="O25" s="133"/>
      <c r="P25" s="133"/>
      <c r="Q25" s="133"/>
      <c r="R25" s="133"/>
      <c r="S25" s="133"/>
      <c r="T25" s="133"/>
      <c r="U25" s="133"/>
      <c r="V25" s="133"/>
      <c r="W25" s="133"/>
      <c r="X25" s="133"/>
      <c r="Y25" s="139"/>
      <c r="Z25" s="135"/>
      <c r="AA25" s="8"/>
      <c r="AB25" s="8"/>
      <c r="AC25" s="8"/>
      <c r="AD25" s="8"/>
      <c r="AE25" s="8"/>
      <c r="AF25" s="8"/>
      <c r="AG25" s="8"/>
      <c r="AH25" s="8"/>
      <c r="AI25" s="8"/>
      <c r="AJ25" s="8"/>
      <c r="AK25" s="8"/>
    </row>
    <row r="26" spans="1:37" ht="31.9" customHeight="1" x14ac:dyDescent="0.3">
      <c r="A26" s="147"/>
      <c r="B26" s="110"/>
      <c r="C26" s="161"/>
      <c r="D26" s="161"/>
      <c r="E26" s="161"/>
      <c r="F26" s="134"/>
      <c r="G26" s="134"/>
      <c r="H26" s="134"/>
      <c r="I26" s="134"/>
      <c r="J26" s="134"/>
      <c r="K26" s="134"/>
      <c r="L26" s="134"/>
      <c r="M26" s="134"/>
      <c r="N26" s="134"/>
      <c r="O26" s="134"/>
      <c r="P26" s="134"/>
      <c r="Q26" s="134"/>
      <c r="R26" s="134"/>
      <c r="S26" s="134"/>
      <c r="T26" s="134"/>
      <c r="U26" s="134"/>
      <c r="V26" s="134"/>
      <c r="W26" s="134"/>
      <c r="X26" s="134"/>
      <c r="Y26" s="139"/>
      <c r="Z26" s="135"/>
      <c r="AA26" s="8"/>
      <c r="AB26" s="8"/>
      <c r="AC26" s="8"/>
      <c r="AD26" s="8"/>
      <c r="AE26" s="8"/>
      <c r="AF26" s="8"/>
      <c r="AG26" s="8"/>
      <c r="AH26" s="8"/>
      <c r="AI26" s="8"/>
      <c r="AJ26" s="8"/>
      <c r="AK26" s="8"/>
    </row>
    <row r="27" spans="1:37" ht="31.9" customHeight="1" x14ac:dyDescent="0.3">
      <c r="A27" s="147">
        <v>7</v>
      </c>
      <c r="B27" s="11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Contractual</v>
      </c>
      <c r="C27" s="15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Contratación (Etapa Precontractual - Evaluación)</v>
      </c>
      <c r="D27" s="15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economica y reputacional al recibir o solicitar dadivas o beneficios a nombre propio o de terceros, mediante la evaluación contractual direccionada y permisiva de los requisitos técnicos, definidos por el nivel directivo</v>
      </c>
      <c r="E27" s="15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 - LA/FT/FPADM</v>
      </c>
      <c r="F27" s="132" t="s">
        <v>97</v>
      </c>
      <c r="G27" s="132" t="s">
        <v>98</v>
      </c>
      <c r="H27" s="132" t="s">
        <v>98</v>
      </c>
      <c r="I27" s="132" t="s">
        <v>98</v>
      </c>
      <c r="J27" s="132" t="s">
        <v>97</v>
      </c>
      <c r="K27" s="132" t="s">
        <v>97</v>
      </c>
      <c r="L27" s="132" t="s">
        <v>98</v>
      </c>
      <c r="M27" s="132" t="s">
        <v>98</v>
      </c>
      <c r="N27" s="132" t="s">
        <v>98</v>
      </c>
      <c r="O27" s="132" t="s">
        <v>97</v>
      </c>
      <c r="P27" s="132" t="s">
        <v>97</v>
      </c>
      <c r="Q27" s="132" t="s">
        <v>97</v>
      </c>
      <c r="R27" s="132" t="s">
        <v>97</v>
      </c>
      <c r="S27" s="132" t="s">
        <v>97</v>
      </c>
      <c r="T27" s="132" t="s">
        <v>97</v>
      </c>
      <c r="U27" s="132" t="s">
        <v>98</v>
      </c>
      <c r="V27" s="132" t="s">
        <v>98</v>
      </c>
      <c r="W27" s="132" t="s">
        <v>98</v>
      </c>
      <c r="X27" s="132" t="s">
        <v>98</v>
      </c>
      <c r="Y27" s="139">
        <f t="shared" ref="Y27" si="5">IF(OR(E27="",E27="No Aplica"),"",COUNTIF(F27:X29,"SI"))</f>
        <v>9</v>
      </c>
      <c r="Z27" s="135"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Mayor</v>
      </c>
      <c r="AA27" s="8"/>
      <c r="AB27" s="8"/>
      <c r="AC27" s="8"/>
      <c r="AD27" s="8"/>
      <c r="AE27" s="8"/>
      <c r="AF27" s="8"/>
      <c r="AG27" s="8"/>
      <c r="AH27" s="8"/>
      <c r="AI27" s="8"/>
      <c r="AJ27" s="8"/>
      <c r="AK27" s="8"/>
    </row>
    <row r="28" spans="1:37" ht="31.9" customHeight="1" x14ac:dyDescent="0.3">
      <c r="A28" s="147"/>
      <c r="B28" s="110"/>
      <c r="C28" s="160"/>
      <c r="D28" s="160"/>
      <c r="E28" s="160"/>
      <c r="F28" s="133"/>
      <c r="G28" s="133"/>
      <c r="H28" s="133"/>
      <c r="I28" s="133"/>
      <c r="J28" s="133"/>
      <c r="K28" s="133"/>
      <c r="L28" s="133"/>
      <c r="M28" s="133"/>
      <c r="N28" s="133"/>
      <c r="O28" s="133"/>
      <c r="P28" s="133"/>
      <c r="Q28" s="133"/>
      <c r="R28" s="133"/>
      <c r="S28" s="133"/>
      <c r="T28" s="133"/>
      <c r="U28" s="133"/>
      <c r="V28" s="133"/>
      <c r="W28" s="133"/>
      <c r="X28" s="133"/>
      <c r="Y28" s="139"/>
      <c r="Z28" s="135"/>
      <c r="AA28" s="8"/>
      <c r="AB28" s="8"/>
      <c r="AC28" s="8"/>
      <c r="AD28" s="8"/>
      <c r="AE28" s="8"/>
      <c r="AF28" s="8"/>
      <c r="AG28" s="8"/>
      <c r="AH28" s="8"/>
      <c r="AI28" s="8"/>
      <c r="AJ28" s="8"/>
      <c r="AK28" s="8"/>
    </row>
    <row r="29" spans="1:37" ht="31.9" customHeight="1" x14ac:dyDescent="0.3">
      <c r="A29" s="147"/>
      <c r="B29" s="110"/>
      <c r="C29" s="161"/>
      <c r="D29" s="161"/>
      <c r="E29" s="161"/>
      <c r="F29" s="134"/>
      <c r="G29" s="134"/>
      <c r="H29" s="134"/>
      <c r="I29" s="134"/>
      <c r="J29" s="134"/>
      <c r="K29" s="134"/>
      <c r="L29" s="134"/>
      <c r="M29" s="134"/>
      <c r="N29" s="134"/>
      <c r="O29" s="134"/>
      <c r="P29" s="134"/>
      <c r="Q29" s="134"/>
      <c r="R29" s="134"/>
      <c r="S29" s="134"/>
      <c r="T29" s="134"/>
      <c r="U29" s="134"/>
      <c r="V29" s="134"/>
      <c r="W29" s="134"/>
      <c r="X29" s="134"/>
      <c r="Y29" s="139"/>
      <c r="Z29" s="135"/>
      <c r="AA29" s="8"/>
      <c r="AB29" s="8"/>
      <c r="AC29" s="8"/>
      <c r="AD29" s="8"/>
      <c r="AE29" s="8"/>
      <c r="AF29" s="8"/>
      <c r="AG29" s="8"/>
      <c r="AH29" s="8"/>
      <c r="AI29" s="8"/>
      <c r="AJ29" s="8"/>
      <c r="AK29" s="8"/>
    </row>
    <row r="30" spans="1:37" ht="31.9" customHeight="1" x14ac:dyDescent="0.3">
      <c r="A30" s="147">
        <v>8</v>
      </c>
      <c r="B30" s="11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Contractual</v>
      </c>
      <c r="C30" s="15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Contratación (Etapa Contractual - Supervisión)</v>
      </c>
      <c r="D30" s="15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E30" s="15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 - LA/FT/FPADM</v>
      </c>
      <c r="F30" s="132" t="s">
        <v>97</v>
      </c>
      <c r="G30" s="132" t="s">
        <v>97</v>
      </c>
      <c r="H30" s="132" t="s">
        <v>97</v>
      </c>
      <c r="I30" s="132" t="s">
        <v>97</v>
      </c>
      <c r="J30" s="132" t="s">
        <v>97</v>
      </c>
      <c r="K30" s="132" t="s">
        <v>97</v>
      </c>
      <c r="L30" s="132" t="s">
        <v>97</v>
      </c>
      <c r="M30" s="132" t="s">
        <v>97</v>
      </c>
      <c r="N30" s="132" t="s">
        <v>98</v>
      </c>
      <c r="O30" s="132" t="s">
        <v>97</v>
      </c>
      <c r="P30" s="132" t="s">
        <v>97</v>
      </c>
      <c r="Q30" s="132" t="s">
        <v>97</v>
      </c>
      <c r="R30" s="132" t="s">
        <v>97</v>
      </c>
      <c r="S30" s="132" t="s">
        <v>97</v>
      </c>
      <c r="T30" s="132" t="s">
        <v>97</v>
      </c>
      <c r="U30" s="132" t="s">
        <v>97</v>
      </c>
      <c r="V30" s="132" t="s">
        <v>98</v>
      </c>
      <c r="W30" s="132" t="s">
        <v>98</v>
      </c>
      <c r="X30" s="132" t="s">
        <v>97</v>
      </c>
      <c r="Y30" s="139">
        <f t="shared" ref="Y30" si="6">IF(OR(E30="",E30="No Aplica"),"",COUNTIF(F30:X32,"SI"))</f>
        <v>16</v>
      </c>
      <c r="Z30" s="135"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Catastrófico</v>
      </c>
      <c r="AA30" s="8"/>
      <c r="AB30" s="8"/>
      <c r="AC30" s="8"/>
      <c r="AD30" s="8"/>
      <c r="AE30" s="8"/>
      <c r="AF30" s="8"/>
      <c r="AG30" s="8"/>
      <c r="AH30" s="8"/>
      <c r="AI30" s="8"/>
      <c r="AJ30" s="8"/>
      <c r="AK30" s="8"/>
    </row>
    <row r="31" spans="1:37" ht="31.9" customHeight="1" x14ac:dyDescent="0.3">
      <c r="A31" s="147"/>
      <c r="B31" s="110"/>
      <c r="C31" s="160"/>
      <c r="D31" s="160"/>
      <c r="E31" s="160"/>
      <c r="F31" s="133"/>
      <c r="G31" s="133"/>
      <c r="H31" s="133"/>
      <c r="I31" s="133"/>
      <c r="J31" s="133"/>
      <c r="K31" s="133"/>
      <c r="L31" s="133"/>
      <c r="M31" s="133"/>
      <c r="N31" s="133"/>
      <c r="O31" s="133"/>
      <c r="P31" s="133"/>
      <c r="Q31" s="133"/>
      <c r="R31" s="133"/>
      <c r="S31" s="133"/>
      <c r="T31" s="133"/>
      <c r="U31" s="133"/>
      <c r="V31" s="133"/>
      <c r="W31" s="133"/>
      <c r="X31" s="133"/>
      <c r="Y31" s="139"/>
      <c r="Z31" s="135"/>
      <c r="AA31" s="8"/>
      <c r="AB31" s="8"/>
      <c r="AC31" s="8"/>
      <c r="AD31" s="8"/>
      <c r="AE31" s="8"/>
      <c r="AF31" s="8"/>
      <c r="AG31" s="8"/>
      <c r="AH31" s="8"/>
      <c r="AI31" s="8"/>
      <c r="AJ31" s="8"/>
      <c r="AK31" s="8"/>
    </row>
    <row r="32" spans="1:37" ht="31.9" customHeight="1" x14ac:dyDescent="0.3">
      <c r="A32" s="147"/>
      <c r="B32" s="110"/>
      <c r="C32" s="161"/>
      <c r="D32" s="161"/>
      <c r="E32" s="161"/>
      <c r="F32" s="134"/>
      <c r="G32" s="134"/>
      <c r="H32" s="134"/>
      <c r="I32" s="134"/>
      <c r="J32" s="134"/>
      <c r="K32" s="134"/>
      <c r="L32" s="134"/>
      <c r="M32" s="134"/>
      <c r="N32" s="134"/>
      <c r="O32" s="134"/>
      <c r="P32" s="134"/>
      <c r="Q32" s="134"/>
      <c r="R32" s="134"/>
      <c r="S32" s="134"/>
      <c r="T32" s="134"/>
      <c r="U32" s="134"/>
      <c r="V32" s="134"/>
      <c r="W32" s="134"/>
      <c r="X32" s="134"/>
      <c r="Y32" s="139"/>
      <c r="Z32" s="135"/>
      <c r="AA32" s="8"/>
      <c r="AB32" s="8"/>
      <c r="AC32" s="8"/>
      <c r="AD32" s="8"/>
      <c r="AE32" s="8"/>
      <c r="AF32" s="8"/>
      <c r="AG32" s="8"/>
      <c r="AH32" s="8"/>
      <c r="AI32" s="8"/>
      <c r="AJ32" s="8"/>
      <c r="AK32" s="8"/>
    </row>
    <row r="33" spans="1:37" ht="31.9" customHeight="1" x14ac:dyDescent="0.3">
      <c r="A33" s="147">
        <v>9</v>
      </c>
      <c r="B33" s="11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Gestión Contractual</v>
      </c>
      <c r="C33" s="15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Contratación (Etapa Post-Contractual - Liquidación de contratos)</v>
      </c>
      <c r="D33" s="15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E33" s="15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Corrupción - LA/FT/FPADM</v>
      </c>
      <c r="F33" s="132" t="s">
        <v>97</v>
      </c>
      <c r="G33" s="132" t="s">
        <v>97</v>
      </c>
      <c r="H33" s="132" t="s">
        <v>97</v>
      </c>
      <c r="I33" s="132" t="s">
        <v>97</v>
      </c>
      <c r="J33" s="132" t="s">
        <v>97</v>
      </c>
      <c r="K33" s="132" t="s">
        <v>97</v>
      </c>
      <c r="L33" s="132" t="s">
        <v>97</v>
      </c>
      <c r="M33" s="132" t="s">
        <v>97</v>
      </c>
      <c r="N33" s="132" t="s">
        <v>98</v>
      </c>
      <c r="O33" s="132" t="s">
        <v>97</v>
      </c>
      <c r="P33" s="132" t="s">
        <v>97</v>
      </c>
      <c r="Q33" s="132" t="s">
        <v>97</v>
      </c>
      <c r="R33" s="132" t="s">
        <v>97</v>
      </c>
      <c r="S33" s="132" t="s">
        <v>97</v>
      </c>
      <c r="T33" s="132" t="s">
        <v>97</v>
      </c>
      <c r="U33" s="132" t="s">
        <v>97</v>
      </c>
      <c r="V33" s="132" t="s">
        <v>98</v>
      </c>
      <c r="W33" s="132" t="s">
        <v>98</v>
      </c>
      <c r="X33" s="132" t="s">
        <v>97</v>
      </c>
      <c r="Y33" s="139">
        <f t="shared" ref="Y33" si="7">IF(OR(E33="",E33="No Aplica"),"",COUNTIF(F33:X35,"SI"))</f>
        <v>16</v>
      </c>
      <c r="Z33" s="135"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Catastrófico</v>
      </c>
      <c r="AA33" s="8"/>
      <c r="AB33" s="8"/>
      <c r="AC33" s="8"/>
      <c r="AD33" s="8"/>
      <c r="AE33" s="8"/>
      <c r="AF33" s="8"/>
      <c r="AG33" s="8"/>
      <c r="AH33" s="8"/>
      <c r="AI33" s="8"/>
      <c r="AJ33" s="8"/>
      <c r="AK33" s="8"/>
    </row>
    <row r="34" spans="1:37" ht="31.9" customHeight="1" x14ac:dyDescent="0.3">
      <c r="A34" s="147"/>
      <c r="B34" s="110"/>
      <c r="C34" s="160"/>
      <c r="D34" s="160"/>
      <c r="E34" s="160"/>
      <c r="F34" s="133"/>
      <c r="G34" s="133"/>
      <c r="H34" s="133"/>
      <c r="I34" s="133"/>
      <c r="J34" s="133"/>
      <c r="K34" s="133"/>
      <c r="L34" s="133"/>
      <c r="M34" s="133"/>
      <c r="N34" s="133"/>
      <c r="O34" s="133"/>
      <c r="P34" s="133"/>
      <c r="Q34" s="133"/>
      <c r="R34" s="133"/>
      <c r="S34" s="133"/>
      <c r="T34" s="133"/>
      <c r="U34" s="133"/>
      <c r="V34" s="133"/>
      <c r="W34" s="133"/>
      <c r="X34" s="133"/>
      <c r="Y34" s="139"/>
      <c r="Z34" s="135"/>
      <c r="AA34" s="8"/>
      <c r="AB34" s="8"/>
      <c r="AC34" s="8"/>
      <c r="AD34" s="8"/>
      <c r="AE34" s="8"/>
      <c r="AF34" s="8"/>
      <c r="AG34" s="8"/>
      <c r="AH34" s="8"/>
      <c r="AI34" s="8"/>
      <c r="AJ34" s="8"/>
      <c r="AK34" s="8"/>
    </row>
    <row r="35" spans="1:37" ht="31.9" customHeight="1" x14ac:dyDescent="0.3">
      <c r="A35" s="147"/>
      <c r="B35" s="110"/>
      <c r="C35" s="161"/>
      <c r="D35" s="161"/>
      <c r="E35" s="161"/>
      <c r="F35" s="134"/>
      <c r="G35" s="134"/>
      <c r="H35" s="134"/>
      <c r="I35" s="134"/>
      <c r="J35" s="134"/>
      <c r="K35" s="134"/>
      <c r="L35" s="134"/>
      <c r="M35" s="134"/>
      <c r="N35" s="134"/>
      <c r="O35" s="134"/>
      <c r="P35" s="134"/>
      <c r="Q35" s="134"/>
      <c r="R35" s="134"/>
      <c r="S35" s="134"/>
      <c r="T35" s="134"/>
      <c r="U35" s="134"/>
      <c r="V35" s="134"/>
      <c r="W35" s="134"/>
      <c r="X35" s="134"/>
      <c r="Y35" s="139"/>
      <c r="Z35" s="135"/>
      <c r="AA35" s="8"/>
      <c r="AB35" s="8"/>
      <c r="AC35" s="8"/>
      <c r="AD35" s="8"/>
      <c r="AE35" s="8"/>
      <c r="AF35" s="8"/>
      <c r="AG35" s="8"/>
      <c r="AH35" s="8"/>
      <c r="AI35" s="8"/>
      <c r="AJ35" s="8"/>
      <c r="AK35" s="8"/>
    </row>
    <row r="36" spans="1:37" ht="31.9" customHeight="1" x14ac:dyDescent="0.3">
      <c r="A36" s="147">
        <v>10</v>
      </c>
      <c r="B36" s="11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Gestión Contractual</v>
      </c>
      <c r="C36" s="15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Etapa precontractual (Aprobación o no del Comité de Contratación)</v>
      </c>
      <c r="D36" s="15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E36" s="15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Corrupción</v>
      </c>
      <c r="F36" s="132" t="s">
        <v>97</v>
      </c>
      <c r="G36" s="132" t="s">
        <v>97</v>
      </c>
      <c r="H36" s="132" t="s">
        <v>97</v>
      </c>
      <c r="I36" s="132" t="s">
        <v>97</v>
      </c>
      <c r="J36" s="132" t="s">
        <v>97</v>
      </c>
      <c r="K36" s="132" t="s">
        <v>97</v>
      </c>
      <c r="L36" s="132" t="s">
        <v>97</v>
      </c>
      <c r="M36" s="132" t="s">
        <v>97</v>
      </c>
      <c r="N36" s="132" t="s">
        <v>97</v>
      </c>
      <c r="O36" s="132" t="s">
        <v>97</v>
      </c>
      <c r="P36" s="132" t="s">
        <v>97</v>
      </c>
      <c r="Q36" s="132" t="s">
        <v>97</v>
      </c>
      <c r="R36" s="132" t="s">
        <v>97</v>
      </c>
      <c r="S36" s="132"/>
      <c r="T36" s="132"/>
      <c r="U36" s="132" t="s">
        <v>98</v>
      </c>
      <c r="V36" s="132" t="s">
        <v>98</v>
      </c>
      <c r="W36" s="132" t="s">
        <v>98</v>
      </c>
      <c r="X36" s="132" t="s">
        <v>98</v>
      </c>
      <c r="Y36" s="139">
        <f t="shared" ref="Y36" si="8">IF(OR(E36="",E36="No Aplica"),"",COUNTIF(F36:X38,"SI"))</f>
        <v>13</v>
      </c>
      <c r="Z36" s="135"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Catastrófico</v>
      </c>
      <c r="AA36" s="8"/>
      <c r="AB36" s="8"/>
      <c r="AC36" s="8"/>
      <c r="AD36" s="8"/>
      <c r="AE36" s="8"/>
      <c r="AF36" s="8"/>
      <c r="AG36" s="8"/>
      <c r="AH36" s="8"/>
      <c r="AI36" s="8"/>
      <c r="AJ36" s="8"/>
      <c r="AK36" s="8"/>
    </row>
    <row r="37" spans="1:37" ht="31.9" customHeight="1" x14ac:dyDescent="0.3">
      <c r="A37" s="147"/>
      <c r="B37" s="110"/>
      <c r="C37" s="160"/>
      <c r="D37" s="160"/>
      <c r="E37" s="160"/>
      <c r="F37" s="133"/>
      <c r="G37" s="133"/>
      <c r="H37" s="133"/>
      <c r="I37" s="133"/>
      <c r="J37" s="133"/>
      <c r="K37" s="133"/>
      <c r="L37" s="133"/>
      <c r="M37" s="133"/>
      <c r="N37" s="133"/>
      <c r="O37" s="133"/>
      <c r="P37" s="133"/>
      <c r="Q37" s="133"/>
      <c r="R37" s="133"/>
      <c r="S37" s="133"/>
      <c r="T37" s="133"/>
      <c r="U37" s="133"/>
      <c r="V37" s="133"/>
      <c r="W37" s="133"/>
      <c r="X37" s="133"/>
      <c r="Y37" s="139"/>
      <c r="Z37" s="135"/>
    </row>
    <row r="38" spans="1:37" ht="31.9" customHeight="1" x14ac:dyDescent="0.3">
      <c r="A38" s="147"/>
      <c r="B38" s="110"/>
      <c r="C38" s="161"/>
      <c r="D38" s="161"/>
      <c r="E38" s="161"/>
      <c r="F38" s="134"/>
      <c r="G38" s="134"/>
      <c r="H38" s="134"/>
      <c r="I38" s="134"/>
      <c r="J38" s="134"/>
      <c r="K38" s="134"/>
      <c r="L38" s="134"/>
      <c r="M38" s="134"/>
      <c r="N38" s="134"/>
      <c r="O38" s="134"/>
      <c r="P38" s="134"/>
      <c r="Q38" s="134"/>
      <c r="R38" s="134"/>
      <c r="S38" s="134"/>
      <c r="T38" s="134"/>
      <c r="U38" s="134"/>
      <c r="V38" s="134"/>
      <c r="W38" s="134"/>
      <c r="X38" s="134"/>
      <c r="Y38" s="139"/>
      <c r="Z38" s="135"/>
    </row>
    <row r="39" spans="1:37" ht="16.5" customHeight="1" x14ac:dyDescent="0.3">
      <c r="A39" s="147">
        <v>11</v>
      </c>
      <c r="B39" s="11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5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5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5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32"/>
      <c r="G39" s="132"/>
      <c r="H39" s="132"/>
      <c r="I39" s="132"/>
      <c r="J39" s="132"/>
      <c r="K39" s="132"/>
      <c r="L39" s="132"/>
      <c r="M39" s="132"/>
      <c r="N39" s="132"/>
      <c r="O39" s="132"/>
      <c r="P39" s="132"/>
      <c r="Q39" s="132"/>
      <c r="R39" s="132"/>
      <c r="S39" s="132"/>
      <c r="T39" s="132"/>
      <c r="U39" s="132"/>
      <c r="V39" s="132"/>
      <c r="W39" s="132"/>
      <c r="X39" s="132"/>
      <c r="Y39" s="139" t="str">
        <f t="shared" ref="Y39" si="9">IF(OR(E39="",E39="No Aplica"),"",COUNTIF(F39:X41,"SI"))</f>
        <v/>
      </c>
      <c r="Z39" s="135"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8"/>
      <c r="AB39" s="8"/>
      <c r="AC39" s="8"/>
      <c r="AD39" s="8"/>
      <c r="AE39" s="8"/>
      <c r="AF39" s="8"/>
      <c r="AG39" s="8"/>
      <c r="AH39" s="8"/>
      <c r="AI39" s="8"/>
      <c r="AJ39" s="8"/>
      <c r="AK39" s="8"/>
    </row>
    <row r="40" spans="1:37" x14ac:dyDescent="0.3">
      <c r="A40" s="147"/>
      <c r="B40" s="110"/>
      <c r="C40" s="160"/>
      <c r="D40" s="160"/>
      <c r="E40" s="160"/>
      <c r="F40" s="133"/>
      <c r="G40" s="133"/>
      <c r="H40" s="133"/>
      <c r="I40" s="133"/>
      <c r="J40" s="133"/>
      <c r="K40" s="133"/>
      <c r="L40" s="133"/>
      <c r="M40" s="133"/>
      <c r="N40" s="133"/>
      <c r="O40" s="133"/>
      <c r="P40" s="133"/>
      <c r="Q40" s="133"/>
      <c r="R40" s="133"/>
      <c r="S40" s="133"/>
      <c r="T40" s="133"/>
      <c r="U40" s="133"/>
      <c r="V40" s="133"/>
      <c r="W40" s="133"/>
      <c r="X40" s="133"/>
      <c r="Y40" s="139"/>
      <c r="Z40" s="135"/>
    </row>
    <row r="41" spans="1:37" x14ac:dyDescent="0.3">
      <c r="A41" s="147"/>
      <c r="B41" s="110"/>
      <c r="C41" s="161"/>
      <c r="D41" s="161"/>
      <c r="E41" s="161"/>
      <c r="F41" s="134"/>
      <c r="G41" s="134"/>
      <c r="H41" s="134"/>
      <c r="I41" s="134"/>
      <c r="J41" s="134"/>
      <c r="K41" s="134"/>
      <c r="L41" s="134"/>
      <c r="M41" s="134"/>
      <c r="N41" s="134"/>
      <c r="O41" s="134"/>
      <c r="P41" s="134"/>
      <c r="Q41" s="134"/>
      <c r="R41" s="134"/>
      <c r="S41" s="134"/>
      <c r="T41" s="134"/>
      <c r="U41" s="134"/>
      <c r="V41" s="134"/>
      <c r="W41" s="134"/>
      <c r="X41" s="134"/>
      <c r="Y41" s="139"/>
      <c r="Z41" s="135"/>
    </row>
    <row r="42" spans="1:37" ht="16.5" customHeight="1" x14ac:dyDescent="0.3">
      <c r="A42" s="147">
        <v>12</v>
      </c>
      <c r="B42" s="11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5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5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5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32"/>
      <c r="G42" s="132"/>
      <c r="H42" s="132"/>
      <c r="I42" s="132"/>
      <c r="J42" s="132"/>
      <c r="K42" s="132"/>
      <c r="L42" s="132"/>
      <c r="M42" s="132"/>
      <c r="N42" s="132"/>
      <c r="O42" s="132"/>
      <c r="P42" s="132"/>
      <c r="Q42" s="132"/>
      <c r="R42" s="132"/>
      <c r="S42" s="132"/>
      <c r="T42" s="132"/>
      <c r="U42" s="132"/>
      <c r="V42" s="132"/>
      <c r="W42" s="132"/>
      <c r="X42" s="132"/>
      <c r="Y42" s="139" t="str">
        <f t="shared" ref="Y42" si="10">IF(OR(E42="",E42="No Aplica"),"",COUNTIF(F42:X44,"SI"))</f>
        <v/>
      </c>
      <c r="Z42" s="135"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8"/>
      <c r="AB42" s="8"/>
      <c r="AC42" s="8"/>
      <c r="AD42" s="8"/>
      <c r="AE42" s="8"/>
      <c r="AF42" s="8"/>
      <c r="AG42" s="8"/>
      <c r="AH42" s="8"/>
      <c r="AI42" s="8"/>
      <c r="AJ42" s="8"/>
      <c r="AK42" s="8"/>
    </row>
    <row r="43" spans="1:37" x14ac:dyDescent="0.3">
      <c r="A43" s="147"/>
      <c r="B43" s="110"/>
      <c r="C43" s="160"/>
      <c r="D43" s="160"/>
      <c r="E43" s="160"/>
      <c r="F43" s="133"/>
      <c r="G43" s="133"/>
      <c r="H43" s="133"/>
      <c r="I43" s="133"/>
      <c r="J43" s="133"/>
      <c r="K43" s="133"/>
      <c r="L43" s="133"/>
      <c r="M43" s="133"/>
      <c r="N43" s="133"/>
      <c r="O43" s="133"/>
      <c r="P43" s="133"/>
      <c r="Q43" s="133"/>
      <c r="R43" s="133"/>
      <c r="S43" s="133"/>
      <c r="T43" s="133"/>
      <c r="U43" s="133"/>
      <c r="V43" s="133"/>
      <c r="W43" s="133"/>
      <c r="X43" s="133"/>
      <c r="Y43" s="139"/>
      <c r="Z43" s="135"/>
    </row>
    <row r="44" spans="1:37" x14ac:dyDescent="0.3">
      <c r="A44" s="147"/>
      <c r="B44" s="110"/>
      <c r="C44" s="161"/>
      <c r="D44" s="161"/>
      <c r="E44" s="161"/>
      <c r="F44" s="134"/>
      <c r="G44" s="134"/>
      <c r="H44" s="134"/>
      <c r="I44" s="134"/>
      <c r="J44" s="134"/>
      <c r="K44" s="134"/>
      <c r="L44" s="134"/>
      <c r="M44" s="134"/>
      <c r="N44" s="134"/>
      <c r="O44" s="134"/>
      <c r="P44" s="134"/>
      <c r="Q44" s="134"/>
      <c r="R44" s="134"/>
      <c r="S44" s="134"/>
      <c r="T44" s="134"/>
      <c r="U44" s="134"/>
      <c r="V44" s="134"/>
      <c r="W44" s="134"/>
      <c r="X44" s="134"/>
      <c r="Y44" s="139"/>
      <c r="Z44" s="135"/>
    </row>
    <row r="45" spans="1:37" ht="16.5" customHeight="1" x14ac:dyDescent="0.3">
      <c r="A45" s="147">
        <v>13</v>
      </c>
      <c r="B45" s="11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5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5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5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32"/>
      <c r="G45" s="132"/>
      <c r="H45" s="132"/>
      <c r="I45" s="132"/>
      <c r="J45" s="132"/>
      <c r="K45" s="132"/>
      <c r="L45" s="132"/>
      <c r="M45" s="132"/>
      <c r="N45" s="132"/>
      <c r="O45" s="132"/>
      <c r="P45" s="132"/>
      <c r="Q45" s="132"/>
      <c r="R45" s="132"/>
      <c r="S45" s="132"/>
      <c r="T45" s="132"/>
      <c r="U45" s="132"/>
      <c r="V45" s="132"/>
      <c r="W45" s="132"/>
      <c r="X45" s="132"/>
      <c r="Y45" s="139" t="str">
        <f t="shared" ref="Y45" si="11">IF(OR(E45="",E45="No Aplica"),"",COUNTIF(F45:X47,"SI"))</f>
        <v/>
      </c>
      <c r="Z45" s="135"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8"/>
      <c r="AB45" s="8"/>
      <c r="AC45" s="8"/>
      <c r="AD45" s="8"/>
      <c r="AE45" s="8"/>
      <c r="AF45" s="8"/>
      <c r="AG45" s="8"/>
      <c r="AH45" s="8"/>
      <c r="AI45" s="8"/>
      <c r="AJ45" s="8"/>
      <c r="AK45" s="8"/>
    </row>
    <row r="46" spans="1:37" x14ac:dyDescent="0.3">
      <c r="A46" s="147"/>
      <c r="B46" s="110"/>
      <c r="C46" s="160"/>
      <c r="D46" s="160"/>
      <c r="E46" s="160"/>
      <c r="F46" s="133"/>
      <c r="G46" s="133"/>
      <c r="H46" s="133"/>
      <c r="I46" s="133"/>
      <c r="J46" s="133"/>
      <c r="K46" s="133"/>
      <c r="L46" s="133"/>
      <c r="M46" s="133"/>
      <c r="N46" s="133"/>
      <c r="O46" s="133"/>
      <c r="P46" s="133"/>
      <c r="Q46" s="133"/>
      <c r="R46" s="133"/>
      <c r="S46" s="133"/>
      <c r="T46" s="133"/>
      <c r="U46" s="133"/>
      <c r="V46" s="133"/>
      <c r="W46" s="133"/>
      <c r="X46" s="133"/>
      <c r="Y46" s="139"/>
      <c r="Z46" s="135"/>
    </row>
    <row r="47" spans="1:37" x14ac:dyDescent="0.3">
      <c r="A47" s="147"/>
      <c r="B47" s="110"/>
      <c r="C47" s="161"/>
      <c r="D47" s="161"/>
      <c r="E47" s="161"/>
      <c r="F47" s="134"/>
      <c r="G47" s="134"/>
      <c r="H47" s="134"/>
      <c r="I47" s="134"/>
      <c r="J47" s="134"/>
      <c r="K47" s="134"/>
      <c r="L47" s="134"/>
      <c r="M47" s="134"/>
      <c r="N47" s="134"/>
      <c r="O47" s="134"/>
      <c r="P47" s="134"/>
      <c r="Q47" s="134"/>
      <c r="R47" s="134"/>
      <c r="S47" s="134"/>
      <c r="T47" s="134"/>
      <c r="U47" s="134"/>
      <c r="V47" s="134"/>
      <c r="W47" s="134"/>
      <c r="X47" s="134"/>
      <c r="Y47" s="139"/>
      <c r="Z47" s="135"/>
    </row>
    <row r="48" spans="1:37" ht="16.5" customHeight="1" x14ac:dyDescent="0.3">
      <c r="A48" s="147">
        <v>14</v>
      </c>
      <c r="B48" s="11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5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5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5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18"/>
      <c r="G48" s="118"/>
      <c r="H48" s="118"/>
      <c r="I48" s="118"/>
      <c r="J48" s="118"/>
      <c r="K48" s="118"/>
      <c r="L48" s="118"/>
      <c r="M48" s="118"/>
      <c r="N48" s="118"/>
      <c r="O48" s="118"/>
      <c r="P48" s="118"/>
      <c r="Q48" s="118"/>
      <c r="R48" s="118"/>
      <c r="S48" s="118"/>
      <c r="T48" s="118"/>
      <c r="U48" s="118"/>
      <c r="V48" s="118"/>
      <c r="W48" s="118"/>
      <c r="X48" s="118"/>
      <c r="Y48" s="139" t="str">
        <f t="shared" ref="Y48" si="12">IF(OR(E48="",E48="No Aplica"),"",COUNTIF(F48:X50,"SI"))</f>
        <v/>
      </c>
      <c r="Z48" s="135"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8"/>
      <c r="AB48" s="8"/>
      <c r="AC48" s="8"/>
      <c r="AD48" s="8"/>
      <c r="AE48" s="8"/>
      <c r="AF48" s="8"/>
      <c r="AG48" s="8"/>
      <c r="AH48" s="8"/>
      <c r="AI48" s="8"/>
      <c r="AJ48" s="8"/>
      <c r="AK48" s="8"/>
    </row>
    <row r="49" spans="1:37" x14ac:dyDescent="0.3">
      <c r="A49" s="147"/>
      <c r="B49" s="110"/>
      <c r="C49" s="160"/>
      <c r="D49" s="160"/>
      <c r="E49" s="160"/>
      <c r="F49" s="118"/>
      <c r="G49" s="118"/>
      <c r="H49" s="118"/>
      <c r="I49" s="118"/>
      <c r="J49" s="118"/>
      <c r="K49" s="118"/>
      <c r="L49" s="118"/>
      <c r="M49" s="118"/>
      <c r="N49" s="118"/>
      <c r="O49" s="118"/>
      <c r="P49" s="118"/>
      <c r="Q49" s="118"/>
      <c r="R49" s="118"/>
      <c r="S49" s="118"/>
      <c r="T49" s="118"/>
      <c r="U49" s="118"/>
      <c r="V49" s="118"/>
      <c r="W49" s="118"/>
      <c r="X49" s="118"/>
      <c r="Y49" s="139"/>
      <c r="Z49" s="135"/>
    </row>
    <row r="50" spans="1:37" x14ac:dyDescent="0.3">
      <c r="A50" s="147"/>
      <c r="B50" s="110"/>
      <c r="C50" s="161"/>
      <c r="D50" s="161"/>
      <c r="E50" s="161"/>
      <c r="F50" s="118"/>
      <c r="G50" s="118"/>
      <c r="H50" s="118"/>
      <c r="I50" s="118"/>
      <c r="J50" s="118"/>
      <c r="K50" s="118"/>
      <c r="L50" s="118"/>
      <c r="M50" s="118"/>
      <c r="N50" s="118"/>
      <c r="O50" s="118"/>
      <c r="P50" s="118"/>
      <c r="Q50" s="118"/>
      <c r="R50" s="118"/>
      <c r="S50" s="118"/>
      <c r="T50" s="118"/>
      <c r="U50" s="118"/>
      <c r="V50" s="118"/>
      <c r="W50" s="118"/>
      <c r="X50" s="118"/>
      <c r="Y50" s="139"/>
      <c r="Z50" s="135"/>
    </row>
    <row r="51" spans="1:37" ht="16.5" customHeight="1" x14ac:dyDescent="0.3">
      <c r="A51" s="147">
        <v>15</v>
      </c>
      <c r="B51" s="11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5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5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5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18"/>
      <c r="G51" s="118"/>
      <c r="H51" s="118"/>
      <c r="I51" s="118"/>
      <c r="J51" s="118"/>
      <c r="K51" s="118"/>
      <c r="L51" s="118"/>
      <c r="M51" s="118"/>
      <c r="N51" s="118"/>
      <c r="O51" s="118"/>
      <c r="P51" s="118"/>
      <c r="Q51" s="118"/>
      <c r="R51" s="118"/>
      <c r="S51" s="118"/>
      <c r="T51" s="118"/>
      <c r="U51" s="118"/>
      <c r="V51" s="118"/>
      <c r="W51" s="118"/>
      <c r="X51" s="118"/>
      <c r="Y51" s="139" t="str">
        <f t="shared" ref="Y51" si="13">IF(OR(E51="",E51="No Aplica"),"",COUNTIF(F51:X53,"SI"))</f>
        <v/>
      </c>
      <c r="Z51" s="135"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8"/>
      <c r="AB51" s="8"/>
      <c r="AC51" s="8"/>
      <c r="AD51" s="8"/>
      <c r="AE51" s="8"/>
      <c r="AF51" s="8"/>
      <c r="AG51" s="8"/>
      <c r="AH51" s="8"/>
      <c r="AI51" s="8"/>
      <c r="AJ51" s="8"/>
      <c r="AK51" s="8"/>
    </row>
    <row r="52" spans="1:37" x14ac:dyDescent="0.3">
      <c r="A52" s="147"/>
      <c r="B52" s="110"/>
      <c r="C52" s="160"/>
      <c r="D52" s="160"/>
      <c r="E52" s="160"/>
      <c r="F52" s="118"/>
      <c r="G52" s="118"/>
      <c r="H52" s="118"/>
      <c r="I52" s="118"/>
      <c r="J52" s="118"/>
      <c r="K52" s="118"/>
      <c r="L52" s="118"/>
      <c r="M52" s="118"/>
      <c r="N52" s="118"/>
      <c r="O52" s="118"/>
      <c r="P52" s="118"/>
      <c r="Q52" s="118"/>
      <c r="R52" s="118"/>
      <c r="S52" s="118"/>
      <c r="T52" s="118"/>
      <c r="U52" s="118"/>
      <c r="V52" s="118"/>
      <c r="W52" s="118"/>
      <c r="X52" s="118"/>
      <c r="Y52" s="139"/>
      <c r="Z52" s="135"/>
    </row>
    <row r="53" spans="1:37" x14ac:dyDescent="0.3">
      <c r="A53" s="147"/>
      <c r="B53" s="110"/>
      <c r="C53" s="161"/>
      <c r="D53" s="161"/>
      <c r="E53" s="161"/>
      <c r="F53" s="118"/>
      <c r="G53" s="118"/>
      <c r="H53" s="118"/>
      <c r="I53" s="118"/>
      <c r="J53" s="118"/>
      <c r="K53" s="118"/>
      <c r="L53" s="118"/>
      <c r="M53" s="118"/>
      <c r="N53" s="118"/>
      <c r="O53" s="118"/>
      <c r="P53" s="118"/>
      <c r="Q53" s="118"/>
      <c r="R53" s="118"/>
      <c r="S53" s="118"/>
      <c r="T53" s="118"/>
      <c r="U53" s="118"/>
      <c r="V53" s="118"/>
      <c r="W53" s="118"/>
      <c r="X53" s="118"/>
      <c r="Y53" s="139"/>
      <c r="Z53" s="135"/>
    </row>
    <row r="54" spans="1:37" ht="16.5" customHeight="1" x14ac:dyDescent="0.3">
      <c r="A54" s="147">
        <v>16</v>
      </c>
      <c r="B54" s="11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5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5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5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18"/>
      <c r="G54" s="118"/>
      <c r="H54" s="118"/>
      <c r="I54" s="118"/>
      <c r="J54" s="118"/>
      <c r="K54" s="118"/>
      <c r="L54" s="118"/>
      <c r="M54" s="118"/>
      <c r="N54" s="118"/>
      <c r="O54" s="118"/>
      <c r="P54" s="118"/>
      <c r="Q54" s="118"/>
      <c r="R54" s="118"/>
      <c r="S54" s="118"/>
      <c r="T54" s="118"/>
      <c r="U54" s="118"/>
      <c r="V54" s="118"/>
      <c r="W54" s="118"/>
      <c r="X54" s="118"/>
      <c r="Y54" s="139" t="str">
        <f t="shared" ref="Y54" si="14">IF(OR(E54="",E54="No Aplica"),"",COUNTIF(F54:X56,"SI"))</f>
        <v/>
      </c>
      <c r="Z54" s="135"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8"/>
      <c r="AB54" s="8"/>
      <c r="AC54" s="8"/>
      <c r="AD54" s="8"/>
      <c r="AE54" s="8"/>
      <c r="AF54" s="8"/>
      <c r="AG54" s="8"/>
      <c r="AH54" s="8"/>
      <c r="AI54" s="8"/>
      <c r="AJ54" s="8"/>
      <c r="AK54" s="8"/>
    </row>
    <row r="55" spans="1:37" x14ac:dyDescent="0.3">
      <c r="A55" s="147"/>
      <c r="B55" s="110"/>
      <c r="C55" s="160"/>
      <c r="D55" s="160"/>
      <c r="E55" s="160"/>
      <c r="F55" s="118"/>
      <c r="G55" s="118"/>
      <c r="H55" s="118"/>
      <c r="I55" s="118"/>
      <c r="J55" s="118"/>
      <c r="K55" s="118"/>
      <c r="L55" s="118"/>
      <c r="M55" s="118"/>
      <c r="N55" s="118"/>
      <c r="O55" s="118"/>
      <c r="P55" s="118"/>
      <c r="Q55" s="118"/>
      <c r="R55" s="118"/>
      <c r="S55" s="118"/>
      <c r="T55" s="118"/>
      <c r="U55" s="118"/>
      <c r="V55" s="118"/>
      <c r="W55" s="118"/>
      <c r="X55" s="118"/>
      <c r="Y55" s="139"/>
      <c r="Z55" s="135"/>
    </row>
    <row r="56" spans="1:37" x14ac:dyDescent="0.3">
      <c r="A56" s="147"/>
      <c r="B56" s="110"/>
      <c r="C56" s="161"/>
      <c r="D56" s="161"/>
      <c r="E56" s="161"/>
      <c r="F56" s="118"/>
      <c r="G56" s="118"/>
      <c r="H56" s="118"/>
      <c r="I56" s="118"/>
      <c r="J56" s="118"/>
      <c r="K56" s="118"/>
      <c r="L56" s="118"/>
      <c r="M56" s="118"/>
      <c r="N56" s="118"/>
      <c r="O56" s="118"/>
      <c r="P56" s="118"/>
      <c r="Q56" s="118"/>
      <c r="R56" s="118"/>
      <c r="S56" s="118"/>
      <c r="T56" s="118"/>
      <c r="U56" s="118"/>
      <c r="V56" s="118"/>
      <c r="W56" s="118"/>
      <c r="X56" s="118"/>
      <c r="Y56" s="139"/>
      <c r="Z56" s="135"/>
    </row>
    <row r="57" spans="1:37" ht="16.5" customHeight="1" x14ac:dyDescent="0.3">
      <c r="A57" s="147">
        <v>17</v>
      </c>
      <c r="B57" s="11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5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5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5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18"/>
      <c r="G57" s="118"/>
      <c r="H57" s="118"/>
      <c r="I57" s="118"/>
      <c r="J57" s="118"/>
      <c r="K57" s="118"/>
      <c r="L57" s="118"/>
      <c r="M57" s="118"/>
      <c r="N57" s="118"/>
      <c r="O57" s="118"/>
      <c r="P57" s="118"/>
      <c r="Q57" s="118"/>
      <c r="R57" s="118"/>
      <c r="S57" s="118"/>
      <c r="T57" s="118"/>
      <c r="U57" s="118"/>
      <c r="V57" s="118"/>
      <c r="W57" s="118"/>
      <c r="X57" s="118"/>
      <c r="Y57" s="139" t="str">
        <f t="shared" ref="Y57" si="15">IF(OR(E57="",E57="No Aplica"),"",COUNTIF(F57:X59,"SI"))</f>
        <v/>
      </c>
      <c r="Z57" s="135"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8"/>
      <c r="AB57" s="8"/>
      <c r="AC57" s="8"/>
      <c r="AD57" s="8"/>
      <c r="AE57" s="8"/>
      <c r="AF57" s="8"/>
      <c r="AG57" s="8"/>
      <c r="AH57" s="8"/>
      <c r="AI57" s="8"/>
      <c r="AJ57" s="8"/>
      <c r="AK57" s="8"/>
    </row>
    <row r="58" spans="1:37" x14ac:dyDescent="0.3">
      <c r="A58" s="147"/>
      <c r="B58" s="110"/>
      <c r="C58" s="160"/>
      <c r="D58" s="160"/>
      <c r="E58" s="160"/>
      <c r="F58" s="118"/>
      <c r="G58" s="118"/>
      <c r="H58" s="118"/>
      <c r="I58" s="118"/>
      <c r="J58" s="118"/>
      <c r="K58" s="118"/>
      <c r="L58" s="118"/>
      <c r="M58" s="118"/>
      <c r="N58" s="118"/>
      <c r="O58" s="118"/>
      <c r="P58" s="118"/>
      <c r="Q58" s="118"/>
      <c r="R58" s="118"/>
      <c r="S58" s="118"/>
      <c r="T58" s="118"/>
      <c r="U58" s="118"/>
      <c r="V58" s="118"/>
      <c r="W58" s="118"/>
      <c r="X58" s="118"/>
      <c r="Y58" s="139"/>
      <c r="Z58" s="135"/>
    </row>
    <row r="59" spans="1:37" x14ac:dyDescent="0.3">
      <c r="A59" s="147"/>
      <c r="B59" s="110"/>
      <c r="C59" s="161"/>
      <c r="D59" s="161"/>
      <c r="E59" s="161"/>
      <c r="F59" s="118"/>
      <c r="G59" s="118"/>
      <c r="H59" s="118"/>
      <c r="I59" s="118"/>
      <c r="J59" s="118"/>
      <c r="K59" s="118"/>
      <c r="L59" s="118"/>
      <c r="M59" s="118"/>
      <c r="N59" s="118"/>
      <c r="O59" s="118"/>
      <c r="P59" s="118"/>
      <c r="Q59" s="118"/>
      <c r="R59" s="118"/>
      <c r="S59" s="118"/>
      <c r="T59" s="118"/>
      <c r="U59" s="118"/>
      <c r="V59" s="118"/>
      <c r="W59" s="118"/>
      <c r="X59" s="118"/>
      <c r="Y59" s="139"/>
      <c r="Z59" s="135"/>
    </row>
    <row r="60" spans="1:37" ht="16.5" customHeight="1" x14ac:dyDescent="0.3">
      <c r="A60" s="147">
        <v>18</v>
      </c>
      <c r="B60" s="11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5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5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5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18"/>
      <c r="G60" s="118"/>
      <c r="H60" s="118"/>
      <c r="I60" s="118"/>
      <c r="J60" s="118"/>
      <c r="K60" s="118"/>
      <c r="L60" s="118"/>
      <c r="M60" s="118"/>
      <c r="N60" s="118"/>
      <c r="O60" s="118"/>
      <c r="P60" s="118"/>
      <c r="Q60" s="118"/>
      <c r="R60" s="118"/>
      <c r="S60" s="118"/>
      <c r="T60" s="118"/>
      <c r="U60" s="118"/>
      <c r="V60" s="118"/>
      <c r="W60" s="118"/>
      <c r="X60" s="118"/>
      <c r="Y60" s="139" t="str">
        <f t="shared" ref="Y60" si="16">IF(OR(E60="",E60="No Aplica"),"",COUNTIF(F60:X62,"SI"))</f>
        <v/>
      </c>
      <c r="Z60" s="135"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8"/>
      <c r="AB60" s="8"/>
      <c r="AC60" s="8"/>
      <c r="AD60" s="8"/>
      <c r="AE60" s="8"/>
      <c r="AF60" s="8"/>
      <c r="AG60" s="8"/>
      <c r="AH60" s="8"/>
      <c r="AI60" s="8"/>
      <c r="AJ60" s="8"/>
      <c r="AK60" s="8"/>
    </row>
    <row r="61" spans="1:37" x14ac:dyDescent="0.3">
      <c r="A61" s="147"/>
      <c r="B61" s="110"/>
      <c r="C61" s="160"/>
      <c r="D61" s="160"/>
      <c r="E61" s="160"/>
      <c r="F61" s="118"/>
      <c r="G61" s="118"/>
      <c r="H61" s="118"/>
      <c r="I61" s="118"/>
      <c r="J61" s="118"/>
      <c r="K61" s="118"/>
      <c r="L61" s="118"/>
      <c r="M61" s="118"/>
      <c r="N61" s="118"/>
      <c r="O61" s="118"/>
      <c r="P61" s="118"/>
      <c r="Q61" s="118"/>
      <c r="R61" s="118"/>
      <c r="S61" s="118"/>
      <c r="T61" s="118"/>
      <c r="U61" s="118"/>
      <c r="V61" s="118"/>
      <c r="W61" s="118"/>
      <c r="X61" s="118"/>
      <c r="Y61" s="139"/>
      <c r="Z61" s="135"/>
    </row>
    <row r="62" spans="1:37" x14ac:dyDescent="0.3">
      <c r="A62" s="147"/>
      <c r="B62" s="110"/>
      <c r="C62" s="161"/>
      <c r="D62" s="161"/>
      <c r="E62" s="161"/>
      <c r="F62" s="118"/>
      <c r="G62" s="118"/>
      <c r="H62" s="118"/>
      <c r="I62" s="118"/>
      <c r="J62" s="118"/>
      <c r="K62" s="118"/>
      <c r="L62" s="118"/>
      <c r="M62" s="118"/>
      <c r="N62" s="118"/>
      <c r="O62" s="118"/>
      <c r="P62" s="118"/>
      <c r="Q62" s="118"/>
      <c r="R62" s="118"/>
      <c r="S62" s="118"/>
      <c r="T62" s="118"/>
      <c r="U62" s="118"/>
      <c r="V62" s="118"/>
      <c r="W62" s="118"/>
      <c r="X62" s="118"/>
      <c r="Y62" s="139"/>
      <c r="Z62" s="135"/>
    </row>
    <row r="63" spans="1:37" ht="16.5" customHeight="1" x14ac:dyDescent="0.3">
      <c r="A63" s="147">
        <v>19</v>
      </c>
      <c r="B63" s="11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5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5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5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18"/>
      <c r="G63" s="118"/>
      <c r="H63" s="118"/>
      <c r="I63" s="118"/>
      <c r="J63" s="118"/>
      <c r="K63" s="118"/>
      <c r="L63" s="118"/>
      <c r="M63" s="118"/>
      <c r="N63" s="118"/>
      <c r="O63" s="118"/>
      <c r="P63" s="118"/>
      <c r="Q63" s="118"/>
      <c r="R63" s="118"/>
      <c r="S63" s="118"/>
      <c r="T63" s="118"/>
      <c r="U63" s="118"/>
      <c r="V63" s="118"/>
      <c r="W63" s="118"/>
      <c r="X63" s="118"/>
      <c r="Y63" s="139" t="str">
        <f t="shared" ref="Y63" si="17">IF(OR(E63="",E63="No Aplica"),"",COUNTIF(F63:X65,"SI"))</f>
        <v/>
      </c>
      <c r="Z63" s="135"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8"/>
      <c r="AB63" s="8"/>
      <c r="AC63" s="8"/>
      <c r="AD63" s="8"/>
      <c r="AE63" s="8"/>
      <c r="AF63" s="8"/>
      <c r="AG63" s="8"/>
      <c r="AH63" s="8"/>
      <c r="AI63" s="8"/>
      <c r="AJ63" s="8"/>
      <c r="AK63" s="8"/>
    </row>
    <row r="64" spans="1:37" x14ac:dyDescent="0.3">
      <c r="A64" s="147"/>
      <c r="B64" s="110"/>
      <c r="C64" s="160"/>
      <c r="D64" s="160"/>
      <c r="E64" s="160"/>
      <c r="F64" s="118"/>
      <c r="G64" s="118"/>
      <c r="H64" s="118"/>
      <c r="I64" s="118"/>
      <c r="J64" s="118"/>
      <c r="K64" s="118"/>
      <c r="L64" s="118"/>
      <c r="M64" s="118"/>
      <c r="N64" s="118"/>
      <c r="O64" s="118"/>
      <c r="P64" s="118"/>
      <c r="Q64" s="118"/>
      <c r="R64" s="118"/>
      <c r="S64" s="118"/>
      <c r="T64" s="118"/>
      <c r="U64" s="118"/>
      <c r="V64" s="118"/>
      <c r="W64" s="118"/>
      <c r="X64" s="118"/>
      <c r="Y64" s="139"/>
      <c r="Z64" s="135"/>
    </row>
    <row r="65" spans="1:37" x14ac:dyDescent="0.3">
      <c r="A65" s="147"/>
      <c r="B65" s="110"/>
      <c r="C65" s="161"/>
      <c r="D65" s="161"/>
      <c r="E65" s="161"/>
      <c r="F65" s="118"/>
      <c r="G65" s="118"/>
      <c r="H65" s="118"/>
      <c r="I65" s="118"/>
      <c r="J65" s="118"/>
      <c r="K65" s="118"/>
      <c r="L65" s="118"/>
      <c r="M65" s="118"/>
      <c r="N65" s="118"/>
      <c r="O65" s="118"/>
      <c r="P65" s="118"/>
      <c r="Q65" s="118"/>
      <c r="R65" s="118"/>
      <c r="S65" s="118"/>
      <c r="T65" s="118"/>
      <c r="U65" s="118"/>
      <c r="V65" s="118"/>
      <c r="W65" s="118"/>
      <c r="X65" s="118"/>
      <c r="Y65" s="139"/>
      <c r="Z65" s="135"/>
    </row>
    <row r="66" spans="1:37" ht="16.5" customHeight="1" x14ac:dyDescent="0.3">
      <c r="A66" s="147">
        <v>20</v>
      </c>
      <c r="B66" s="11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5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5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5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18"/>
      <c r="G66" s="118"/>
      <c r="H66" s="118"/>
      <c r="I66" s="118"/>
      <c r="J66" s="118"/>
      <c r="K66" s="118"/>
      <c r="L66" s="118"/>
      <c r="M66" s="118"/>
      <c r="N66" s="118"/>
      <c r="O66" s="118"/>
      <c r="P66" s="118"/>
      <c r="Q66" s="118"/>
      <c r="R66" s="118"/>
      <c r="S66" s="118"/>
      <c r="T66" s="118"/>
      <c r="U66" s="118"/>
      <c r="V66" s="118"/>
      <c r="W66" s="118"/>
      <c r="X66" s="118"/>
      <c r="Y66" s="139" t="str">
        <f t="shared" ref="Y66" si="18">IF(OR(E66="",E66="No Aplica"),"",COUNTIF(F66:X68,"SI"))</f>
        <v/>
      </c>
      <c r="Z66" s="135"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8"/>
      <c r="AB66" s="8"/>
      <c r="AC66" s="8"/>
      <c r="AD66" s="8"/>
      <c r="AE66" s="8"/>
      <c r="AF66" s="8"/>
      <c r="AG66" s="8"/>
      <c r="AH66" s="8"/>
      <c r="AI66" s="8"/>
      <c r="AJ66" s="8"/>
      <c r="AK66" s="8"/>
    </row>
    <row r="67" spans="1:37" x14ac:dyDescent="0.3">
      <c r="A67" s="147"/>
      <c r="B67" s="110"/>
      <c r="C67" s="160"/>
      <c r="D67" s="160"/>
      <c r="E67" s="160"/>
      <c r="F67" s="118"/>
      <c r="G67" s="118"/>
      <c r="H67" s="118"/>
      <c r="I67" s="118"/>
      <c r="J67" s="118"/>
      <c r="K67" s="118"/>
      <c r="L67" s="118"/>
      <c r="M67" s="118"/>
      <c r="N67" s="118"/>
      <c r="O67" s="118"/>
      <c r="P67" s="118"/>
      <c r="Q67" s="118"/>
      <c r="R67" s="118"/>
      <c r="S67" s="118"/>
      <c r="T67" s="118"/>
      <c r="U67" s="118"/>
      <c r="V67" s="118"/>
      <c r="W67" s="118"/>
      <c r="X67" s="118"/>
      <c r="Y67" s="139"/>
      <c r="Z67" s="135"/>
    </row>
    <row r="68" spans="1:37" x14ac:dyDescent="0.3">
      <c r="A68" s="147"/>
      <c r="B68" s="110"/>
      <c r="C68" s="161"/>
      <c r="D68" s="161"/>
      <c r="E68" s="161"/>
      <c r="F68" s="118"/>
      <c r="G68" s="118"/>
      <c r="H68" s="118"/>
      <c r="I68" s="118"/>
      <c r="J68" s="118"/>
      <c r="K68" s="118"/>
      <c r="L68" s="118"/>
      <c r="M68" s="118"/>
      <c r="N68" s="118"/>
      <c r="O68" s="118"/>
      <c r="P68" s="118"/>
      <c r="Q68" s="118"/>
      <c r="R68" s="118"/>
      <c r="S68" s="118"/>
      <c r="T68" s="118"/>
      <c r="U68" s="118"/>
      <c r="V68" s="118"/>
      <c r="W68" s="118"/>
      <c r="X68" s="118"/>
      <c r="Y68" s="139"/>
      <c r="Z68" s="135"/>
    </row>
    <row r="69" spans="1:37" x14ac:dyDescent="0.3"/>
    <row r="70" spans="1:37" x14ac:dyDescent="0.3"/>
  </sheetData>
  <sheetProtection algorithmName="SHA-512" hashValue="IPP5PP/W669+ZSR2OLBZLwiUBUO2VztMYmGYRUPGNGQl4N0xz1fYGTMr+C2CTJQDsd8Nbua3hrLziGRM8LXmXA==" saltValue="on4XfyakdAtan+QpW4RJ0Q==" spinCount="100000" sheet="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Z68">
    <cfRule type="expression" dxfId="232" priority="1">
      <formula>IF($E9="No aplica",1,0)</formula>
    </cfRule>
  </conditionalFormatting>
  <conditionalFormatting sqref="Z9">
    <cfRule type="cellIs" dxfId="231" priority="105" operator="equal">
      <formula>"Catastrófico"</formula>
    </cfRule>
    <cfRule type="cellIs" dxfId="230" priority="106" operator="equal">
      <formula>"Mayor"</formula>
    </cfRule>
    <cfRule type="cellIs" dxfId="229" priority="107" operator="equal">
      <formula>"Moderado"</formula>
    </cfRule>
    <cfRule type="cellIs" dxfId="228" priority="108" operator="equal">
      <formula>"Menor"</formula>
    </cfRule>
    <cfRule type="cellIs" dxfId="227" priority="109" operator="equal">
      <formula>"Leve"</formula>
    </cfRule>
  </conditionalFormatting>
  <conditionalFormatting sqref="Z12 Z15 Z18 Z21 Z24 Z27 Z30 Z33 Z36 Z39 Z42 Z45 Z48 Z51 Z54 Z57 Z60 Z63 Z66">
    <cfRule type="cellIs" dxfId="226" priority="6" operator="equal">
      <formula>"Catastrófico"</formula>
    </cfRule>
    <cfRule type="cellIs" dxfId="225" priority="7" operator="equal">
      <formula>"Mayor"</formula>
    </cfRule>
    <cfRule type="cellIs" dxfId="224" priority="8" operator="equal">
      <formula>"Moderado"</formula>
    </cfRule>
    <cfRule type="cellIs" dxfId="223" priority="9" operator="equal">
      <formula>"Menor"</formula>
    </cfRule>
    <cfRule type="cellIs" dxfId="222" priority="10" operator="equal">
      <formula>"Leve"</formula>
    </cfRule>
  </conditionalFormatting>
  <dataValidations count="1">
    <dataValidation type="list" allowBlank="1" showInputMessage="1" showErrorMessage="1" sqref="F9:X68">
      <formula1>IF(OR($D9="No aplica",$D9=""),"",SI_NO)</formula1>
    </dataValidation>
  </dataValidations>
  <pageMargins left="0.70866141732283472" right="0.70866141732283472" top="0.74803149606299213" bottom="0.74803149606299213" header="0.31496062992125984" footer="0.31496062992125984"/>
  <pageSetup scale="28"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0"/>
  <sheetViews>
    <sheetView showGridLines="0" view="pageBreakPreview" zoomScale="80" zoomScaleNormal="80" zoomScaleSheetLayoutView="80" workbookViewId="0">
      <pane xSplit="3" ySplit="8" topLeftCell="L15" activePane="bottomRight" state="frozen"/>
      <selection pane="topRight" activeCell="D1" sqref="D1"/>
      <selection pane="bottomLeft" activeCell="A9" sqref="A9"/>
      <selection pane="bottomRight" activeCell="R12" sqref="R12"/>
    </sheetView>
  </sheetViews>
  <sheetFormatPr baseColWidth="10" defaultColWidth="0" defaultRowHeight="16.5" zeroHeight="1" x14ac:dyDescent="0.3"/>
  <cols>
    <col min="1" max="1" width="4" style="16" bestFit="1" customWidth="1"/>
    <col min="2" max="2" width="14.7109375" style="16" customWidth="1"/>
    <col min="3" max="3" width="51.7109375" style="16" customWidth="1"/>
    <col min="4" max="4" width="14" style="16" customWidth="1"/>
    <col min="5" max="7" width="23.85546875" style="16" customWidth="1"/>
    <col min="8" max="8" width="52.85546875" style="16" customWidth="1"/>
    <col min="9" max="9" width="44.28515625" style="16" customWidth="1"/>
    <col min="10" max="10" width="30" style="16" customWidth="1"/>
    <col min="11" max="11" width="88.7109375" style="16" customWidth="1"/>
    <col min="12" max="12" width="12.5703125" style="16" customWidth="1"/>
    <col min="13" max="13" width="14.42578125" style="16" customWidth="1"/>
    <col min="14" max="14" width="18.42578125" style="16" customWidth="1"/>
    <col min="15" max="15" width="15.7109375" style="16" customWidth="1"/>
    <col min="16" max="16" width="14" style="16" customWidth="1"/>
    <col min="17" max="17" width="10.85546875" style="16" customWidth="1"/>
    <col min="18" max="18" width="27.28515625" style="16" customWidth="1"/>
    <col min="19" max="19" width="25.42578125" style="16" customWidth="1"/>
    <col min="20" max="20" width="34.5703125" style="16" customWidth="1"/>
    <col min="21" max="21" width="12.42578125" style="16" customWidth="1"/>
    <col min="22" max="25" width="16.7109375" style="16" customWidth="1"/>
    <col min="26" max="26" width="3.7109375" style="9" customWidth="1"/>
    <col min="27" max="42" width="11.42578125" style="9" hidden="1" customWidth="1"/>
    <col min="43" max="16384" width="11.42578125" style="9" hidden="1"/>
  </cols>
  <sheetData>
    <row r="1" spans="1:42" ht="20.100000000000001" customHeight="1" x14ac:dyDescent="0.3">
      <c r="A1" s="167"/>
      <c r="B1" s="168"/>
      <c r="C1" s="154" t="s">
        <v>138</v>
      </c>
      <c r="D1" s="154"/>
      <c r="E1" s="154"/>
      <c r="F1" s="154"/>
      <c r="G1" s="154"/>
      <c r="H1" s="154"/>
      <c r="I1" s="154"/>
      <c r="J1" s="154"/>
      <c r="K1" s="154"/>
      <c r="L1" s="154"/>
      <c r="M1" s="154"/>
      <c r="N1" s="154"/>
      <c r="O1" s="154"/>
      <c r="P1" s="154"/>
      <c r="Q1" s="154"/>
      <c r="R1" s="154"/>
      <c r="S1" s="154"/>
      <c r="T1" s="154"/>
      <c r="U1" s="154"/>
      <c r="V1" s="154"/>
      <c r="W1" s="153" t="s">
        <v>309</v>
      </c>
      <c r="X1" s="153"/>
      <c r="Y1" s="153"/>
      <c r="Z1" s="8"/>
      <c r="AA1" s="8"/>
      <c r="AB1" s="8"/>
      <c r="AC1" s="8"/>
      <c r="AD1" s="8"/>
      <c r="AE1" s="8"/>
      <c r="AF1" s="8"/>
      <c r="AG1" s="8"/>
      <c r="AH1" s="8"/>
      <c r="AI1" s="8"/>
      <c r="AJ1" s="8"/>
      <c r="AK1" s="8"/>
      <c r="AL1" s="8"/>
      <c r="AM1" s="8"/>
      <c r="AN1" s="8"/>
      <c r="AO1" s="8"/>
      <c r="AP1" s="8"/>
    </row>
    <row r="2" spans="1:42" ht="20.100000000000001" customHeight="1" x14ac:dyDescent="0.3">
      <c r="A2" s="169"/>
      <c r="B2" s="170"/>
      <c r="C2" s="154"/>
      <c r="D2" s="154"/>
      <c r="E2" s="154"/>
      <c r="F2" s="154"/>
      <c r="G2" s="154"/>
      <c r="H2" s="154"/>
      <c r="I2" s="154"/>
      <c r="J2" s="154"/>
      <c r="K2" s="154"/>
      <c r="L2" s="154"/>
      <c r="M2" s="154"/>
      <c r="N2" s="154"/>
      <c r="O2" s="154"/>
      <c r="P2" s="154"/>
      <c r="Q2" s="154"/>
      <c r="R2" s="154"/>
      <c r="S2" s="154"/>
      <c r="T2" s="154"/>
      <c r="U2" s="154"/>
      <c r="V2" s="154"/>
      <c r="W2" s="153" t="s">
        <v>310</v>
      </c>
      <c r="X2" s="153"/>
      <c r="Y2" s="153"/>
      <c r="Z2" s="8"/>
      <c r="AA2" s="8"/>
      <c r="AB2" s="8"/>
      <c r="AC2" s="8"/>
      <c r="AD2" s="8"/>
      <c r="AE2" s="8"/>
      <c r="AF2" s="8"/>
      <c r="AG2" s="8"/>
      <c r="AH2" s="8"/>
      <c r="AI2" s="8"/>
      <c r="AJ2" s="8"/>
      <c r="AK2" s="8"/>
      <c r="AL2" s="8"/>
      <c r="AM2" s="8"/>
      <c r="AN2" s="8"/>
      <c r="AO2" s="8"/>
      <c r="AP2" s="8"/>
    </row>
    <row r="3" spans="1:42" ht="20.100000000000001" customHeight="1" x14ac:dyDescent="0.3">
      <c r="A3" s="169"/>
      <c r="B3" s="170"/>
      <c r="C3" s="154"/>
      <c r="D3" s="154"/>
      <c r="E3" s="154"/>
      <c r="F3" s="154"/>
      <c r="G3" s="154"/>
      <c r="H3" s="154"/>
      <c r="I3" s="154"/>
      <c r="J3" s="154"/>
      <c r="K3" s="154"/>
      <c r="L3" s="154"/>
      <c r="M3" s="154"/>
      <c r="N3" s="154"/>
      <c r="O3" s="154"/>
      <c r="P3" s="154"/>
      <c r="Q3" s="154"/>
      <c r="R3" s="154"/>
      <c r="S3" s="154"/>
      <c r="T3" s="154"/>
      <c r="U3" s="154"/>
      <c r="V3" s="154"/>
      <c r="W3" s="153" t="s">
        <v>356</v>
      </c>
      <c r="X3" s="153"/>
      <c r="Y3" s="153"/>
      <c r="Z3" s="8"/>
      <c r="AA3" s="8"/>
      <c r="AB3" s="8"/>
      <c r="AC3" s="8"/>
      <c r="AD3" s="8"/>
      <c r="AE3" s="8"/>
      <c r="AF3" s="8"/>
      <c r="AG3" s="8"/>
      <c r="AH3" s="8"/>
      <c r="AI3" s="8"/>
      <c r="AJ3" s="8"/>
      <c r="AK3" s="8"/>
      <c r="AL3" s="8"/>
      <c r="AM3" s="8"/>
      <c r="AN3" s="8"/>
      <c r="AO3" s="8"/>
      <c r="AP3" s="8"/>
    </row>
    <row r="4" spans="1:42" ht="20.100000000000001" customHeight="1" x14ac:dyDescent="0.3">
      <c r="A4" s="171"/>
      <c r="B4" s="172"/>
      <c r="C4" s="154"/>
      <c r="D4" s="154"/>
      <c r="E4" s="154"/>
      <c r="F4" s="154"/>
      <c r="G4" s="154"/>
      <c r="H4" s="154"/>
      <c r="I4" s="154"/>
      <c r="J4" s="154"/>
      <c r="K4" s="154"/>
      <c r="L4" s="154"/>
      <c r="M4" s="154"/>
      <c r="N4" s="154"/>
      <c r="O4" s="154"/>
      <c r="P4" s="154"/>
      <c r="Q4" s="154"/>
      <c r="R4" s="154"/>
      <c r="S4" s="154"/>
      <c r="T4" s="154"/>
      <c r="U4" s="154"/>
      <c r="V4" s="154"/>
      <c r="W4" s="153" t="s">
        <v>366</v>
      </c>
      <c r="X4" s="153"/>
      <c r="Y4" s="153"/>
      <c r="Z4" s="8"/>
      <c r="AA4" s="8"/>
      <c r="AB4" s="8"/>
      <c r="AC4" s="8"/>
      <c r="AD4" s="8"/>
      <c r="AE4" s="8"/>
      <c r="AF4" s="8"/>
      <c r="AG4" s="8"/>
      <c r="AH4" s="8"/>
      <c r="AI4" s="8"/>
      <c r="AJ4" s="8"/>
      <c r="AK4" s="8"/>
      <c r="AL4" s="8"/>
      <c r="AM4" s="8"/>
      <c r="AN4" s="8"/>
      <c r="AO4" s="8"/>
      <c r="AP4" s="8"/>
    </row>
    <row r="5" spans="1:42" ht="6" customHeight="1" x14ac:dyDescent="0.3">
      <c r="A5" s="10"/>
      <c r="B5" s="10"/>
      <c r="C5" s="10"/>
      <c r="D5" s="10"/>
      <c r="E5" s="10"/>
      <c r="F5" s="10"/>
      <c r="G5" s="10"/>
      <c r="H5" s="10"/>
      <c r="I5" s="10"/>
      <c r="J5" s="10"/>
      <c r="K5" s="10"/>
      <c r="L5" s="11"/>
      <c r="M5" s="11"/>
      <c r="N5" s="10"/>
      <c r="O5" s="10"/>
      <c r="P5" s="10"/>
      <c r="Q5" s="10"/>
      <c r="R5" s="10"/>
      <c r="S5" s="10"/>
      <c r="T5" s="10"/>
      <c r="U5" s="10"/>
      <c r="V5" s="10"/>
      <c r="W5" s="10"/>
      <c r="X5" s="10"/>
      <c r="Y5" s="10"/>
      <c r="Z5" s="8"/>
      <c r="AA5" s="8"/>
      <c r="AB5" s="8"/>
      <c r="AC5" s="8"/>
      <c r="AD5" s="8"/>
      <c r="AE5" s="8"/>
      <c r="AF5" s="8"/>
      <c r="AG5" s="8"/>
      <c r="AH5" s="8"/>
      <c r="AI5" s="8"/>
      <c r="AJ5" s="8"/>
      <c r="AK5" s="8"/>
      <c r="AL5" s="8"/>
      <c r="AM5" s="8"/>
      <c r="AN5" s="8"/>
      <c r="AO5" s="8"/>
      <c r="AP5" s="8"/>
    </row>
    <row r="6" spans="1:42" ht="28.15" customHeight="1" x14ac:dyDescent="0.3">
      <c r="A6" s="176" t="s">
        <v>88</v>
      </c>
      <c r="B6" s="177"/>
      <c r="C6" s="177"/>
      <c r="D6" s="178"/>
      <c r="E6" s="182" t="s">
        <v>86</v>
      </c>
      <c r="F6" s="182"/>
      <c r="G6" s="182"/>
      <c r="H6" s="182"/>
      <c r="I6" s="182"/>
      <c r="J6" s="182"/>
      <c r="K6" s="182"/>
      <c r="L6" s="182"/>
      <c r="M6" s="182"/>
      <c r="N6" s="182"/>
      <c r="O6" s="182"/>
      <c r="P6" s="182"/>
      <c r="Q6" s="182"/>
      <c r="R6" s="182"/>
      <c r="S6" s="182"/>
      <c r="T6" s="182"/>
      <c r="U6" s="182"/>
      <c r="V6" s="182"/>
      <c r="W6" s="182"/>
      <c r="X6" s="182"/>
      <c r="Y6" s="182"/>
      <c r="Z6" s="8"/>
      <c r="AA6" s="8"/>
      <c r="AB6" s="8"/>
      <c r="AC6" s="8"/>
      <c r="AD6" s="8"/>
      <c r="AE6" s="8"/>
      <c r="AF6" s="8"/>
      <c r="AG6" s="8"/>
      <c r="AH6" s="8"/>
      <c r="AI6" s="8"/>
      <c r="AJ6" s="8"/>
      <c r="AK6" s="8"/>
      <c r="AL6" s="8"/>
      <c r="AM6" s="8"/>
      <c r="AN6" s="8"/>
      <c r="AO6" s="8"/>
      <c r="AP6" s="8"/>
    </row>
    <row r="7" spans="1:42" ht="24.95" customHeight="1" x14ac:dyDescent="0.3">
      <c r="A7" s="173" t="s">
        <v>74</v>
      </c>
      <c r="B7" s="183" t="s">
        <v>28</v>
      </c>
      <c r="C7" s="175" t="s">
        <v>1</v>
      </c>
      <c r="D7" s="175" t="s">
        <v>73</v>
      </c>
      <c r="E7" s="174" t="s">
        <v>267</v>
      </c>
      <c r="F7" s="174" t="s">
        <v>274</v>
      </c>
      <c r="G7" s="174" t="s">
        <v>283</v>
      </c>
      <c r="H7" s="174" t="s">
        <v>284</v>
      </c>
      <c r="I7" s="174" t="s">
        <v>277</v>
      </c>
      <c r="J7" s="174" t="s">
        <v>278</v>
      </c>
      <c r="K7" s="175" t="s">
        <v>7</v>
      </c>
      <c r="L7" s="187" t="s">
        <v>83</v>
      </c>
      <c r="M7" s="188"/>
      <c r="N7" s="189"/>
      <c r="O7" s="179" t="s">
        <v>272</v>
      </c>
      <c r="P7" s="180"/>
      <c r="Q7" s="180"/>
      <c r="R7" s="180"/>
      <c r="S7" s="180"/>
      <c r="T7" s="180"/>
      <c r="U7" s="181" t="s">
        <v>255</v>
      </c>
      <c r="V7" s="179" t="s">
        <v>87</v>
      </c>
      <c r="W7" s="180"/>
      <c r="X7" s="181" t="s">
        <v>253</v>
      </c>
      <c r="Y7" s="181" t="s">
        <v>254</v>
      </c>
      <c r="Z7" s="8"/>
      <c r="AA7" s="8"/>
      <c r="AB7" s="8"/>
      <c r="AC7" s="8"/>
      <c r="AD7" s="8"/>
      <c r="AE7" s="8"/>
      <c r="AF7" s="8"/>
      <c r="AG7" s="8"/>
      <c r="AH7" s="8"/>
      <c r="AI7" s="8"/>
      <c r="AJ7" s="8"/>
      <c r="AK7" s="8"/>
      <c r="AL7" s="8"/>
      <c r="AM7" s="8"/>
      <c r="AN7" s="8"/>
      <c r="AO7" s="8"/>
      <c r="AP7" s="8"/>
    </row>
    <row r="8" spans="1:42" ht="52.15" customHeight="1" x14ac:dyDescent="0.3">
      <c r="A8" s="173"/>
      <c r="B8" s="183"/>
      <c r="C8" s="175"/>
      <c r="D8" s="175"/>
      <c r="E8" s="152"/>
      <c r="F8" s="152"/>
      <c r="G8" s="152"/>
      <c r="H8" s="152"/>
      <c r="I8" s="152"/>
      <c r="J8" s="152"/>
      <c r="K8" s="175"/>
      <c r="L8" s="50" t="s">
        <v>45</v>
      </c>
      <c r="M8" s="50" t="s">
        <v>8</v>
      </c>
      <c r="N8" s="50" t="s">
        <v>81</v>
      </c>
      <c r="O8" s="50" t="s">
        <v>82</v>
      </c>
      <c r="P8" s="50" t="s">
        <v>84</v>
      </c>
      <c r="Q8" s="50" t="s">
        <v>85</v>
      </c>
      <c r="R8" s="50" t="s">
        <v>269</v>
      </c>
      <c r="S8" s="50" t="s">
        <v>270</v>
      </c>
      <c r="T8" s="55" t="s">
        <v>271</v>
      </c>
      <c r="U8" s="175"/>
      <c r="V8" s="52" t="s">
        <v>251</v>
      </c>
      <c r="W8" s="52" t="s">
        <v>252</v>
      </c>
      <c r="X8" s="175"/>
      <c r="Y8" s="175"/>
      <c r="Z8" s="12"/>
      <c r="AA8" s="12"/>
      <c r="AB8" s="12"/>
      <c r="AC8" s="12"/>
      <c r="AD8" s="12"/>
      <c r="AE8" s="12"/>
      <c r="AF8" s="12"/>
      <c r="AG8" s="12"/>
      <c r="AH8" s="12"/>
      <c r="AI8" s="12"/>
      <c r="AJ8" s="12"/>
      <c r="AK8" s="12"/>
      <c r="AL8" s="12"/>
      <c r="AM8" s="12"/>
      <c r="AN8" s="12"/>
      <c r="AO8" s="12"/>
      <c r="AP8" s="12"/>
    </row>
    <row r="9" spans="1:42" ht="175.15" customHeight="1" x14ac:dyDescent="0.3">
      <c r="A9" s="147">
        <v>1</v>
      </c>
      <c r="B9" s="1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Gestión Contractual</v>
      </c>
      <c r="C9" s="15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Posibilidad de afectacion económica y reputacional por el Incumplimiento legal, en la aplicación de requisitos juridicos debido a la falta de conocimientos jurídicos y experiencia por parte de los abogados encargados de llevar los procesos</v>
      </c>
      <c r="D9" s="15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 - Incumplimiento Normativo</v>
      </c>
      <c r="E9" s="291" t="s">
        <v>476</v>
      </c>
      <c r="F9" s="291" t="s">
        <v>502</v>
      </c>
      <c r="G9" s="291" t="s">
        <v>503</v>
      </c>
      <c r="H9" s="291" t="s">
        <v>518</v>
      </c>
      <c r="I9" s="291" t="s">
        <v>519</v>
      </c>
      <c r="J9" s="291" t="s">
        <v>520</v>
      </c>
      <c r="K9" s="292" t="str">
        <f>CONCATENATE(E9," ",F9," ",G9," ",H9," ",I9," ",J9)</f>
        <v xml:space="preserve">Jefe de la Oficina Jurídica mensualmente evita que no se apliquen todos los requisitos jurídicos en los procesos de revisión de los procesos contractuales a cargo de la Oficina Jurídica A través de:
1. Un muestreo aleatorio de (3) tres contratos de los flujos de aprobación en secop2, en donde se puede identificar el proceso de revisión  para que toda la documentación cumpla con los requisitos jurídicos 1. En caso de que se identifiquen inconsistencias en alguna de las  instancias de revisión, se realiza el rechazo, las observaciones y devoluciones correspondientes.
 Evidencias:
1. Pantallazos flujos de aprobación secop2
2. Excel Observaciones
</v>
      </c>
      <c r="L9" s="39" t="s">
        <v>47</v>
      </c>
      <c r="M9" s="35" t="str">
        <f>IF(OR(L9="Preventivo",L9="Detectivo"),"Afecta probabilidad",
IF(L9="Correctivo","Afecta Impacto",""))</f>
        <v>Afecta probabilidad</v>
      </c>
      <c r="N9" s="39" t="s">
        <v>49</v>
      </c>
      <c r="O9" s="39" t="s">
        <v>50</v>
      </c>
      <c r="P9" s="39" t="s">
        <v>79</v>
      </c>
      <c r="Q9" s="39" t="s">
        <v>381</v>
      </c>
      <c r="R9" s="39" t="s">
        <v>521</v>
      </c>
      <c r="S9" s="39" t="s">
        <v>521</v>
      </c>
      <c r="T9" s="39" t="s">
        <v>522</v>
      </c>
      <c r="U9" s="53">
        <f t="shared" ref="U9:U68" si="0">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54">
        <f>IF(OR(M9="",M9=0),"",
IF(M9="Afecta probabilidad",'2. Identificación del Riesgo'!$L$9,""))</f>
        <v>0.6</v>
      </c>
      <c r="W9" s="54" t="str">
        <f>IF(OR(M9="",M9=0),"",
IF(M9="Afecta Impacto",'2. Identificación del Riesgo'!$O$9,""))</f>
        <v/>
      </c>
      <c r="X9" s="54">
        <f>IFERROR(IF(V9="",0,V9-(V9*U9)),0)</f>
        <v>0.36</v>
      </c>
      <c r="Y9" s="54">
        <f>IFERROR(IF(W9="",0,W9-(W9*U9)),0)</f>
        <v>0</v>
      </c>
      <c r="Z9" s="13"/>
      <c r="AA9" s="13"/>
      <c r="AB9" s="13"/>
      <c r="AC9" s="13"/>
      <c r="AD9" s="13"/>
      <c r="AE9" s="13"/>
      <c r="AF9" s="13"/>
      <c r="AG9" s="13"/>
      <c r="AH9" s="13"/>
      <c r="AI9" s="13"/>
      <c r="AJ9" s="13"/>
      <c r="AK9" s="13"/>
      <c r="AL9" s="13"/>
      <c r="AM9" s="13"/>
      <c r="AN9" s="13"/>
      <c r="AO9" s="13"/>
      <c r="AP9" s="13"/>
    </row>
    <row r="10" spans="1:42" ht="35.1" customHeight="1" x14ac:dyDescent="0.3">
      <c r="A10" s="147"/>
      <c r="B10" s="185"/>
      <c r="C10" s="160"/>
      <c r="D10" s="160"/>
      <c r="E10" s="291"/>
      <c r="F10" s="291"/>
      <c r="G10" s="291"/>
      <c r="H10" s="291"/>
      <c r="I10" s="291"/>
      <c r="J10" s="291"/>
      <c r="K10" s="292" t="str">
        <f t="shared" ref="K10:K68" si="1">CONCATENATE(E10," ",F10," ",G10," ",H10," ",I10," ",J10)</f>
        <v xml:space="preserve">     </v>
      </c>
      <c r="L10" s="39"/>
      <c r="M10" s="35" t="str">
        <f t="shared" ref="M10:M11" si="2">IF(OR(L10="Preventivo",L10="Detectivo"),"Afecta probabilidad",
IF(L10="Correctivo","Afecta Impacto",""))</f>
        <v/>
      </c>
      <c r="N10" s="39"/>
      <c r="O10" s="39"/>
      <c r="P10" s="39"/>
      <c r="Q10" s="39"/>
      <c r="R10" s="39"/>
      <c r="S10" s="39"/>
      <c r="T10" s="39"/>
      <c r="U10" s="53" t="str">
        <f t="shared" si="0"/>
        <v/>
      </c>
      <c r="V10" s="54" t="str">
        <f>IF(OR(M10="",M10=0),"",
IF(M10="Afecta probabilidad",
IF(M9="Afecta probabilidad",V9-(V9*U9),'2. Identificación del Riesgo'!$L$9),""))</f>
        <v/>
      </c>
      <c r="W10" s="54" t="str">
        <f>IF(OR(M10="",M10=0),"",
IF(M10="Afecta Impacto",
IF(M9="Afecta Impacto",W9-(W9*U9),'2. Identificación del Riesgo'!$O$9),""))</f>
        <v/>
      </c>
      <c r="X10" s="54">
        <f>IFERROR(IF(V10="",0,V10-(V10*U10)),0)</f>
        <v>0</v>
      </c>
      <c r="Y10" s="54">
        <f>IFERROR(IF(W10="",0,W10-(W10*U10)),0)</f>
        <v>0</v>
      </c>
      <c r="Z10" s="8"/>
      <c r="AA10" s="8"/>
      <c r="AB10" s="8"/>
      <c r="AC10" s="8"/>
      <c r="AD10" s="8"/>
      <c r="AE10" s="8"/>
      <c r="AF10" s="8"/>
      <c r="AG10" s="8"/>
      <c r="AH10" s="8"/>
      <c r="AI10" s="8"/>
      <c r="AJ10" s="8"/>
      <c r="AK10" s="8"/>
      <c r="AL10" s="8"/>
      <c r="AM10" s="8"/>
      <c r="AN10" s="8"/>
      <c r="AO10" s="8"/>
      <c r="AP10" s="8"/>
    </row>
    <row r="11" spans="1:42" ht="35.1" customHeight="1" x14ac:dyDescent="0.3">
      <c r="A11" s="147"/>
      <c r="B11" s="186"/>
      <c r="C11" s="161"/>
      <c r="D11" s="161"/>
      <c r="E11" s="291"/>
      <c r="F11" s="291"/>
      <c r="G11" s="291"/>
      <c r="H11" s="291"/>
      <c r="I11" s="291"/>
      <c r="J11" s="291"/>
      <c r="K11" s="292" t="str">
        <f t="shared" si="1"/>
        <v xml:space="preserve">     </v>
      </c>
      <c r="L11" s="39"/>
      <c r="M11" s="35" t="str">
        <f t="shared" si="2"/>
        <v/>
      </c>
      <c r="N11" s="39"/>
      <c r="O11" s="39"/>
      <c r="P11" s="39"/>
      <c r="Q11" s="39"/>
      <c r="R11" s="39"/>
      <c r="S11" s="39"/>
      <c r="T11" s="39"/>
      <c r="U11" s="53" t="str">
        <f t="shared" si="0"/>
        <v/>
      </c>
      <c r="V11" s="54" t="str">
        <f>IF(OR(M11="",M11=0),"",
IF(M11="Afecta probabilidad",
IF(M10="Afecta probabilidad",V10-(V10*U10),
IF(M9="Afecta probabilidad",V9-(V9*U9),'2. Identificación del Riesgo'!$L$9)),""))</f>
        <v/>
      </c>
      <c r="W11" s="54" t="str">
        <f>IF(OR(M11="",M11=0),"",
IF(M11="Afecta Impacto",
IF(M10="Afecta Impacto",W10-(W10*U10),
IF(M9="Afecta Impacto",W9-(W9*U9),'2. Identificación del Riesgo'!$O$9)),""))</f>
        <v/>
      </c>
      <c r="X11" s="54">
        <f>IFERROR(IF(V11="",0,V11-(V11*U11)),0)</f>
        <v>0</v>
      </c>
      <c r="Y11" s="54">
        <f>IFERROR(IF(W11="",0,W11-(W11*U11)),0)</f>
        <v>0</v>
      </c>
      <c r="Z11" s="8"/>
      <c r="AA11" s="8"/>
      <c r="AB11" s="8"/>
      <c r="AC11" s="8"/>
      <c r="AD11" s="8"/>
      <c r="AE11" s="8"/>
      <c r="AF11" s="8"/>
      <c r="AG11" s="8"/>
      <c r="AH11" s="8"/>
      <c r="AI11" s="8"/>
      <c r="AJ11" s="8"/>
      <c r="AK11" s="8"/>
      <c r="AL11" s="8"/>
      <c r="AM11" s="8"/>
      <c r="AN11" s="8"/>
      <c r="AO11" s="8"/>
      <c r="AP11" s="8"/>
    </row>
    <row r="12" spans="1:42" ht="181.15" customHeight="1" x14ac:dyDescent="0.3">
      <c r="A12" s="147">
        <v>2</v>
      </c>
      <c r="B12" s="1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Gestión Contractual</v>
      </c>
      <c r="C12" s="15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D12" s="15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 - Incumplimiento Normativo</v>
      </c>
      <c r="E12" s="291" t="s">
        <v>523</v>
      </c>
      <c r="F12" s="291" t="s">
        <v>502</v>
      </c>
      <c r="G12" s="291" t="s">
        <v>504</v>
      </c>
      <c r="H12" s="291" t="s">
        <v>524</v>
      </c>
      <c r="I12" s="291" t="s">
        <v>525</v>
      </c>
      <c r="J12" s="291" t="s">
        <v>526</v>
      </c>
      <c r="K12" s="292" t="str">
        <f t="shared" si="1"/>
        <v xml:space="preserve">Contratistas área gestión contractual 
Asignados inicialmente o quien corresponda
**Carol Johanna Acero Baquero
**Nilson Carrillo mensualmente evita que se realice publicación extemporánea o no publicación en el portal secop2 de la información de la gestión contractual de responsabilidad de la Oficina Jurídica,o que se aprueben polizas que no cumplan con las condiciones legalmente establecidas.
 A través de:
1. Mensualmente la contratista Carol Johanna actualiza la base de contratación.
2. En este proceso realizará un muestreo de 3 contratos (Diferente tipología, fuente de financiación y procesos (nuevo o modificaciones) para hacer revisión de la información publicada en secop2.
2. Mensualmente el contratista Nilson realizará un muestreo de 3 contratos  para verificar que las pólizas estén aprobadas y que el formato está bien diligenciado
 1. Una vez definidos los contratos sujetos de revisión en secop2 se identificará cada etapa y se revisará que los documentos estén cargados, en caso de que falte algún documento por cargar, se remitirá a través de correo electrónico al abogado que estuvo encargado del proceso con copia a líder de proceso contractual y jefe oficina jurídica para que subsane la infomación.
 Evidencias:
** Base de contratación.
** Pantallazos 3 muestreos de revisión de contratos
** Pantallazos 3 muestreos de revisión de pólizas
</v>
      </c>
      <c r="L12" s="39" t="s">
        <v>47</v>
      </c>
      <c r="M12" s="35" t="str">
        <f t="shared" ref="M12:M14" si="3">IF(OR(L12="Preventivo",L12="Detectivo"),"Afecta probabilidad",
IF(L12="Correctivo","Afecta Impacto",""))</f>
        <v>Afecta probabilidad</v>
      </c>
      <c r="N12" s="39" t="s">
        <v>49</v>
      </c>
      <c r="O12" s="39" t="s">
        <v>50</v>
      </c>
      <c r="P12" s="39" t="s">
        <v>79</v>
      </c>
      <c r="Q12" s="39" t="s">
        <v>381</v>
      </c>
      <c r="R12" s="39" t="s">
        <v>478</v>
      </c>
      <c r="S12" s="39" t="s">
        <v>478</v>
      </c>
      <c r="T12" s="39" t="s">
        <v>479</v>
      </c>
      <c r="U12" s="53">
        <f t="shared" si="0"/>
        <v>0.4</v>
      </c>
      <c r="V12" s="54">
        <f>IF(OR(M12="",M12=0),"",
IF(M12="Afecta probabilidad",'2. Identificación del Riesgo'!$L$12,""))</f>
        <v>0.6</v>
      </c>
      <c r="W12" s="54" t="str">
        <f>IF(OR(M12="",M12=0),"",
IF(M12="Afecta Impacto",'2. Identificación del Riesgo'!$O$12,""))</f>
        <v/>
      </c>
      <c r="X12" s="54">
        <f>IFERROR(IF(V12="",0,V12-(V12*U12)),0)</f>
        <v>0.36</v>
      </c>
      <c r="Y12" s="54">
        <f>IFERROR(IF(W12="",0,W12-(W12*U12)),0)</f>
        <v>0</v>
      </c>
      <c r="Z12" s="8"/>
      <c r="AA12" s="8"/>
      <c r="AB12" s="8"/>
      <c r="AC12" s="8"/>
      <c r="AD12" s="8"/>
      <c r="AE12" s="8"/>
      <c r="AF12" s="8"/>
      <c r="AG12" s="8"/>
      <c r="AH12" s="8"/>
      <c r="AI12" s="8"/>
      <c r="AJ12" s="8"/>
      <c r="AK12" s="8"/>
      <c r="AL12" s="8"/>
      <c r="AM12" s="8"/>
      <c r="AN12" s="8"/>
      <c r="AO12" s="8"/>
      <c r="AP12" s="8"/>
    </row>
    <row r="13" spans="1:42" ht="35.1" customHeight="1" x14ac:dyDescent="0.3">
      <c r="A13" s="147"/>
      <c r="B13" s="185"/>
      <c r="C13" s="160"/>
      <c r="D13" s="160"/>
      <c r="E13" s="291"/>
      <c r="F13" s="291"/>
      <c r="G13" s="291"/>
      <c r="H13" s="291"/>
      <c r="I13" s="291"/>
      <c r="J13" s="291"/>
      <c r="K13" s="292" t="str">
        <f t="shared" si="1"/>
        <v xml:space="preserve">     </v>
      </c>
      <c r="L13" s="39"/>
      <c r="M13" s="35" t="str">
        <f t="shared" si="3"/>
        <v/>
      </c>
      <c r="N13" s="39"/>
      <c r="O13" s="39"/>
      <c r="P13" s="39"/>
      <c r="Q13" s="39"/>
      <c r="R13" s="39"/>
      <c r="S13" s="39"/>
      <c r="T13" s="39"/>
      <c r="U13" s="53" t="str">
        <f t="shared" si="0"/>
        <v/>
      </c>
      <c r="V13" s="54" t="str">
        <f>IF(OR(M13="",M13=0),"",
IF(M13="Afecta probabilidad",
IF(M12="Afecta probabilidad",V12-(V12*U12),'2. Identificación del Riesgo'!$L$12),""))</f>
        <v/>
      </c>
      <c r="W13" s="54" t="str">
        <f>IF(OR(M13="",M13=0),"",
IF(M13="Afecta Impacto",
IF(M12="Afecta Impacto",W12-(W12*U12),'2. Identificación del Riesgo'!$O$12),""))</f>
        <v/>
      </c>
      <c r="X13" s="54">
        <f t="shared" ref="X13:X14" si="4">IFERROR(IF(V13="",0,V13-(V13*U13)),0)</f>
        <v>0</v>
      </c>
      <c r="Y13" s="54">
        <f t="shared" ref="Y13:Y14" si="5">IFERROR(IF(W13="",0,W13-(W13*U13)),0)</f>
        <v>0</v>
      </c>
      <c r="Z13" s="8"/>
      <c r="AA13" s="8"/>
      <c r="AB13" s="8"/>
      <c r="AC13" s="8"/>
      <c r="AD13" s="8"/>
      <c r="AE13" s="8"/>
      <c r="AF13" s="8"/>
      <c r="AG13" s="8"/>
      <c r="AH13" s="8"/>
      <c r="AI13" s="8"/>
      <c r="AJ13" s="8"/>
      <c r="AK13" s="8"/>
      <c r="AL13" s="8"/>
      <c r="AM13" s="8"/>
      <c r="AN13" s="8"/>
      <c r="AO13" s="8"/>
      <c r="AP13" s="8"/>
    </row>
    <row r="14" spans="1:42" ht="35.1" customHeight="1" x14ac:dyDescent="0.3">
      <c r="A14" s="147"/>
      <c r="B14" s="186"/>
      <c r="C14" s="161"/>
      <c r="D14" s="161"/>
      <c r="E14" s="291"/>
      <c r="F14" s="291"/>
      <c r="G14" s="291"/>
      <c r="H14" s="291"/>
      <c r="I14" s="291"/>
      <c r="J14" s="291"/>
      <c r="K14" s="292" t="str">
        <f t="shared" si="1"/>
        <v xml:space="preserve">     </v>
      </c>
      <c r="L14" s="39"/>
      <c r="M14" s="35" t="str">
        <f t="shared" si="3"/>
        <v/>
      </c>
      <c r="N14" s="39"/>
      <c r="O14" s="39"/>
      <c r="P14" s="39"/>
      <c r="Q14" s="39"/>
      <c r="R14" s="39"/>
      <c r="S14" s="39"/>
      <c r="T14" s="39"/>
      <c r="U14" s="53" t="str">
        <f t="shared" si="0"/>
        <v/>
      </c>
      <c r="V14" s="54" t="str">
        <f>IF(OR(M14="",M14=0),"",
IF(M14="Afecta probabilidad",
IF(M13="Afecta probabilidad",V13-(V13*U13),
IF(M12="Afecta probabilidad",V12-(V12*U12),'2. Identificación del Riesgo'!$L$12)),""))</f>
        <v/>
      </c>
      <c r="W14" s="54" t="str">
        <f>IF(OR(M14="",M14=0),"",
IF(M14="Afecta Impacto",
IF(M13="Afecta Impacto",W13-(W13*U13),
IF(M12="Afecta Impacto",W12-(W12*U12),'2. Identificación del Riesgo'!$O$12)),""))</f>
        <v/>
      </c>
      <c r="X14" s="54">
        <f t="shared" si="4"/>
        <v>0</v>
      </c>
      <c r="Y14" s="54">
        <f t="shared" si="5"/>
        <v>0</v>
      </c>
      <c r="Z14" s="8"/>
      <c r="AA14" s="8"/>
      <c r="AB14" s="8"/>
      <c r="AC14" s="8"/>
      <c r="AD14" s="8"/>
      <c r="AE14" s="8"/>
      <c r="AF14" s="8"/>
      <c r="AG14" s="8"/>
      <c r="AH14" s="8"/>
      <c r="AI14" s="8"/>
      <c r="AJ14" s="8"/>
      <c r="AK14" s="8"/>
      <c r="AL14" s="8"/>
      <c r="AM14" s="8"/>
      <c r="AN14" s="8"/>
      <c r="AO14" s="8"/>
      <c r="AP14" s="8"/>
    </row>
    <row r="15" spans="1:42" ht="266.45" customHeight="1" x14ac:dyDescent="0.3">
      <c r="A15" s="147">
        <v>3</v>
      </c>
      <c r="B15" s="1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Gestión Contractual</v>
      </c>
      <c r="C15" s="15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por la aprobacion de polizas que no cumplen con las condiciones legalmente establecidas debido a la falta de conocimientos contractuales de los abogados contratistas que apoyan el proceso contractual</v>
      </c>
      <c r="D15" s="15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Gestión - Incumplimiento Normativo</v>
      </c>
      <c r="E15" s="291" t="s">
        <v>477</v>
      </c>
      <c r="F15" s="291" t="s">
        <v>532</v>
      </c>
      <c r="G15" s="291" t="s">
        <v>528</v>
      </c>
      <c r="H15" s="291" t="s">
        <v>527</v>
      </c>
      <c r="I15" s="291" t="s">
        <v>529</v>
      </c>
      <c r="J15" s="291" t="s">
        <v>530</v>
      </c>
      <c r="K15" s="292" t="str">
        <f t="shared" ref="K15:K17" si="6">CONCATENATE(E15," ",F15," ",G15," ",H15," ",I15," ",J15)</f>
        <v>Supervisor de contrato o Jefe de la Oficina Jurídica
 trimestralmente 1. Socializa una pieza interna que indique a los abogados, contratistas, supervisores, apoyos a la supervisión, a- la información que deben verificar en las pólizas. b- solicitando que se envie correo a los abogados por parte del supervisor cuando el contratista registre las pólizas en el secop para su revisión y aprobación. c- Que el supervisor de no efectuar pagos si no estan aprobadas las pólizas (inicio, modificaciones, suspensiones-reinicios)     
 verificando así la efectividad y correcta aplicación de dicho formato para que se cumpla con las vigencias y valores asegurados que debe tener cada póliza conforme a lo establecido en el contrato y en la ley. Se hace un muestreo de tres contratos en los cuales se verifica que la poliza cumpla con lo requerido. Trimestral 1. El supervisor informa por correo al abogado que esta la poliza para la revisión. 
2.El abogado revisa la poliza y la remite para aprobación o rechazo. 
3. El formato debe corresponder a la información de la garantia y su fecha de aprobación en el secop II.
 1. Pieza de sociliazación sobre aspectos relevantes relacionados con las pólizas.
2.Muestreo trimestral de 3 contratos donde se verifique que el formato corresponde a lo requerido en el contrato y la información del secop.</v>
      </c>
      <c r="L15" s="39" t="s">
        <v>47</v>
      </c>
      <c r="M15" s="35" t="str">
        <f t="shared" ref="M15:M17" si="7">IF(OR(L15="Preventivo",L15="Detectivo"),"Afecta probabilidad",
IF(L15="Correctivo","Afecta Impacto",""))</f>
        <v>Afecta probabilidad</v>
      </c>
      <c r="N15" s="39" t="s">
        <v>49</v>
      </c>
      <c r="O15" s="39" t="s">
        <v>50</v>
      </c>
      <c r="P15" s="39" t="s">
        <v>79</v>
      </c>
      <c r="Q15" s="39" t="s">
        <v>381</v>
      </c>
      <c r="R15" s="39" t="s">
        <v>480</v>
      </c>
      <c r="S15" s="39" t="s">
        <v>481</v>
      </c>
      <c r="T15" s="39" t="s">
        <v>482</v>
      </c>
      <c r="U15" s="53">
        <f t="shared" si="0"/>
        <v>0.4</v>
      </c>
      <c r="V15" s="54">
        <f>IF(OR(M15="",M15=0),"",
IF(M15="Afecta probabilidad",'2. Identificación del Riesgo'!$L$15,""))</f>
        <v>0.6</v>
      </c>
      <c r="W15" s="54" t="str">
        <f>IF(OR(M15="",M15=0),"",
IF(M15="Afecta Impacto",'2. Identificación del Riesgo'!$O$15,""))</f>
        <v/>
      </c>
      <c r="X15" s="54">
        <f>IFERROR(IF(V15="",0,V15-(V15*U15)),0)</f>
        <v>0.36</v>
      </c>
      <c r="Y15" s="54">
        <f>IFERROR(IF(W15="",0,W15-(W15*U15)),0)</f>
        <v>0</v>
      </c>
      <c r="Z15" s="8"/>
      <c r="AA15" s="8"/>
      <c r="AB15" s="8"/>
      <c r="AC15" s="8"/>
      <c r="AD15" s="8"/>
      <c r="AE15" s="8"/>
      <c r="AF15" s="8"/>
      <c r="AG15" s="8"/>
      <c r="AH15" s="8"/>
      <c r="AI15" s="8"/>
      <c r="AJ15" s="8"/>
      <c r="AK15" s="8"/>
      <c r="AL15" s="8"/>
      <c r="AM15" s="8"/>
      <c r="AN15" s="8"/>
      <c r="AO15" s="8"/>
      <c r="AP15" s="8"/>
    </row>
    <row r="16" spans="1:42" ht="35.1" customHeight="1" x14ac:dyDescent="0.3">
      <c r="A16" s="147"/>
      <c r="B16" s="185"/>
      <c r="C16" s="160"/>
      <c r="D16" s="160"/>
      <c r="E16" s="291"/>
      <c r="F16" s="291"/>
      <c r="G16" s="291"/>
      <c r="H16" s="291"/>
      <c r="I16" s="291"/>
      <c r="J16" s="291"/>
      <c r="K16" s="292" t="str">
        <f t="shared" si="6"/>
        <v xml:space="preserve">     </v>
      </c>
      <c r="L16" s="39"/>
      <c r="M16" s="35" t="str">
        <f t="shared" si="7"/>
        <v/>
      </c>
      <c r="N16" s="39"/>
      <c r="O16" s="39"/>
      <c r="P16" s="39"/>
      <c r="Q16" s="39"/>
      <c r="R16" s="39"/>
      <c r="S16" s="39"/>
      <c r="T16" s="39"/>
      <c r="U16" s="53" t="str">
        <f t="shared" si="0"/>
        <v/>
      </c>
      <c r="V16" s="54" t="str">
        <f>IF(OR(M16="",M16=0),"",
IF(M16="Afecta probabilidad",
IF(M15="Afecta probabilidad",V15-(V15*U15),'2. Identificación del Riesgo'!$L$15),""))</f>
        <v/>
      </c>
      <c r="W16" s="54" t="str">
        <f>IF(OR(M16="",M16=0),"",
IF(M16="Afecta Impacto",
IF(M15="Afecta Impacto",W15-(W15*U15),'2. Identificación del Riesgo'!$O$15),""))</f>
        <v/>
      </c>
      <c r="X16" s="54">
        <f t="shared" ref="X16:X17" si="8">IFERROR(IF(V16="",0,V16-(V16*U16)),0)</f>
        <v>0</v>
      </c>
      <c r="Y16" s="54">
        <f t="shared" ref="Y16:Y17" si="9">IFERROR(IF(W16="",0,W16-(W16*U16)),0)</f>
        <v>0</v>
      </c>
      <c r="Z16" s="8"/>
      <c r="AA16" s="8"/>
      <c r="AB16" s="8"/>
      <c r="AC16" s="8"/>
      <c r="AD16" s="8"/>
      <c r="AE16" s="8"/>
      <c r="AF16" s="8"/>
      <c r="AG16" s="8"/>
      <c r="AH16" s="8"/>
      <c r="AI16" s="8"/>
      <c r="AJ16" s="8"/>
      <c r="AK16" s="8"/>
      <c r="AL16" s="8"/>
      <c r="AM16" s="8"/>
      <c r="AN16" s="8"/>
      <c r="AO16" s="8"/>
      <c r="AP16" s="8"/>
    </row>
    <row r="17" spans="1:42" ht="35.1" customHeight="1" x14ac:dyDescent="0.3">
      <c r="A17" s="147"/>
      <c r="B17" s="186"/>
      <c r="C17" s="161"/>
      <c r="D17" s="161"/>
      <c r="E17" s="291"/>
      <c r="F17" s="291"/>
      <c r="G17" s="291"/>
      <c r="H17" s="291"/>
      <c r="I17" s="291"/>
      <c r="J17" s="291"/>
      <c r="K17" s="292" t="str">
        <f t="shared" si="6"/>
        <v xml:space="preserve">     </v>
      </c>
      <c r="L17" s="39"/>
      <c r="M17" s="35" t="str">
        <f t="shared" si="7"/>
        <v/>
      </c>
      <c r="N17" s="39"/>
      <c r="O17" s="39"/>
      <c r="P17" s="39"/>
      <c r="Q17" s="39"/>
      <c r="R17" s="39"/>
      <c r="S17" s="39"/>
      <c r="T17" s="39"/>
      <c r="U17" s="53" t="str">
        <f t="shared" si="0"/>
        <v/>
      </c>
      <c r="V17" s="54" t="str">
        <f>IF(OR(M17="",M17=0),"",
IF(M17="Afecta probabilidad",
IF(M16="Afecta probabilidad",V16-(V16*U16),
IF(M15="Afecta probabilidad",V15-(V15*U15),'2. Identificación del Riesgo'!$L$15)),""))</f>
        <v/>
      </c>
      <c r="W17" s="54" t="str">
        <f>IF(OR(M17="",M17=0),"",
IF(M17="Afecta Impacto",
IF(M16="Afecta Impacto",W16-(W16*U16),
IF(M15="Afecta Impacto",W15-(W15*U15),'2. Identificación del Riesgo'!$O$15)),""))</f>
        <v/>
      </c>
      <c r="X17" s="54">
        <f t="shared" si="8"/>
        <v>0</v>
      </c>
      <c r="Y17" s="54">
        <f t="shared" si="9"/>
        <v>0</v>
      </c>
      <c r="Z17" s="8"/>
      <c r="AA17" s="8"/>
      <c r="AB17" s="8"/>
      <c r="AC17" s="8"/>
      <c r="AD17" s="8"/>
      <c r="AE17" s="8"/>
      <c r="AF17" s="8"/>
      <c r="AG17" s="8"/>
      <c r="AH17" s="8"/>
      <c r="AI17" s="8"/>
      <c r="AJ17" s="8"/>
      <c r="AK17" s="8"/>
      <c r="AL17" s="8"/>
      <c r="AM17" s="8"/>
      <c r="AN17" s="8"/>
      <c r="AO17" s="8"/>
      <c r="AP17" s="8"/>
    </row>
    <row r="18" spans="1:42" ht="149.25" customHeight="1" x14ac:dyDescent="0.3">
      <c r="A18" s="147">
        <v>4</v>
      </c>
      <c r="B18" s="1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Gestión Contractual</v>
      </c>
      <c r="C18" s="15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D18" s="15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Gestión</v>
      </c>
      <c r="E18" s="291" t="s">
        <v>531</v>
      </c>
      <c r="F18" s="291" t="s">
        <v>502</v>
      </c>
      <c r="G18" s="291" t="s">
        <v>536</v>
      </c>
      <c r="H18" s="291" t="s">
        <v>535</v>
      </c>
      <c r="I18" s="291" t="s">
        <v>534</v>
      </c>
      <c r="J18" s="291" t="s">
        <v>533</v>
      </c>
      <c r="K18" s="292" t="str">
        <f t="shared" si="1"/>
        <v>Adriana Nataly Calvo Peña o quien sea designado
 mensualmente evita la pérdida de competencia para liquidar contratos por parte de la Entidad a través de la revisión y seguimiento de la matriz  de liquidaciones Mensualmente la contratista Adriana Nataly Calvo, o quien sea designado, actualiza la información de las  liquidaciones e informa cuantos contratos fueron liquidados en el mes, a traves de correo electrónico remite esta información a más tardar el 5 día calendario de cada mes a la profesional Johanna Parra con copia a la jefe de la oficina Jurídica. Y mensualmente, remite comunicaciòn interna a los supervisores de las liquidaciones que estèn pròximas a vencer competencia 1. Se actualiza la base de liquidaciòn.
2. Se informe a los supervisores las liquidaciones que estàn pròximas a vencer competencia Evidencias:
Base de liquidaciones y comunicaciòn interna a los supervisores informando las liquidaciones proximas a vencer competencia</v>
      </c>
      <c r="L18" s="39" t="s">
        <v>47</v>
      </c>
      <c r="M18" s="35" t="str">
        <f t="shared" ref="M18:M20" si="10">IF(OR(L18="Preventivo",L18="Detectivo"),"Afecta probabilidad",
IF(L18="Correctivo","Afecta Impacto",""))</f>
        <v>Afecta probabilidad</v>
      </c>
      <c r="N18" s="39" t="s">
        <v>49</v>
      </c>
      <c r="O18" s="39" t="s">
        <v>50</v>
      </c>
      <c r="P18" s="39" t="s">
        <v>52</v>
      </c>
      <c r="Q18" s="39" t="s">
        <v>381</v>
      </c>
      <c r="R18" s="39" t="s">
        <v>483</v>
      </c>
      <c r="S18" s="39" t="s">
        <v>481</v>
      </c>
      <c r="T18" s="39" t="s">
        <v>484</v>
      </c>
      <c r="U18" s="53">
        <f t="shared" si="0"/>
        <v>0.4</v>
      </c>
      <c r="V18" s="54">
        <f>IF(OR(M18="",M18=0),"",
IF(M18="Afecta probabilidad",'2. Identificación del Riesgo'!$L$18,""))</f>
        <v>0.6</v>
      </c>
      <c r="W18" s="54" t="str">
        <f>IF(OR(M18="",M18=0),"",
IF(M18="Afecta Impacto",'2. Identificación del Riesgo'!$O$18,""))</f>
        <v/>
      </c>
      <c r="X18" s="54">
        <f>IFERROR(IF(V18="",0,V18-(V18*U18)),0)</f>
        <v>0.36</v>
      </c>
      <c r="Y18" s="54">
        <f>IFERROR(IF(W18="",0,W18-(W18*U18)),0)</f>
        <v>0</v>
      </c>
      <c r="Z18" s="8"/>
      <c r="AA18" s="8"/>
      <c r="AB18" s="8"/>
      <c r="AC18" s="8"/>
      <c r="AD18" s="8"/>
      <c r="AE18" s="8"/>
      <c r="AF18" s="8"/>
      <c r="AG18" s="8"/>
      <c r="AH18" s="8"/>
      <c r="AI18" s="8"/>
      <c r="AJ18" s="8"/>
      <c r="AK18" s="8"/>
      <c r="AL18" s="8"/>
      <c r="AM18" s="8"/>
      <c r="AN18" s="8"/>
      <c r="AO18" s="8"/>
      <c r="AP18" s="8"/>
    </row>
    <row r="19" spans="1:42" ht="35.1" customHeight="1" x14ac:dyDescent="0.3">
      <c r="A19" s="147"/>
      <c r="B19" s="185"/>
      <c r="C19" s="160"/>
      <c r="D19" s="160"/>
      <c r="E19" s="291"/>
      <c r="F19" s="291"/>
      <c r="G19" s="291"/>
      <c r="H19" s="291"/>
      <c r="I19" s="291"/>
      <c r="J19" s="291"/>
      <c r="K19" s="292" t="str">
        <f t="shared" si="1"/>
        <v xml:space="preserve">     </v>
      </c>
      <c r="L19" s="39"/>
      <c r="M19" s="35" t="str">
        <f t="shared" si="10"/>
        <v/>
      </c>
      <c r="N19" s="39"/>
      <c r="O19" s="39"/>
      <c r="P19" s="39"/>
      <c r="Q19" s="39"/>
      <c r="R19" s="39"/>
      <c r="S19" s="39"/>
      <c r="T19" s="39"/>
      <c r="U19" s="53" t="str">
        <f t="shared" si="0"/>
        <v/>
      </c>
      <c r="V19" s="54" t="str">
        <f>IF(OR(M19="",M19=0),"",
IF(M19="Afecta probabilidad",
IF(M18="Afecta probabilidad",V18-(V18*U18),'2. Identificación del Riesgo'!$L$18),""))</f>
        <v/>
      </c>
      <c r="W19" s="54" t="str">
        <f>IF(OR(M19="",M19=0),"",
IF(M19="Afecta Impacto",
IF(M18="Afecta Impacto",W18-(W18*U18),'2. Identificación del Riesgo'!$O$18),""))</f>
        <v/>
      </c>
      <c r="X19" s="54">
        <f t="shared" ref="X19:X20" si="11">IFERROR(IF(V19="",0,V19-(V19*U19)),0)</f>
        <v>0</v>
      </c>
      <c r="Y19" s="54">
        <f t="shared" ref="Y19:Y20" si="12">IFERROR(IF(W19="",0,W19-(W19*U19)),0)</f>
        <v>0</v>
      </c>
      <c r="Z19" s="8"/>
      <c r="AA19" s="8"/>
      <c r="AB19" s="8"/>
      <c r="AC19" s="8"/>
      <c r="AD19" s="8"/>
      <c r="AE19" s="8"/>
      <c r="AF19" s="8"/>
      <c r="AG19" s="8"/>
      <c r="AH19" s="8"/>
      <c r="AI19" s="8"/>
      <c r="AJ19" s="8"/>
      <c r="AK19" s="8"/>
      <c r="AL19" s="8"/>
      <c r="AM19" s="8"/>
      <c r="AN19" s="8"/>
      <c r="AO19" s="8"/>
      <c r="AP19" s="8"/>
    </row>
    <row r="20" spans="1:42" ht="35.1" customHeight="1" x14ac:dyDescent="0.3">
      <c r="A20" s="147"/>
      <c r="B20" s="186"/>
      <c r="C20" s="161"/>
      <c r="D20" s="161"/>
      <c r="E20" s="291"/>
      <c r="F20" s="291"/>
      <c r="G20" s="291"/>
      <c r="H20" s="291"/>
      <c r="I20" s="291"/>
      <c r="J20" s="291"/>
      <c r="K20" s="292" t="str">
        <f t="shared" si="1"/>
        <v xml:space="preserve">     </v>
      </c>
      <c r="L20" s="39"/>
      <c r="M20" s="35" t="str">
        <f t="shared" si="10"/>
        <v/>
      </c>
      <c r="N20" s="39"/>
      <c r="O20" s="39"/>
      <c r="P20" s="39"/>
      <c r="Q20" s="39"/>
      <c r="R20" s="39"/>
      <c r="S20" s="39"/>
      <c r="T20" s="39"/>
      <c r="U20" s="53" t="str">
        <f t="shared" si="0"/>
        <v/>
      </c>
      <c r="V20" s="54" t="str">
        <f>IF(OR(M20="",M20=0),"",
IF(M20="Afecta probabilidad",
IF(M19="Afecta probabilidad",V19-(V19*U19),
IF(M18="Afecta probabilidad",V18-(V18*U18),'2. Identificación del Riesgo'!$L$18)),""))</f>
        <v/>
      </c>
      <c r="W20" s="54" t="str">
        <f>IF(OR(M20="",M20=0),"",
IF(M20="Afecta Impacto",
IF(M19="Afecta Impacto",W19-(W19*U19),
IF(M18="Afecta Impacto",W18-(W18*U18),'2. Identificación del Riesgo'!$O$18)),""))</f>
        <v/>
      </c>
      <c r="X20" s="54">
        <f t="shared" si="11"/>
        <v>0</v>
      </c>
      <c r="Y20" s="54">
        <f t="shared" si="12"/>
        <v>0</v>
      </c>
      <c r="Z20" s="8"/>
      <c r="AA20" s="8"/>
      <c r="AB20" s="8"/>
      <c r="AC20" s="8"/>
      <c r="AD20" s="8"/>
      <c r="AE20" s="8"/>
      <c r="AF20" s="8"/>
      <c r="AG20" s="8"/>
      <c r="AH20" s="8"/>
      <c r="AI20" s="8"/>
      <c r="AJ20" s="8"/>
      <c r="AK20" s="8"/>
      <c r="AL20" s="8"/>
      <c r="AM20" s="8"/>
      <c r="AN20" s="8"/>
      <c r="AO20" s="8"/>
      <c r="AP20" s="8"/>
    </row>
    <row r="21" spans="1:42" ht="115.15" customHeight="1" x14ac:dyDescent="0.3">
      <c r="A21" s="147">
        <v>5</v>
      </c>
      <c r="B21" s="1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Gestión Contractual</v>
      </c>
      <c r="C21" s="15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D21" s="15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Gestión</v>
      </c>
      <c r="E21" s="291" t="s">
        <v>476</v>
      </c>
      <c r="F21" s="291" t="s">
        <v>502</v>
      </c>
      <c r="G21" s="291" t="s">
        <v>537</v>
      </c>
      <c r="H21" s="291" t="s">
        <v>518</v>
      </c>
      <c r="I21" s="291" t="s">
        <v>519</v>
      </c>
      <c r="J21" s="291" t="s">
        <v>520</v>
      </c>
      <c r="K21" s="292" t="str">
        <f t="shared" si="1"/>
        <v xml:space="preserve">Jefe de la Oficina Jurídica mensualmente Que los documentos del contrato cumplan con los requisitos juridicos establecidos A través de:
1. Un muestreo aleatorio de (3) tres contratos de los flujos de aprobación en secop2, en donde se puede identificar el proceso de revisión  para que toda la documentación cumpla con los requisitos jurídicos 1. En caso de que se identifiquen inconsistencias en alguna de las  instancias de revisión, se realiza el rechazo, las observaciones y devoluciones correspondientes.
 Evidencias:
1. Pantallazos flujos de aprobación secop2
2. Excel Observaciones
</v>
      </c>
      <c r="L21" s="39" t="s">
        <v>47</v>
      </c>
      <c r="M21" s="35" t="str">
        <f t="shared" ref="M21:M23" si="13">IF(OR(L21="Preventivo",L21="Detectivo"),"Afecta probabilidad",
IF(L21="Correctivo","Afecta Impacto",""))</f>
        <v>Afecta probabilidad</v>
      </c>
      <c r="N21" s="39" t="s">
        <v>49</v>
      </c>
      <c r="O21" s="39" t="s">
        <v>50</v>
      </c>
      <c r="P21" s="39" t="s">
        <v>52</v>
      </c>
      <c r="Q21" s="39" t="s">
        <v>381</v>
      </c>
      <c r="R21" s="39" t="s">
        <v>485</v>
      </c>
      <c r="S21" s="39" t="s">
        <v>481</v>
      </c>
      <c r="T21" s="283"/>
      <c r="U21" s="53">
        <f t="shared" si="0"/>
        <v>0.4</v>
      </c>
      <c r="V21" s="54">
        <f>IF(OR(M21="",M21=0),"",
IF(M21="Afecta probabilidad",'2. Identificación del Riesgo'!$L$21,""))</f>
        <v>0.6</v>
      </c>
      <c r="W21" s="54" t="str">
        <f>IF(OR(M21="",M21=0),"",
IF(M21="Afecta Impacto",'2. Identificación del Riesgo'!$O$21,""))</f>
        <v/>
      </c>
      <c r="X21" s="54">
        <f>IFERROR(IF(V21="",0,V21-(V21*U21)),0)</f>
        <v>0.36</v>
      </c>
      <c r="Y21" s="54">
        <f>IFERROR(IF(W21="",0,W21-(W21*U21)),0)</f>
        <v>0</v>
      </c>
      <c r="Z21" s="8"/>
      <c r="AA21" s="8"/>
      <c r="AB21" s="8"/>
      <c r="AC21" s="8"/>
      <c r="AD21" s="8"/>
      <c r="AE21" s="8"/>
      <c r="AF21" s="8"/>
      <c r="AG21" s="8"/>
      <c r="AH21" s="8"/>
      <c r="AI21" s="8"/>
      <c r="AJ21" s="8"/>
      <c r="AK21" s="8"/>
      <c r="AL21" s="8"/>
      <c r="AM21" s="8"/>
      <c r="AN21" s="8"/>
      <c r="AO21" s="8"/>
      <c r="AP21" s="8"/>
    </row>
    <row r="22" spans="1:42" ht="35.1" customHeight="1" x14ac:dyDescent="0.3">
      <c r="A22" s="147"/>
      <c r="B22" s="185"/>
      <c r="C22" s="160"/>
      <c r="D22" s="160"/>
      <c r="E22" s="34"/>
      <c r="F22" s="34"/>
      <c r="G22" s="34"/>
      <c r="H22" s="34"/>
      <c r="I22" s="34"/>
      <c r="J22" s="34"/>
      <c r="K22" s="37" t="str">
        <f t="shared" si="1"/>
        <v xml:space="preserve">     </v>
      </c>
      <c r="L22" s="39"/>
      <c r="M22" s="35" t="str">
        <f t="shared" si="13"/>
        <v/>
      </c>
      <c r="N22" s="39"/>
      <c r="O22" s="39"/>
      <c r="P22" s="39"/>
      <c r="Q22" s="39"/>
      <c r="R22" s="39"/>
      <c r="S22" s="39"/>
      <c r="T22" s="39"/>
      <c r="U22" s="53" t="str">
        <f t="shared" si="0"/>
        <v/>
      </c>
      <c r="V22" s="54" t="str">
        <f>IF(OR(M22="",M22=0),"",
IF(M22="Afecta probabilidad",
IF(M21="Afecta probabilidad",V21-(V21*U21),'2. Identificación del Riesgo'!$L$21),""))</f>
        <v/>
      </c>
      <c r="W22" s="54" t="str">
        <f>IF(OR(M22="",M22=0),"",
IF(M22="Afecta Impacto",
IF(M21="Afecta Impacto",W21-(W21*U21),'2. Identificación del Riesgo'!$O$21),""))</f>
        <v/>
      </c>
      <c r="X22" s="54">
        <f t="shared" ref="X22:X23" si="14">IFERROR(IF(V22="",0,V22-(V22*U22)),0)</f>
        <v>0</v>
      </c>
      <c r="Y22" s="54">
        <f t="shared" ref="Y22:Y23" si="15">IFERROR(IF(W22="",0,W22-(W22*U22)),0)</f>
        <v>0</v>
      </c>
      <c r="Z22" s="8"/>
      <c r="AA22" s="8"/>
      <c r="AB22" s="8"/>
      <c r="AC22" s="8"/>
      <c r="AD22" s="8"/>
      <c r="AE22" s="8"/>
      <c r="AF22" s="8"/>
      <c r="AG22" s="8"/>
      <c r="AH22" s="8"/>
      <c r="AI22" s="8"/>
      <c r="AJ22" s="8"/>
      <c r="AK22" s="8"/>
      <c r="AL22" s="8"/>
      <c r="AM22" s="8"/>
      <c r="AN22" s="8"/>
      <c r="AO22" s="8"/>
      <c r="AP22" s="8"/>
    </row>
    <row r="23" spans="1:42" ht="35.1" customHeight="1" x14ac:dyDescent="0.3">
      <c r="A23" s="147"/>
      <c r="B23" s="186"/>
      <c r="C23" s="161"/>
      <c r="D23" s="161"/>
      <c r="E23" s="34"/>
      <c r="F23" s="34"/>
      <c r="G23" s="34"/>
      <c r="H23" s="34"/>
      <c r="I23" s="34"/>
      <c r="J23" s="34"/>
      <c r="K23" s="37" t="str">
        <f t="shared" si="1"/>
        <v xml:space="preserve">     </v>
      </c>
      <c r="L23" s="39"/>
      <c r="M23" s="35" t="str">
        <f t="shared" si="13"/>
        <v/>
      </c>
      <c r="N23" s="39"/>
      <c r="O23" s="39"/>
      <c r="P23" s="39"/>
      <c r="Q23" s="39"/>
      <c r="R23" s="39"/>
      <c r="S23" s="39"/>
      <c r="T23" s="39"/>
      <c r="U23" s="53" t="str">
        <f t="shared" si="0"/>
        <v/>
      </c>
      <c r="V23" s="54" t="str">
        <f>IF(OR(M23="",M23=0),"",
IF(M23="Afecta probabilidad",
IF(M22="Afecta probabilidad",V22-(V22*U22),
IF(M21="Afecta probabilidad",V21-(V21*U21),'2. Identificación del Riesgo'!$L$21)),""))</f>
        <v/>
      </c>
      <c r="W23" s="54" t="str">
        <f>IF(OR(M23="",M23=0),"",
IF(M23="Afecta Impacto",
IF(M22="Afecta Impacto",W22-(W22*U22),
IF(M21="Afecta Impacto",W21-(W21*U21),'2. Identificación del Riesgo'!$O$21)),""))</f>
        <v/>
      </c>
      <c r="X23" s="54">
        <f t="shared" si="14"/>
        <v>0</v>
      </c>
      <c r="Y23" s="54">
        <f t="shared" si="15"/>
        <v>0</v>
      </c>
      <c r="Z23" s="8"/>
      <c r="AA23" s="8"/>
      <c r="AB23" s="8"/>
      <c r="AC23" s="8"/>
      <c r="AD23" s="8"/>
      <c r="AE23" s="8"/>
      <c r="AF23" s="8"/>
      <c r="AG23" s="8"/>
      <c r="AH23" s="8"/>
      <c r="AI23" s="8"/>
      <c r="AJ23" s="8"/>
      <c r="AK23" s="8"/>
      <c r="AL23" s="8"/>
      <c r="AM23" s="8"/>
      <c r="AN23" s="8"/>
      <c r="AO23" s="8"/>
      <c r="AP23" s="8"/>
    </row>
    <row r="24" spans="1:42" ht="35.1" customHeight="1" x14ac:dyDescent="0.3">
      <c r="A24" s="147">
        <v>6</v>
      </c>
      <c r="B24" s="1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No aplica</v>
      </c>
      <c r="C24" s="15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No aplica</v>
      </c>
      <c r="D24" s="15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No aplica</v>
      </c>
      <c r="E24" s="34"/>
      <c r="F24" s="34"/>
      <c r="G24" s="34"/>
      <c r="H24" s="34"/>
      <c r="I24" s="34"/>
      <c r="J24" s="34"/>
      <c r="K24" s="37" t="str">
        <f t="shared" si="1"/>
        <v xml:space="preserve">     </v>
      </c>
      <c r="L24" s="39"/>
      <c r="M24" s="35" t="str">
        <f t="shared" ref="M24:M26" si="16">IF(OR(L24="Preventivo",L24="Detectivo"),"Afecta probabilidad",
IF(L24="Correctivo","Afecta Impacto",""))</f>
        <v/>
      </c>
      <c r="N24" s="39"/>
      <c r="O24" s="39"/>
      <c r="P24" s="39"/>
      <c r="Q24" s="39"/>
      <c r="R24" s="39"/>
      <c r="S24" s="39"/>
      <c r="T24" s="39"/>
      <c r="U24" s="53" t="str">
        <f t="shared" si="0"/>
        <v/>
      </c>
      <c r="V24" s="54" t="str">
        <f>IF(OR(M24="",M24=0),"",
IF(M24="Afecta probabilidad",'2. Identificación del Riesgo'!$L$24,""))</f>
        <v/>
      </c>
      <c r="W24" s="54" t="str">
        <f>IF(OR(M24="",M24=0),"",
IF(M24="Afecta Impacto",'2. Identificación del Riesgo'!$O$24,""))</f>
        <v/>
      </c>
      <c r="X24" s="54">
        <f>IFERROR(IF(V24="",0,V24-(V24*U24)),0)</f>
        <v>0</v>
      </c>
      <c r="Y24" s="54">
        <f>IFERROR(IF(W24="",0,W24-(W24*U24)),0)</f>
        <v>0</v>
      </c>
      <c r="Z24" s="8"/>
      <c r="AA24" s="8"/>
      <c r="AB24" s="8"/>
      <c r="AC24" s="8"/>
      <c r="AD24" s="8"/>
      <c r="AE24" s="8"/>
      <c r="AF24" s="8"/>
      <c r="AG24" s="8"/>
      <c r="AH24" s="8"/>
      <c r="AI24" s="8"/>
      <c r="AJ24" s="8"/>
      <c r="AK24" s="8"/>
      <c r="AL24" s="8"/>
      <c r="AM24" s="8"/>
      <c r="AN24" s="8"/>
      <c r="AO24" s="8"/>
      <c r="AP24" s="8"/>
    </row>
    <row r="25" spans="1:42" ht="35.1" customHeight="1" x14ac:dyDescent="0.3">
      <c r="A25" s="147"/>
      <c r="B25" s="185"/>
      <c r="C25" s="160"/>
      <c r="D25" s="160"/>
      <c r="E25" s="34"/>
      <c r="F25" s="34"/>
      <c r="G25" s="34"/>
      <c r="H25" s="34"/>
      <c r="I25" s="34"/>
      <c r="J25" s="34"/>
      <c r="K25" s="37" t="str">
        <f t="shared" si="1"/>
        <v xml:space="preserve">     </v>
      </c>
      <c r="L25" s="39"/>
      <c r="M25" s="35" t="str">
        <f t="shared" si="16"/>
        <v/>
      </c>
      <c r="N25" s="39"/>
      <c r="O25" s="39"/>
      <c r="P25" s="39"/>
      <c r="Q25" s="39"/>
      <c r="R25" s="39"/>
      <c r="S25" s="39"/>
      <c r="T25" s="39"/>
      <c r="U25" s="53" t="str">
        <f t="shared" si="0"/>
        <v/>
      </c>
      <c r="V25" s="54" t="str">
        <f>IF(OR(M25="",M25=0),"",
IF(M25="Afecta probabilidad",
IF(M24="Afecta probabilidad",V24-(V24*U24),'2. Identificación del Riesgo'!$L$24),""))</f>
        <v/>
      </c>
      <c r="W25" s="54" t="str">
        <f>IF(OR(M25="",M25=0),"",
IF(M25="Afecta Impacto",
IF(M24="Afecta Impacto",W24-(W24*U24),'2. Identificación del Riesgo'!$O$24),""))</f>
        <v/>
      </c>
      <c r="X25" s="54">
        <f t="shared" ref="X25:X26" si="17">IFERROR(IF(V25="",0,V25-(V25*U25)),0)</f>
        <v>0</v>
      </c>
      <c r="Y25" s="54">
        <f t="shared" ref="Y25:Y26" si="18">IFERROR(IF(W25="",0,W25-(W25*U25)),0)</f>
        <v>0</v>
      </c>
      <c r="Z25" s="8"/>
      <c r="AA25" s="8"/>
      <c r="AB25" s="8"/>
      <c r="AC25" s="8"/>
      <c r="AD25" s="8"/>
      <c r="AE25" s="8"/>
      <c r="AF25" s="8"/>
      <c r="AG25" s="8"/>
      <c r="AH25" s="8"/>
      <c r="AI25" s="8"/>
      <c r="AJ25" s="8"/>
      <c r="AK25" s="8"/>
      <c r="AL25" s="8"/>
      <c r="AM25" s="8"/>
      <c r="AN25" s="8"/>
      <c r="AO25" s="8"/>
      <c r="AP25" s="8"/>
    </row>
    <row r="26" spans="1:42" ht="35.1" customHeight="1" x14ac:dyDescent="0.3">
      <c r="A26" s="147"/>
      <c r="B26" s="186"/>
      <c r="C26" s="161"/>
      <c r="D26" s="161"/>
      <c r="E26" s="34"/>
      <c r="F26" s="34"/>
      <c r="G26" s="34"/>
      <c r="H26" s="34"/>
      <c r="I26" s="34"/>
      <c r="J26" s="34"/>
      <c r="K26" s="37" t="str">
        <f t="shared" si="1"/>
        <v xml:space="preserve">     </v>
      </c>
      <c r="L26" s="39"/>
      <c r="M26" s="35" t="str">
        <f t="shared" si="16"/>
        <v/>
      </c>
      <c r="N26" s="39"/>
      <c r="O26" s="39"/>
      <c r="P26" s="39"/>
      <c r="Q26" s="39"/>
      <c r="R26" s="39"/>
      <c r="S26" s="39"/>
      <c r="T26" s="39"/>
      <c r="U26" s="53" t="str">
        <f t="shared" si="0"/>
        <v/>
      </c>
      <c r="V26" s="54" t="str">
        <f>IF(OR(M26="",M26=0),"",
IF(M26="Afecta probabilidad",
IF(M25="Afecta probabilidad",V25-(V25*U25),
IF(M24="Afecta probabilidad",V24-(V24*U24),'2. Identificación del Riesgo'!$L$24)),""))</f>
        <v/>
      </c>
      <c r="W26" s="54" t="str">
        <f>IF(OR(M26="",M26=0),"",
IF(M26="Afecta Impacto",
IF(M25="Afecta Impacto",W25-(W25*U25),
IF(M24="Afecta Impacto",W24-(W24*U24),'2. Identificación del Riesgo'!$O$24)),""))</f>
        <v/>
      </c>
      <c r="X26" s="54">
        <f t="shared" si="17"/>
        <v>0</v>
      </c>
      <c r="Y26" s="54">
        <f t="shared" si="18"/>
        <v>0</v>
      </c>
      <c r="Z26" s="8"/>
      <c r="AA26" s="8"/>
      <c r="AB26" s="8"/>
      <c r="AC26" s="8"/>
      <c r="AD26" s="8"/>
      <c r="AE26" s="8"/>
      <c r="AF26" s="8"/>
      <c r="AG26" s="8"/>
      <c r="AH26" s="8"/>
      <c r="AI26" s="8"/>
      <c r="AJ26" s="8"/>
      <c r="AK26" s="8"/>
      <c r="AL26" s="8"/>
      <c r="AM26" s="8"/>
      <c r="AN26" s="8"/>
      <c r="AO26" s="8"/>
      <c r="AP26" s="8"/>
    </row>
    <row r="27" spans="1:42" ht="35.1" customHeight="1" x14ac:dyDescent="0.3">
      <c r="A27" s="147">
        <v>7</v>
      </c>
      <c r="B27" s="1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No aplica</v>
      </c>
      <c r="C27" s="15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No aplica</v>
      </c>
      <c r="D27" s="15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No aplica</v>
      </c>
      <c r="E27" s="65"/>
      <c r="F27" s="65"/>
      <c r="G27" s="65"/>
      <c r="H27" s="65"/>
      <c r="I27" s="65"/>
      <c r="J27" s="65"/>
      <c r="K27" s="37" t="str">
        <f t="shared" si="1"/>
        <v xml:space="preserve">     </v>
      </c>
      <c r="L27" s="39"/>
      <c r="M27" s="35" t="str">
        <f t="shared" ref="M27:M29" si="19">IF(OR(L27="Preventivo",L27="Detectivo"),"Afecta probabilidad",
IF(L27="Correctivo","Afecta Impacto",""))</f>
        <v/>
      </c>
      <c r="N27" s="39"/>
      <c r="O27" s="39"/>
      <c r="P27" s="39"/>
      <c r="Q27" s="39"/>
      <c r="R27" s="39"/>
      <c r="S27" s="39"/>
      <c r="T27" s="39"/>
      <c r="U27" s="53" t="str">
        <f t="shared" si="0"/>
        <v/>
      </c>
      <c r="V27" s="54" t="str">
        <f>IF(OR(M27="",M27=0),"",
IF(M27="Afecta probabilidad",'2. Identificación del Riesgo'!$L$27,""))</f>
        <v/>
      </c>
      <c r="W27" s="54" t="str">
        <f>IF(OR(M27="",M27=0),"",
IF(M27="Afecta Impacto",'2. Identificación del Riesgo'!$O$27,""))</f>
        <v/>
      </c>
      <c r="X27" s="54">
        <f>IFERROR(IF(V27="",0,V27-(V27*U27)),0)</f>
        <v>0</v>
      </c>
      <c r="Y27" s="54">
        <f>IFERROR(IF(W27="",0,W27-(W27*U27)),0)</f>
        <v>0</v>
      </c>
      <c r="Z27" s="8"/>
      <c r="AA27" s="8"/>
      <c r="AB27" s="8"/>
      <c r="AC27" s="8"/>
      <c r="AD27" s="8"/>
      <c r="AE27" s="8"/>
      <c r="AF27" s="8"/>
      <c r="AG27" s="8"/>
      <c r="AH27" s="8"/>
      <c r="AI27" s="8"/>
      <c r="AJ27" s="8"/>
      <c r="AK27" s="8"/>
      <c r="AL27" s="8"/>
      <c r="AM27" s="8"/>
      <c r="AN27" s="8"/>
      <c r="AO27" s="8"/>
      <c r="AP27" s="8"/>
    </row>
    <row r="28" spans="1:42" ht="35.1" customHeight="1" x14ac:dyDescent="0.3">
      <c r="A28" s="147"/>
      <c r="B28" s="185"/>
      <c r="C28" s="160"/>
      <c r="D28" s="160"/>
      <c r="E28" s="65"/>
      <c r="F28" s="65"/>
      <c r="G28" s="65"/>
      <c r="H28" s="65"/>
      <c r="I28" s="65"/>
      <c r="J28" s="65"/>
      <c r="K28" s="37" t="str">
        <f t="shared" si="1"/>
        <v xml:space="preserve">     </v>
      </c>
      <c r="L28" s="39"/>
      <c r="M28" s="35" t="str">
        <f t="shared" si="19"/>
        <v/>
      </c>
      <c r="N28" s="39"/>
      <c r="O28" s="39"/>
      <c r="P28" s="39"/>
      <c r="Q28" s="39"/>
      <c r="R28" s="39"/>
      <c r="S28" s="39"/>
      <c r="T28" s="39"/>
      <c r="U28" s="53" t="str">
        <f t="shared" si="0"/>
        <v/>
      </c>
      <c r="V28" s="54" t="str">
        <f>IF(OR(M28="",M28=0),"",
IF(M28="Afecta probabilidad",
IF(M27="Afecta probabilidad",V27-(V27*U27),'2. Identificación del Riesgo'!$L$27),""))</f>
        <v/>
      </c>
      <c r="W28" s="54" t="str">
        <f>IF(OR(M28="",M28=0),"",
IF(M28="Afecta Impacto",
IF(M27="Afecta Impacto",W27-(W27*U27),'2. Identificación del Riesgo'!$O$27),""))</f>
        <v/>
      </c>
      <c r="X28" s="54">
        <f t="shared" ref="X28:X29" si="20">IFERROR(IF(V28="",0,V28-(V28*U28)),0)</f>
        <v>0</v>
      </c>
      <c r="Y28" s="54">
        <f t="shared" ref="Y28:Y29" si="21">IFERROR(IF(W28="",0,W28-(W28*U28)),0)</f>
        <v>0</v>
      </c>
      <c r="Z28" s="8"/>
      <c r="AA28" s="8"/>
      <c r="AB28" s="8"/>
      <c r="AC28" s="8"/>
      <c r="AD28" s="8"/>
      <c r="AE28" s="8"/>
      <c r="AF28" s="8"/>
      <c r="AG28" s="8"/>
      <c r="AH28" s="8"/>
      <c r="AI28" s="8"/>
      <c r="AJ28" s="8"/>
      <c r="AK28" s="8"/>
      <c r="AL28" s="8"/>
      <c r="AM28" s="8"/>
      <c r="AN28" s="8"/>
      <c r="AO28" s="8"/>
      <c r="AP28" s="8"/>
    </row>
    <row r="29" spans="1:42" ht="35.1" customHeight="1" x14ac:dyDescent="0.3">
      <c r="A29" s="147"/>
      <c r="B29" s="186"/>
      <c r="C29" s="161"/>
      <c r="D29" s="161"/>
      <c r="E29" s="34"/>
      <c r="F29" s="34"/>
      <c r="G29" s="34"/>
      <c r="H29" s="34"/>
      <c r="I29" s="34"/>
      <c r="J29" s="34"/>
      <c r="K29" s="37" t="str">
        <f t="shared" si="1"/>
        <v xml:space="preserve">     </v>
      </c>
      <c r="L29" s="39"/>
      <c r="M29" s="35" t="str">
        <f t="shared" si="19"/>
        <v/>
      </c>
      <c r="N29" s="39"/>
      <c r="O29" s="39"/>
      <c r="P29" s="39"/>
      <c r="Q29" s="39"/>
      <c r="R29" s="39"/>
      <c r="S29" s="39"/>
      <c r="T29" s="39"/>
      <c r="U29" s="53" t="str">
        <f t="shared" si="0"/>
        <v/>
      </c>
      <c r="V29" s="54" t="str">
        <f>IF(OR(M29="",M29=0),"",
IF(M29="Afecta probabilidad",
IF(M28="Afecta probabilidad",V28-(V28*U28),
IF(M27="Afecta probabilidad",V27-(V27*U27),'2. Identificación del Riesgo'!$L$27)),""))</f>
        <v/>
      </c>
      <c r="W29" s="54" t="str">
        <f>IF(OR(M29="",M29=0),"",
IF(M29="Afecta Impacto",
IF(M28="Afecta Impacto",W28-(W28*U28),
IF(M27="Afecta Impacto",W27-(W27*U27),'2. Identificación del Riesgo'!$O$27)),""))</f>
        <v/>
      </c>
      <c r="X29" s="54">
        <f t="shared" si="20"/>
        <v>0</v>
      </c>
      <c r="Y29" s="54">
        <f t="shared" si="21"/>
        <v>0</v>
      </c>
      <c r="Z29" s="8"/>
      <c r="AA29" s="8"/>
      <c r="AB29" s="8"/>
      <c r="AC29" s="8"/>
      <c r="AD29" s="8"/>
      <c r="AE29" s="8"/>
      <c r="AF29" s="8"/>
      <c r="AG29" s="8"/>
      <c r="AH29" s="8"/>
      <c r="AI29" s="8"/>
      <c r="AJ29" s="8"/>
      <c r="AK29" s="8"/>
      <c r="AL29" s="8"/>
      <c r="AM29" s="8"/>
      <c r="AN29" s="8"/>
      <c r="AO29" s="8"/>
      <c r="AP29" s="8"/>
    </row>
    <row r="30" spans="1:42" ht="35.1" customHeight="1" x14ac:dyDescent="0.3">
      <c r="A30" s="147">
        <v>8</v>
      </c>
      <c r="B30" s="1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No aplica</v>
      </c>
      <c r="C30" s="15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No aplica</v>
      </c>
      <c r="D30" s="15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No aplica</v>
      </c>
      <c r="E30" s="34"/>
      <c r="F30" s="34"/>
      <c r="G30" s="34"/>
      <c r="H30" s="34"/>
      <c r="I30" s="34"/>
      <c r="J30" s="34"/>
      <c r="K30" s="37" t="str">
        <f t="shared" si="1"/>
        <v xml:space="preserve">     </v>
      </c>
      <c r="L30" s="39"/>
      <c r="M30" s="35" t="str">
        <f t="shared" ref="M30:M32" si="22">IF(OR(L30="Preventivo",L30="Detectivo"),"Afecta probabilidad",
IF(L30="Correctivo","Afecta Impacto",""))</f>
        <v/>
      </c>
      <c r="N30" s="39"/>
      <c r="O30" s="39"/>
      <c r="P30" s="39"/>
      <c r="Q30" s="39"/>
      <c r="R30" s="39"/>
      <c r="S30" s="39"/>
      <c r="T30" s="39"/>
      <c r="U30" s="53" t="str">
        <f t="shared" si="0"/>
        <v/>
      </c>
      <c r="V30" s="54" t="str">
        <f>IF(OR(M30="",M30=0),"",
IF(M30="Afecta probabilidad",'2. Identificación del Riesgo'!$L$30,""))</f>
        <v/>
      </c>
      <c r="W30" s="54" t="str">
        <f>IF(OR(M30="",M30=0),"",
IF(M30="Afecta Impacto",'2. Identificación del Riesgo'!$O$30,""))</f>
        <v/>
      </c>
      <c r="X30" s="54">
        <f>IFERROR(IF(V30="",0,V30-(V30*U30)),0)</f>
        <v>0</v>
      </c>
      <c r="Y30" s="54">
        <f>IFERROR(IF(W30="",0,W30-(W30*U30)),0)</f>
        <v>0</v>
      </c>
      <c r="Z30" s="8"/>
      <c r="AA30" s="8"/>
      <c r="AB30" s="8"/>
      <c r="AC30" s="8"/>
      <c r="AD30" s="8"/>
      <c r="AE30" s="8"/>
      <c r="AF30" s="8"/>
      <c r="AG30" s="8"/>
      <c r="AH30" s="8"/>
      <c r="AI30" s="8"/>
      <c r="AJ30" s="8"/>
      <c r="AK30" s="8"/>
      <c r="AL30" s="8"/>
      <c r="AM30" s="8"/>
      <c r="AN30" s="8"/>
      <c r="AO30" s="8"/>
      <c r="AP30" s="8"/>
    </row>
    <row r="31" spans="1:42" ht="35.1" customHeight="1" x14ac:dyDescent="0.3">
      <c r="A31" s="147"/>
      <c r="B31" s="185"/>
      <c r="C31" s="160"/>
      <c r="D31" s="160"/>
      <c r="E31" s="34"/>
      <c r="F31" s="34"/>
      <c r="G31" s="34"/>
      <c r="H31" s="34"/>
      <c r="I31" s="34"/>
      <c r="J31" s="34"/>
      <c r="K31" s="37" t="str">
        <f t="shared" si="1"/>
        <v xml:space="preserve">     </v>
      </c>
      <c r="L31" s="39"/>
      <c r="M31" s="35" t="str">
        <f t="shared" si="22"/>
        <v/>
      </c>
      <c r="N31" s="39"/>
      <c r="O31" s="39"/>
      <c r="P31" s="39"/>
      <c r="Q31" s="39"/>
      <c r="R31" s="39"/>
      <c r="S31" s="39"/>
      <c r="T31" s="39"/>
      <c r="U31" s="53" t="str">
        <f t="shared" si="0"/>
        <v/>
      </c>
      <c r="V31" s="54" t="str">
        <f>IF(OR(M31="",M31=0),"",
IF(M31="Afecta probabilidad",
IF(M30="Afecta probabilidad",V30-(V30*U30),'2. Identificación del Riesgo'!$L$30),""))</f>
        <v/>
      </c>
      <c r="W31" s="54" t="str">
        <f>IF(OR(M31="",M31=0),"",
IF(M31="Afecta Impacto",
IF(M30="Afecta Impacto",W30-(W30*U30),'2. Identificación del Riesgo'!$O$30),""))</f>
        <v/>
      </c>
      <c r="X31" s="54">
        <f t="shared" ref="X31:X32" si="23">IFERROR(IF(V31="",0,V31-(V31*U31)),0)</f>
        <v>0</v>
      </c>
      <c r="Y31" s="54">
        <f t="shared" ref="Y31:Y32" si="24">IFERROR(IF(W31="",0,W31-(W31*U31)),0)</f>
        <v>0</v>
      </c>
      <c r="Z31" s="8"/>
      <c r="AA31" s="8"/>
      <c r="AB31" s="8"/>
      <c r="AC31" s="8"/>
      <c r="AD31" s="8"/>
      <c r="AE31" s="8"/>
      <c r="AF31" s="8"/>
      <c r="AG31" s="8"/>
      <c r="AH31" s="8"/>
      <c r="AI31" s="8"/>
      <c r="AJ31" s="8"/>
      <c r="AK31" s="8"/>
      <c r="AL31" s="8"/>
      <c r="AM31" s="8"/>
      <c r="AN31" s="8"/>
      <c r="AO31" s="8"/>
      <c r="AP31" s="8"/>
    </row>
    <row r="32" spans="1:42" ht="35.1" customHeight="1" x14ac:dyDescent="0.3">
      <c r="A32" s="147"/>
      <c r="B32" s="186"/>
      <c r="C32" s="161"/>
      <c r="D32" s="161"/>
      <c r="E32" s="34"/>
      <c r="F32" s="34"/>
      <c r="G32" s="34"/>
      <c r="H32" s="34"/>
      <c r="I32" s="34"/>
      <c r="J32" s="34"/>
      <c r="K32" s="37" t="str">
        <f t="shared" si="1"/>
        <v xml:space="preserve">     </v>
      </c>
      <c r="L32" s="39"/>
      <c r="M32" s="35" t="str">
        <f t="shared" si="22"/>
        <v/>
      </c>
      <c r="N32" s="39"/>
      <c r="O32" s="39"/>
      <c r="P32" s="39"/>
      <c r="Q32" s="39"/>
      <c r="R32" s="39"/>
      <c r="S32" s="39"/>
      <c r="T32" s="39"/>
      <c r="U32" s="53" t="str">
        <f t="shared" si="0"/>
        <v/>
      </c>
      <c r="V32" s="54" t="str">
        <f>IF(OR(M32="",M32=0),"",
IF(M32="Afecta probabilidad",
IF(M31="Afecta probabilidad",V31-(V31*U31),
IF(M30="Afecta probabilidad",V30-(V30*U30),'2. Identificación del Riesgo'!$L$30)),""))</f>
        <v/>
      </c>
      <c r="W32" s="54" t="str">
        <f>IF(OR(M32="",M32=0),"",
IF(M32="Afecta Impacto",
IF(M31="Afecta Impacto",W31-(W31*U31),
IF(M30="Afecta Impacto",W30-(W30*U30),'2. Identificación del Riesgo'!$O$30)),""))</f>
        <v/>
      </c>
      <c r="X32" s="54">
        <f t="shared" si="23"/>
        <v>0</v>
      </c>
      <c r="Y32" s="54">
        <f t="shared" si="24"/>
        <v>0</v>
      </c>
      <c r="Z32" s="8"/>
      <c r="AA32" s="8"/>
      <c r="AB32" s="8"/>
      <c r="AC32" s="8"/>
      <c r="AD32" s="8"/>
      <c r="AE32" s="8"/>
      <c r="AF32" s="8"/>
      <c r="AG32" s="8"/>
      <c r="AH32" s="8"/>
      <c r="AI32" s="8"/>
      <c r="AJ32" s="8"/>
      <c r="AK32" s="8"/>
      <c r="AL32" s="8"/>
      <c r="AM32" s="8"/>
      <c r="AN32" s="8"/>
      <c r="AO32" s="8"/>
      <c r="AP32" s="8"/>
    </row>
    <row r="33" spans="1:42" ht="35.1" customHeight="1" x14ac:dyDescent="0.3">
      <c r="A33" s="147">
        <v>9</v>
      </c>
      <c r="B33" s="1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No aplica</v>
      </c>
      <c r="C33" s="15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No aplica</v>
      </c>
      <c r="D33" s="15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No aplica</v>
      </c>
      <c r="E33" s="34"/>
      <c r="F33" s="34"/>
      <c r="G33" s="34"/>
      <c r="H33" s="34"/>
      <c r="I33" s="34"/>
      <c r="J33" s="34"/>
      <c r="K33" s="37" t="str">
        <f t="shared" si="1"/>
        <v xml:space="preserve">     </v>
      </c>
      <c r="L33" s="39"/>
      <c r="M33" s="35" t="str">
        <f t="shared" ref="M33:M35" si="25">IF(OR(L33="Preventivo",L33="Detectivo"),"Afecta probabilidad",
IF(L33="Correctivo","Afecta Impacto",""))</f>
        <v/>
      </c>
      <c r="N33" s="39"/>
      <c r="O33" s="39"/>
      <c r="P33" s="39"/>
      <c r="Q33" s="39"/>
      <c r="R33" s="39"/>
      <c r="S33" s="39"/>
      <c r="T33" s="39"/>
      <c r="U33" s="53" t="str">
        <f t="shared" si="0"/>
        <v/>
      </c>
      <c r="V33" s="54" t="str">
        <f>IF(OR(M33="",M33=0),"",
IF(M33="Afecta probabilidad",'2. Identificación del Riesgo'!$L$33,""))</f>
        <v/>
      </c>
      <c r="W33" s="54" t="str">
        <f>IF(OR(M33="",M33=0),"",
IF(M33="Afecta Impacto",'2. Identificación del Riesgo'!$O$33,""))</f>
        <v/>
      </c>
      <c r="X33" s="54">
        <f>IFERROR(IF(V33="",0,V33-(V33*U33)),0)</f>
        <v>0</v>
      </c>
      <c r="Y33" s="54">
        <f>IFERROR(IF(W33="",0,W33-(W33*U33)),0)</f>
        <v>0</v>
      </c>
      <c r="Z33" s="8"/>
      <c r="AA33" s="8"/>
      <c r="AB33" s="8"/>
      <c r="AC33" s="8"/>
      <c r="AD33" s="8"/>
      <c r="AE33" s="8"/>
      <c r="AF33" s="8"/>
      <c r="AG33" s="8"/>
      <c r="AH33" s="8"/>
      <c r="AI33" s="8"/>
      <c r="AJ33" s="8"/>
      <c r="AK33" s="8"/>
      <c r="AL33" s="8"/>
      <c r="AM33" s="8"/>
      <c r="AN33" s="8"/>
      <c r="AO33" s="8"/>
      <c r="AP33" s="8"/>
    </row>
    <row r="34" spans="1:42" ht="35.1" customHeight="1" x14ac:dyDescent="0.3">
      <c r="A34" s="147"/>
      <c r="B34" s="185"/>
      <c r="C34" s="160"/>
      <c r="D34" s="160"/>
      <c r="E34" s="34"/>
      <c r="F34" s="34"/>
      <c r="G34" s="34"/>
      <c r="H34" s="34"/>
      <c r="I34" s="34"/>
      <c r="J34" s="34"/>
      <c r="K34" s="37" t="str">
        <f t="shared" si="1"/>
        <v xml:space="preserve">     </v>
      </c>
      <c r="L34" s="39"/>
      <c r="M34" s="35" t="str">
        <f t="shared" si="25"/>
        <v/>
      </c>
      <c r="N34" s="39"/>
      <c r="O34" s="39"/>
      <c r="P34" s="39"/>
      <c r="Q34" s="39"/>
      <c r="R34" s="39"/>
      <c r="S34" s="39"/>
      <c r="T34" s="39"/>
      <c r="U34" s="53" t="str">
        <f t="shared" si="0"/>
        <v/>
      </c>
      <c r="V34" s="54" t="str">
        <f>IF(OR(M34="",M34=0),"",
IF(M34="Afecta probabilidad",
IF(M33="Afecta probabilidad",V33-(V33*U33),'2. Identificación del Riesgo'!$L$33),""))</f>
        <v/>
      </c>
      <c r="W34" s="54" t="str">
        <f>IF(OR(M34="",M34=0),"",
IF(M34="Afecta Impacto",
IF(M33="Afecta Impacto",W33-(W33*U33),'2. Identificación del Riesgo'!$O$33),""))</f>
        <v/>
      </c>
      <c r="X34" s="54">
        <f t="shared" ref="X34:X35" si="26">IFERROR(IF(V34="",0,V34-(V34*U34)),0)</f>
        <v>0</v>
      </c>
      <c r="Y34" s="54">
        <f t="shared" ref="Y34:Y35" si="27">IFERROR(IF(W34="",0,W34-(W34*U34)),0)</f>
        <v>0</v>
      </c>
      <c r="Z34" s="8"/>
      <c r="AA34" s="8"/>
      <c r="AB34" s="8"/>
      <c r="AC34" s="8"/>
      <c r="AD34" s="8"/>
      <c r="AE34" s="8"/>
      <c r="AF34" s="8"/>
      <c r="AG34" s="8"/>
      <c r="AH34" s="8"/>
      <c r="AI34" s="8"/>
      <c r="AJ34" s="8"/>
      <c r="AK34" s="8"/>
      <c r="AL34" s="8"/>
      <c r="AM34" s="8"/>
      <c r="AN34" s="8"/>
      <c r="AO34" s="8"/>
      <c r="AP34" s="8"/>
    </row>
    <row r="35" spans="1:42" ht="35.1" customHeight="1" x14ac:dyDescent="0.3">
      <c r="A35" s="147"/>
      <c r="B35" s="186"/>
      <c r="C35" s="161"/>
      <c r="D35" s="161"/>
      <c r="E35" s="34"/>
      <c r="F35" s="34"/>
      <c r="G35" s="34"/>
      <c r="H35" s="34"/>
      <c r="I35" s="34"/>
      <c r="J35" s="34"/>
      <c r="K35" s="37" t="str">
        <f t="shared" si="1"/>
        <v xml:space="preserve">     </v>
      </c>
      <c r="L35" s="39"/>
      <c r="M35" s="35" t="str">
        <f t="shared" si="25"/>
        <v/>
      </c>
      <c r="N35" s="39"/>
      <c r="O35" s="39"/>
      <c r="P35" s="39"/>
      <c r="Q35" s="39"/>
      <c r="R35" s="39"/>
      <c r="S35" s="39"/>
      <c r="T35" s="39"/>
      <c r="U35" s="53" t="str">
        <f t="shared" si="0"/>
        <v/>
      </c>
      <c r="V35" s="54" t="str">
        <f>IF(OR(M35="",M35=0),"",
IF(M35="Afecta probabilidad",
IF(M34="Afecta probabilidad",V34-(V34*U34),
IF(M33="Afecta probabilidad",V33-(V33*U33),'2. Identificación del Riesgo'!$L$33)),""))</f>
        <v/>
      </c>
      <c r="W35" s="54" t="str">
        <f>IF(OR(M35="",M35=0),"",
IF(M35="Afecta Impacto",
IF(M34="Afecta Impacto",W34-(W34*U34),
IF(M33="Afecta Impacto",W33-(W33*U33),'2. Identificación del Riesgo'!$O$33)),""))</f>
        <v/>
      </c>
      <c r="X35" s="54">
        <f t="shared" si="26"/>
        <v>0</v>
      </c>
      <c r="Y35" s="54">
        <f t="shared" si="27"/>
        <v>0</v>
      </c>
      <c r="Z35" s="8"/>
      <c r="AA35" s="8"/>
      <c r="AB35" s="8"/>
      <c r="AC35" s="8"/>
      <c r="AD35" s="8"/>
      <c r="AE35" s="8"/>
      <c r="AF35" s="8"/>
      <c r="AG35" s="8"/>
      <c r="AH35" s="8"/>
      <c r="AI35" s="8"/>
      <c r="AJ35" s="8"/>
      <c r="AK35" s="8"/>
      <c r="AL35" s="8"/>
      <c r="AM35" s="8"/>
      <c r="AN35" s="8"/>
      <c r="AO35" s="8"/>
      <c r="AP35" s="8"/>
    </row>
    <row r="36" spans="1:42" ht="35.1" customHeight="1" x14ac:dyDescent="0.3">
      <c r="A36" s="147">
        <v>10</v>
      </c>
      <c r="B36" s="1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No aplica</v>
      </c>
      <c r="C36" s="15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No aplica</v>
      </c>
      <c r="D36" s="15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No aplica</v>
      </c>
      <c r="E36" s="34"/>
      <c r="F36" s="34"/>
      <c r="G36" s="34"/>
      <c r="H36" s="34"/>
      <c r="I36" s="34"/>
      <c r="J36" s="34"/>
      <c r="K36" s="37" t="str">
        <f t="shared" si="1"/>
        <v xml:space="preserve">     </v>
      </c>
      <c r="L36" s="39"/>
      <c r="M36" s="35" t="str">
        <f t="shared" ref="M36:M38" si="28">IF(OR(L36="Preventivo",L36="Detectivo"),"Afecta probabilidad",
IF(L36="Correctivo","Afecta Impacto",""))</f>
        <v/>
      </c>
      <c r="N36" s="39"/>
      <c r="O36" s="39"/>
      <c r="P36" s="39"/>
      <c r="Q36" s="39"/>
      <c r="R36" s="39"/>
      <c r="S36" s="39"/>
      <c r="T36" s="39"/>
      <c r="U36" s="53" t="str">
        <f t="shared" si="0"/>
        <v/>
      </c>
      <c r="V36" s="54" t="str">
        <f>IF(OR(M36="",M36=0),"",
IF(M36="Afecta probabilidad",'2. Identificación del Riesgo'!$L$36,""))</f>
        <v/>
      </c>
      <c r="W36" s="54" t="str">
        <f>IF(OR(M36="",M36=0),"",
IF(M36="Afecta Impacto",'2. Identificación del Riesgo'!$O$36,""))</f>
        <v/>
      </c>
      <c r="X36" s="54">
        <f>IFERROR(IF(V36="",0,V36-(V36*U36)),0)</f>
        <v>0</v>
      </c>
      <c r="Y36" s="54">
        <f>IFERROR(IF(W36="",0,W36-(W36*U36)),0)</f>
        <v>0</v>
      </c>
      <c r="Z36" s="8"/>
      <c r="AA36" s="8"/>
      <c r="AB36" s="8"/>
      <c r="AC36" s="8"/>
      <c r="AD36" s="8"/>
      <c r="AE36" s="8"/>
      <c r="AF36" s="8"/>
      <c r="AG36" s="8"/>
      <c r="AH36" s="8"/>
      <c r="AI36" s="8"/>
      <c r="AJ36" s="8"/>
      <c r="AK36" s="8"/>
      <c r="AL36" s="8"/>
      <c r="AM36" s="8"/>
      <c r="AN36" s="8"/>
      <c r="AO36" s="8"/>
      <c r="AP36" s="8"/>
    </row>
    <row r="37" spans="1:42" ht="35.1" customHeight="1" x14ac:dyDescent="0.3">
      <c r="A37" s="147"/>
      <c r="B37" s="185"/>
      <c r="C37" s="160"/>
      <c r="D37" s="160"/>
      <c r="E37" s="34"/>
      <c r="F37" s="34"/>
      <c r="G37" s="34"/>
      <c r="H37" s="34"/>
      <c r="I37" s="34"/>
      <c r="J37" s="34"/>
      <c r="K37" s="37" t="str">
        <f t="shared" si="1"/>
        <v xml:space="preserve">     </v>
      </c>
      <c r="L37" s="39"/>
      <c r="M37" s="35" t="str">
        <f t="shared" si="28"/>
        <v/>
      </c>
      <c r="N37" s="39"/>
      <c r="O37" s="39"/>
      <c r="P37" s="39"/>
      <c r="Q37" s="39"/>
      <c r="R37" s="39"/>
      <c r="S37" s="39"/>
      <c r="T37" s="39"/>
      <c r="U37" s="53" t="str">
        <f t="shared" si="0"/>
        <v/>
      </c>
      <c r="V37" s="54" t="str">
        <f>IF(OR(M37="",M37=0),"",
IF(M37="Afecta probabilidad",
IF(M36="Afecta probabilidad",V36-(V36*U36),'2. Identificación del Riesgo'!$L$36),""))</f>
        <v/>
      </c>
      <c r="W37" s="54" t="str">
        <f>IF(OR(M37="",M37=0),"",
IF(M37="Afecta Impacto",
IF(M36="Afecta Impacto",W36-(W36*U36),'2. Identificación del Riesgo'!$O$36),""))</f>
        <v/>
      </c>
      <c r="X37" s="54">
        <f t="shared" ref="X37:X38" si="29">IFERROR(IF(V37="",0,V37-(V37*U37)),0)</f>
        <v>0</v>
      </c>
      <c r="Y37" s="54">
        <f t="shared" ref="Y37:Y38" si="30">IFERROR(IF(W37="",0,W37-(W37*U37)),0)</f>
        <v>0</v>
      </c>
    </row>
    <row r="38" spans="1:42" ht="35.1" customHeight="1" x14ac:dyDescent="0.3">
      <c r="A38" s="147"/>
      <c r="B38" s="186"/>
      <c r="C38" s="161"/>
      <c r="D38" s="161"/>
      <c r="E38" s="34"/>
      <c r="F38" s="34"/>
      <c r="G38" s="34"/>
      <c r="H38" s="34"/>
      <c r="I38" s="34"/>
      <c r="J38" s="34"/>
      <c r="K38" s="37" t="str">
        <f t="shared" si="1"/>
        <v xml:space="preserve">     </v>
      </c>
      <c r="L38" s="39"/>
      <c r="M38" s="35" t="str">
        <f t="shared" si="28"/>
        <v/>
      </c>
      <c r="N38" s="39"/>
      <c r="O38" s="39"/>
      <c r="P38" s="39"/>
      <c r="Q38" s="39"/>
      <c r="R38" s="39"/>
      <c r="S38" s="39"/>
      <c r="T38" s="39"/>
      <c r="U38" s="53" t="str">
        <f t="shared" si="0"/>
        <v/>
      </c>
      <c r="V38" s="54" t="str">
        <f>IF(OR(M38="",M38=0),"",
IF(M38="Afecta probabilidad",
IF(M37="Afecta probabilidad",V37-(V37*U37),
IF(M36="Afecta probabilidad",V36-(V36*U36),'2. Identificación del Riesgo'!$L$36)),""))</f>
        <v/>
      </c>
      <c r="W38" s="54" t="str">
        <f>IF(OR(M38="",M38=0),"",
IF(M38="Afecta Impacto",
IF(M37="Afecta Impacto",W37-(W37*U37),
IF(M36="Afecta Impacto",W36-(W36*U36),'2. Identificación del Riesgo'!$O$36)),""))</f>
        <v/>
      </c>
      <c r="X38" s="54">
        <f t="shared" si="29"/>
        <v>0</v>
      </c>
      <c r="Y38" s="54">
        <f t="shared" si="30"/>
        <v>0</v>
      </c>
    </row>
    <row r="39" spans="1:42" ht="35.1" customHeight="1" x14ac:dyDescent="0.3">
      <c r="A39" s="147">
        <v>11</v>
      </c>
      <c r="B39" s="1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15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15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34"/>
      <c r="F39" s="34"/>
      <c r="G39" s="34"/>
      <c r="H39" s="34"/>
      <c r="I39" s="34"/>
      <c r="J39" s="34"/>
      <c r="K39" s="37" t="str">
        <f t="shared" si="1"/>
        <v xml:space="preserve">     </v>
      </c>
      <c r="L39" s="39"/>
      <c r="M39" s="35" t="str">
        <f t="shared" ref="M39:M41" si="31">IF(OR(L39="Preventivo",L39="Detectivo"),"Afecta probabilidad",
IF(L39="Correctivo","Afecta Impacto",""))</f>
        <v/>
      </c>
      <c r="N39" s="39"/>
      <c r="O39" s="39"/>
      <c r="P39" s="39"/>
      <c r="Q39" s="39"/>
      <c r="R39" s="39"/>
      <c r="S39" s="39"/>
      <c r="T39" s="39"/>
      <c r="U39" s="53" t="str">
        <f t="shared" si="0"/>
        <v/>
      </c>
      <c r="V39" s="54" t="str">
        <f>IF(OR(M39="",M39=0),"",
IF(M39="Afecta probabilidad",'2. Identificación del Riesgo'!$L$39,""))</f>
        <v/>
      </c>
      <c r="W39" s="54" t="str">
        <f>IF(OR(M39="",M39=0),"",
IF(M39="Afecta Impacto",'2. Identificación del Riesgo'!$O$39,""))</f>
        <v/>
      </c>
      <c r="X39" s="54">
        <f>IFERROR(IF(V39="",0,V39-(V39*U39)),0)</f>
        <v>0</v>
      </c>
      <c r="Y39" s="54">
        <f>IFERROR(IF(W39="",0,W39-(W39*U39)),0)</f>
        <v>0</v>
      </c>
      <c r="Z39" s="8"/>
      <c r="AA39" s="8"/>
      <c r="AB39" s="8"/>
      <c r="AC39" s="8"/>
      <c r="AD39" s="8"/>
      <c r="AE39" s="8"/>
      <c r="AF39" s="8"/>
      <c r="AG39" s="8"/>
      <c r="AH39" s="8"/>
      <c r="AI39" s="8"/>
      <c r="AJ39" s="8"/>
      <c r="AK39" s="8"/>
      <c r="AL39" s="8"/>
      <c r="AM39" s="8"/>
      <c r="AN39" s="8"/>
      <c r="AO39" s="8"/>
      <c r="AP39" s="8"/>
    </row>
    <row r="40" spans="1:42" ht="35.1" customHeight="1" x14ac:dyDescent="0.3">
      <c r="A40" s="147"/>
      <c r="B40" s="185"/>
      <c r="C40" s="160"/>
      <c r="D40" s="160"/>
      <c r="E40" s="34"/>
      <c r="F40" s="34"/>
      <c r="G40" s="34"/>
      <c r="H40" s="34"/>
      <c r="I40" s="34"/>
      <c r="J40" s="34"/>
      <c r="K40" s="37" t="str">
        <f t="shared" si="1"/>
        <v xml:space="preserve">     </v>
      </c>
      <c r="L40" s="39"/>
      <c r="M40" s="35" t="str">
        <f t="shared" si="31"/>
        <v/>
      </c>
      <c r="N40" s="39"/>
      <c r="O40" s="39"/>
      <c r="P40" s="39"/>
      <c r="Q40" s="39"/>
      <c r="R40" s="39"/>
      <c r="S40" s="39"/>
      <c r="T40" s="39"/>
      <c r="U40" s="53" t="str">
        <f t="shared" si="0"/>
        <v/>
      </c>
      <c r="V40" s="54" t="str">
        <f>IF(OR(M40="",M40=0),"",
IF(M40="Afecta probabilidad",
IF(M39="Afecta probabilidad",V39-(V39*U39),'2. Identificación del Riesgo'!$L$39),""))</f>
        <v/>
      </c>
      <c r="W40" s="54" t="str">
        <f>IF(OR(M40="",M40=0),"",
IF(M40="Afecta Impacto",
IF(M39="Afecta Impacto",W39-(W39*U39),'2. Identificación del Riesgo'!$O$39),""))</f>
        <v/>
      </c>
      <c r="X40" s="54">
        <f t="shared" ref="X40:X41" si="32">IFERROR(IF(V40="",0,V40-(V40*U40)),0)</f>
        <v>0</v>
      </c>
      <c r="Y40" s="54">
        <f t="shared" ref="Y40:Y41" si="33">IFERROR(IF(W40="",0,W40-(W40*U40)),0)</f>
        <v>0</v>
      </c>
    </row>
    <row r="41" spans="1:42" ht="35.1" customHeight="1" x14ac:dyDescent="0.3">
      <c r="A41" s="147"/>
      <c r="B41" s="186"/>
      <c r="C41" s="161"/>
      <c r="D41" s="161"/>
      <c r="E41" s="34"/>
      <c r="F41" s="34"/>
      <c r="G41" s="34"/>
      <c r="H41" s="34"/>
      <c r="I41" s="34"/>
      <c r="J41" s="34"/>
      <c r="K41" s="37" t="str">
        <f t="shared" si="1"/>
        <v xml:space="preserve">     </v>
      </c>
      <c r="L41" s="39"/>
      <c r="M41" s="35" t="str">
        <f t="shared" si="31"/>
        <v/>
      </c>
      <c r="N41" s="39"/>
      <c r="O41" s="39"/>
      <c r="P41" s="39"/>
      <c r="Q41" s="39"/>
      <c r="R41" s="39"/>
      <c r="S41" s="39"/>
      <c r="T41" s="39"/>
      <c r="U41" s="53" t="str">
        <f t="shared" si="0"/>
        <v/>
      </c>
      <c r="V41" s="54" t="str">
        <f>IF(OR(M41="",M41=0),"",
IF(M41="Afecta probabilidad",
IF(M40="Afecta probabilidad",V40-(V40*U40),
IF(M39="Afecta probabilidad",V39-(V39*U39),'2. Identificación del Riesgo'!$L$39)),""))</f>
        <v/>
      </c>
      <c r="W41" s="54" t="str">
        <f>IF(OR(M41="",M41=0),"",
IF(M41="Afecta Impacto",
IF(M40="Afecta Impacto",W40-(W40*U40),
IF(M39="Afecta Impacto",W39-(W39*U39),'2. Identificación del Riesgo'!$O$39)),""))</f>
        <v/>
      </c>
      <c r="X41" s="54">
        <f t="shared" si="32"/>
        <v>0</v>
      </c>
      <c r="Y41" s="54">
        <f t="shared" si="33"/>
        <v>0</v>
      </c>
    </row>
    <row r="42" spans="1:42" ht="35.1" customHeight="1" x14ac:dyDescent="0.3">
      <c r="A42" s="147">
        <v>12</v>
      </c>
      <c r="B42" s="1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15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15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34"/>
      <c r="F42" s="34"/>
      <c r="G42" s="34"/>
      <c r="H42" s="34"/>
      <c r="I42" s="34"/>
      <c r="J42" s="34"/>
      <c r="K42" s="37" t="str">
        <f t="shared" si="1"/>
        <v xml:space="preserve">     </v>
      </c>
      <c r="L42" s="39"/>
      <c r="M42" s="35" t="str">
        <f t="shared" ref="M42:M44" si="34">IF(OR(L42="Preventivo",L42="Detectivo"),"Afecta probabilidad",
IF(L42="Correctivo","Afecta Impacto",""))</f>
        <v/>
      </c>
      <c r="N42" s="39"/>
      <c r="O42" s="39"/>
      <c r="P42" s="39"/>
      <c r="Q42" s="39"/>
      <c r="R42" s="39"/>
      <c r="S42" s="39"/>
      <c r="T42" s="39"/>
      <c r="U42" s="53" t="str">
        <f t="shared" si="0"/>
        <v/>
      </c>
      <c r="V42" s="54" t="str">
        <f>IF(OR(M42="",M42=0),"",
IF(M42="Afecta probabilidad",'2. Identificación del Riesgo'!$L$42,""))</f>
        <v/>
      </c>
      <c r="W42" s="54" t="str">
        <f>IF(OR(M42="",M42=0),"",
IF(M42="Afecta Impacto",'2. Identificación del Riesgo'!$O$42,""))</f>
        <v/>
      </c>
      <c r="X42" s="54">
        <f>IFERROR(IF(V42="",0,V42-(V42*U42)),0)</f>
        <v>0</v>
      </c>
      <c r="Y42" s="54">
        <f>IFERROR(IF(W42="",0,W42-(W42*U42)),0)</f>
        <v>0</v>
      </c>
      <c r="Z42" s="8"/>
      <c r="AA42" s="8"/>
      <c r="AB42" s="8"/>
      <c r="AC42" s="8"/>
      <c r="AD42" s="8"/>
      <c r="AE42" s="8"/>
      <c r="AF42" s="8"/>
      <c r="AG42" s="8"/>
      <c r="AH42" s="8"/>
      <c r="AI42" s="8"/>
      <c r="AJ42" s="8"/>
      <c r="AK42" s="8"/>
      <c r="AL42" s="8"/>
      <c r="AM42" s="8"/>
      <c r="AN42" s="8"/>
      <c r="AO42" s="8"/>
      <c r="AP42" s="8"/>
    </row>
    <row r="43" spans="1:42" ht="35.1" customHeight="1" x14ac:dyDescent="0.3">
      <c r="A43" s="147"/>
      <c r="B43" s="185"/>
      <c r="C43" s="160"/>
      <c r="D43" s="160"/>
      <c r="E43" s="34"/>
      <c r="F43" s="34"/>
      <c r="G43" s="34"/>
      <c r="H43" s="34"/>
      <c r="I43" s="34"/>
      <c r="J43" s="34"/>
      <c r="K43" s="37" t="str">
        <f t="shared" si="1"/>
        <v xml:space="preserve">     </v>
      </c>
      <c r="L43" s="39"/>
      <c r="M43" s="35" t="str">
        <f t="shared" si="34"/>
        <v/>
      </c>
      <c r="N43" s="39"/>
      <c r="O43" s="39"/>
      <c r="P43" s="39"/>
      <c r="Q43" s="39"/>
      <c r="R43" s="39"/>
      <c r="S43" s="39"/>
      <c r="T43" s="39"/>
      <c r="U43" s="53" t="str">
        <f t="shared" si="0"/>
        <v/>
      </c>
      <c r="V43" s="54" t="str">
        <f>IF(OR(M43="",M43=0),"",
IF(M43="Afecta probabilidad",
IF(M42="Afecta probabilidad",V42-(V42*U42),'2. Identificación del Riesgo'!$L$42),""))</f>
        <v/>
      </c>
      <c r="W43" s="54" t="str">
        <f>IF(OR(M43="",M43=0),"",
IF(M43="Afecta Impacto",
IF(M42="Afecta Impacto",W42-(W42*U42),'2. Identificación del Riesgo'!$O$42),""))</f>
        <v/>
      </c>
      <c r="X43" s="54">
        <f t="shared" ref="X43:X44" si="35">IFERROR(IF(V43="",0,V43-(V43*U43)),0)</f>
        <v>0</v>
      </c>
      <c r="Y43" s="54">
        <f t="shared" ref="Y43:Y44" si="36">IFERROR(IF(W43="",0,W43-(W43*U43)),0)</f>
        <v>0</v>
      </c>
    </row>
    <row r="44" spans="1:42" ht="35.1" customHeight="1" x14ac:dyDescent="0.3">
      <c r="A44" s="147"/>
      <c r="B44" s="186"/>
      <c r="C44" s="161"/>
      <c r="D44" s="161"/>
      <c r="E44" s="34"/>
      <c r="F44" s="34"/>
      <c r="G44" s="34"/>
      <c r="H44" s="34"/>
      <c r="I44" s="34"/>
      <c r="J44" s="34"/>
      <c r="K44" s="37" t="str">
        <f t="shared" si="1"/>
        <v xml:space="preserve">     </v>
      </c>
      <c r="L44" s="39"/>
      <c r="M44" s="35" t="str">
        <f t="shared" si="34"/>
        <v/>
      </c>
      <c r="N44" s="39"/>
      <c r="O44" s="39"/>
      <c r="P44" s="39"/>
      <c r="Q44" s="39"/>
      <c r="R44" s="39"/>
      <c r="S44" s="39"/>
      <c r="T44" s="39"/>
      <c r="U44" s="53" t="str">
        <f t="shared" si="0"/>
        <v/>
      </c>
      <c r="V44" s="54" t="str">
        <f>IF(OR(M44="",M44=0),"",
IF(M44="Afecta probabilidad",
IF(M43="Afecta probabilidad",V43-(V43*U43),
IF(M42="Afecta probabilidad",V42-(V42*U42),'2. Identificación del Riesgo'!$L$42)),""))</f>
        <v/>
      </c>
      <c r="W44" s="54" t="str">
        <f>IF(OR(M44="",M44=0),"",
IF(M44="Afecta Impacto",
IF(M43="Afecta Impacto",W43-(W43*U43),
IF(M42="Afecta Impacto",W42-(W42*U42),'2. Identificación del Riesgo'!$O$42)),""))</f>
        <v/>
      </c>
      <c r="X44" s="54">
        <f t="shared" si="35"/>
        <v>0</v>
      </c>
      <c r="Y44" s="54">
        <f t="shared" si="36"/>
        <v>0</v>
      </c>
    </row>
    <row r="45" spans="1:42" ht="35.1" customHeight="1" x14ac:dyDescent="0.3">
      <c r="A45" s="147">
        <v>13</v>
      </c>
      <c r="B45" s="1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15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15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34"/>
      <c r="F45" s="34"/>
      <c r="G45" s="34"/>
      <c r="H45" s="34"/>
      <c r="I45" s="34"/>
      <c r="J45" s="34"/>
      <c r="K45" s="37" t="str">
        <f t="shared" si="1"/>
        <v xml:space="preserve">     </v>
      </c>
      <c r="L45" s="39"/>
      <c r="M45" s="35" t="str">
        <f t="shared" ref="M45:M47" si="37">IF(OR(L45="Preventivo",L45="Detectivo"),"Afecta probabilidad",
IF(L45="Correctivo","Afecta Impacto",""))</f>
        <v/>
      </c>
      <c r="N45" s="39"/>
      <c r="O45" s="39"/>
      <c r="P45" s="39"/>
      <c r="Q45" s="39"/>
      <c r="R45" s="39"/>
      <c r="S45" s="39"/>
      <c r="T45" s="39"/>
      <c r="U45" s="53" t="str">
        <f t="shared" si="0"/>
        <v/>
      </c>
      <c r="V45" s="54" t="str">
        <f>IF(OR(M45="",M45=0),"",
IF(M45="Afecta probabilidad",'2. Identificación del Riesgo'!$L$45,""))</f>
        <v/>
      </c>
      <c r="W45" s="54" t="str">
        <f>IF(OR(M45="",M45=0),"",
IF(M45="Afecta Impacto",'2. Identificación del Riesgo'!$O$45,""))</f>
        <v/>
      </c>
      <c r="X45" s="54">
        <f>IFERROR(IF(V45="",0,V45-(V45*U45)),0)</f>
        <v>0</v>
      </c>
      <c r="Y45" s="54">
        <f>IFERROR(IF(W45="",0,W45-(W45*U45)),0)</f>
        <v>0</v>
      </c>
      <c r="Z45" s="8"/>
      <c r="AA45" s="8"/>
      <c r="AB45" s="8"/>
      <c r="AC45" s="8"/>
      <c r="AD45" s="8"/>
      <c r="AE45" s="8"/>
      <c r="AF45" s="8"/>
      <c r="AG45" s="8"/>
      <c r="AH45" s="8"/>
      <c r="AI45" s="8"/>
      <c r="AJ45" s="8"/>
      <c r="AK45" s="8"/>
      <c r="AL45" s="8"/>
      <c r="AM45" s="8"/>
      <c r="AN45" s="8"/>
      <c r="AO45" s="8"/>
      <c r="AP45" s="8"/>
    </row>
    <row r="46" spans="1:42" ht="35.1" customHeight="1" x14ac:dyDescent="0.3">
      <c r="A46" s="147"/>
      <c r="B46" s="185"/>
      <c r="C46" s="160"/>
      <c r="D46" s="160"/>
      <c r="E46" s="34"/>
      <c r="F46" s="34"/>
      <c r="G46" s="34"/>
      <c r="H46" s="34"/>
      <c r="I46" s="34"/>
      <c r="J46" s="34"/>
      <c r="K46" s="37" t="str">
        <f t="shared" si="1"/>
        <v xml:space="preserve">     </v>
      </c>
      <c r="L46" s="39"/>
      <c r="M46" s="35" t="str">
        <f t="shared" si="37"/>
        <v/>
      </c>
      <c r="N46" s="39"/>
      <c r="O46" s="39"/>
      <c r="P46" s="39"/>
      <c r="Q46" s="39"/>
      <c r="R46" s="39"/>
      <c r="S46" s="39"/>
      <c r="T46" s="39"/>
      <c r="U46" s="53" t="str">
        <f t="shared" si="0"/>
        <v/>
      </c>
      <c r="V46" s="54" t="str">
        <f>IF(OR(M46="",M46=0),"",
IF(M46="Afecta probabilidad",
IF(M45="Afecta probabilidad",V45-(V45*U45),'2. Identificación del Riesgo'!$L$45),""))</f>
        <v/>
      </c>
      <c r="W46" s="54" t="str">
        <f>IF(OR(M46="",M46=0),"",
IF(M46="Afecta Impacto",
IF(M45="Afecta Impacto",W45-(W45*U45),'2. Identificación del Riesgo'!$O$45),""))</f>
        <v/>
      </c>
      <c r="X46" s="54">
        <f t="shared" ref="X46:X47" si="38">IFERROR(IF(V46="",0,V46-(V46*U46)),0)</f>
        <v>0</v>
      </c>
      <c r="Y46" s="54">
        <f t="shared" ref="Y46:Y47" si="39">IFERROR(IF(W46="",0,W46-(W46*U46)),0)</f>
        <v>0</v>
      </c>
    </row>
    <row r="47" spans="1:42" ht="35.1" customHeight="1" x14ac:dyDescent="0.3">
      <c r="A47" s="147"/>
      <c r="B47" s="186"/>
      <c r="C47" s="161"/>
      <c r="D47" s="161"/>
      <c r="E47" s="34"/>
      <c r="F47" s="34"/>
      <c r="G47" s="34"/>
      <c r="H47" s="34"/>
      <c r="I47" s="34"/>
      <c r="J47" s="34"/>
      <c r="K47" s="37" t="str">
        <f t="shared" si="1"/>
        <v xml:space="preserve">     </v>
      </c>
      <c r="L47" s="39"/>
      <c r="M47" s="35" t="str">
        <f t="shared" si="37"/>
        <v/>
      </c>
      <c r="N47" s="39"/>
      <c r="O47" s="39"/>
      <c r="P47" s="39"/>
      <c r="Q47" s="39"/>
      <c r="R47" s="39"/>
      <c r="S47" s="39"/>
      <c r="T47" s="39"/>
      <c r="U47" s="53" t="str">
        <f t="shared" si="0"/>
        <v/>
      </c>
      <c r="V47" s="54" t="str">
        <f>IF(OR(M47="",M47=0),"",
IF(M47="Afecta probabilidad",
IF(M46="Afecta probabilidad",V46-(V46*U46),
IF(M45="Afecta probabilidad",V45-(V45*U45),'2. Identificación del Riesgo'!$L$45)),""))</f>
        <v/>
      </c>
      <c r="W47" s="54" t="str">
        <f>IF(OR(M47="",M47=0),"",
IF(M47="Afecta Impacto",
IF(M46="Afecta Impacto",W46-(W46*U46),
IF(M45="Afecta Impacto",W45-(W45*U45),'2. Identificación del Riesgo'!$O$45)),""))</f>
        <v/>
      </c>
      <c r="X47" s="54">
        <f t="shared" si="38"/>
        <v>0</v>
      </c>
      <c r="Y47" s="54">
        <f t="shared" si="39"/>
        <v>0</v>
      </c>
    </row>
    <row r="48" spans="1:42" ht="35.1" customHeight="1" x14ac:dyDescent="0.3">
      <c r="A48" s="147">
        <v>14</v>
      </c>
      <c r="B48" s="1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15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15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34"/>
      <c r="F48" s="34"/>
      <c r="G48" s="34"/>
      <c r="H48" s="34"/>
      <c r="I48" s="34"/>
      <c r="J48" s="34"/>
      <c r="K48" s="37" t="str">
        <f t="shared" si="1"/>
        <v xml:space="preserve">     </v>
      </c>
      <c r="L48" s="39"/>
      <c r="M48" s="35" t="str">
        <f t="shared" ref="M48:M50" si="40">IF(OR(L48="Preventivo",L48="Detectivo"),"Afecta probabilidad",
IF(L48="Correctivo","Afecta Impacto",""))</f>
        <v/>
      </c>
      <c r="N48" s="39"/>
      <c r="O48" s="39"/>
      <c r="P48" s="39"/>
      <c r="Q48" s="39"/>
      <c r="R48" s="39"/>
      <c r="S48" s="39"/>
      <c r="T48" s="39"/>
      <c r="U48" s="53" t="str">
        <f t="shared" si="0"/>
        <v/>
      </c>
      <c r="V48" s="54" t="str">
        <f>IF(OR(M48="",M48=0),"",
IF(M48="Afecta probabilidad",'2. Identificación del Riesgo'!$L$48,""))</f>
        <v/>
      </c>
      <c r="W48" s="54" t="str">
        <f>IF(OR(M48="",M48=0),"",
IF(M48="Afecta Impacto",'2. Identificación del Riesgo'!$O$48,""))</f>
        <v/>
      </c>
      <c r="X48" s="54">
        <f>IFERROR(IF(V48="",0,V48-(V48*U48)),0)</f>
        <v>0</v>
      </c>
      <c r="Y48" s="54">
        <f>IFERROR(IF(W48="",0,W48-(W48*U48)),0)</f>
        <v>0</v>
      </c>
      <c r="Z48" s="8"/>
      <c r="AA48" s="8"/>
      <c r="AB48" s="8"/>
      <c r="AC48" s="8"/>
      <c r="AD48" s="8"/>
      <c r="AE48" s="8"/>
      <c r="AF48" s="8"/>
      <c r="AG48" s="8"/>
      <c r="AH48" s="8"/>
      <c r="AI48" s="8"/>
      <c r="AJ48" s="8"/>
      <c r="AK48" s="8"/>
      <c r="AL48" s="8"/>
      <c r="AM48" s="8"/>
      <c r="AN48" s="8"/>
      <c r="AO48" s="8"/>
      <c r="AP48" s="8"/>
    </row>
    <row r="49" spans="1:42" ht="35.1" customHeight="1" x14ac:dyDescent="0.3">
      <c r="A49" s="147"/>
      <c r="B49" s="185"/>
      <c r="C49" s="160"/>
      <c r="D49" s="160"/>
      <c r="E49" s="34"/>
      <c r="F49" s="34"/>
      <c r="G49" s="34"/>
      <c r="H49" s="34"/>
      <c r="I49" s="34"/>
      <c r="J49" s="34"/>
      <c r="K49" s="37" t="str">
        <f t="shared" si="1"/>
        <v xml:space="preserve">     </v>
      </c>
      <c r="L49" s="39"/>
      <c r="M49" s="35" t="str">
        <f t="shared" si="40"/>
        <v/>
      </c>
      <c r="N49" s="39"/>
      <c r="O49" s="39"/>
      <c r="P49" s="39"/>
      <c r="Q49" s="39"/>
      <c r="R49" s="39"/>
      <c r="S49" s="39"/>
      <c r="T49" s="39"/>
      <c r="U49" s="53" t="str">
        <f t="shared" si="0"/>
        <v/>
      </c>
      <c r="V49" s="54" t="str">
        <f>IF(OR(M49="",M49=0),"",
IF(M49="Afecta probabilidad",
IF(M48="Afecta probabilidad",V48-(V48*U48),'2. Identificación del Riesgo'!$L$48),""))</f>
        <v/>
      </c>
      <c r="W49" s="54" t="str">
        <f>IF(OR(M49="",M49=0),"",
IF(M49="Afecta Impacto",
IF(M48="Afecta Impacto",W48-(W48*U48),'2. Identificación del Riesgo'!$O$48),""))</f>
        <v/>
      </c>
      <c r="X49" s="54">
        <f t="shared" ref="X49:X50" si="41">IFERROR(IF(V49="",0,V49-(V49*U49)),0)</f>
        <v>0</v>
      </c>
      <c r="Y49" s="54">
        <f t="shared" ref="Y49:Y50" si="42">IFERROR(IF(W49="",0,W49-(W49*U49)),0)</f>
        <v>0</v>
      </c>
    </row>
    <row r="50" spans="1:42" ht="35.1" customHeight="1" x14ac:dyDescent="0.3">
      <c r="A50" s="147"/>
      <c r="B50" s="186"/>
      <c r="C50" s="161"/>
      <c r="D50" s="161"/>
      <c r="E50" s="34"/>
      <c r="F50" s="34"/>
      <c r="G50" s="34"/>
      <c r="H50" s="34"/>
      <c r="I50" s="34"/>
      <c r="J50" s="34"/>
      <c r="K50" s="37" t="str">
        <f t="shared" si="1"/>
        <v xml:space="preserve">     </v>
      </c>
      <c r="L50" s="39"/>
      <c r="M50" s="35" t="str">
        <f t="shared" si="40"/>
        <v/>
      </c>
      <c r="N50" s="39"/>
      <c r="O50" s="39"/>
      <c r="P50" s="39"/>
      <c r="Q50" s="39"/>
      <c r="R50" s="39"/>
      <c r="S50" s="39"/>
      <c r="T50" s="39"/>
      <c r="U50" s="53" t="str">
        <f t="shared" si="0"/>
        <v/>
      </c>
      <c r="V50" s="54" t="str">
        <f>IF(OR(M50="",M50=0),"",
IF(M50="Afecta probabilidad",
IF(M49="Afecta probabilidad",V49-(V49*U49),
IF(M48="Afecta probabilidad",V48-(V48*U48),'2. Identificación del Riesgo'!$L$48)),""))</f>
        <v/>
      </c>
      <c r="W50" s="54" t="str">
        <f>IF(OR(M50="",M50=0),"",
IF(M50="Afecta Impacto",
IF(M49="Afecta Impacto",W49-(W49*U49),
IF(M48="Afecta Impacto",W48-(W48*U48),'2. Identificación del Riesgo'!$O$48)),""))</f>
        <v/>
      </c>
      <c r="X50" s="54">
        <f t="shared" si="41"/>
        <v>0</v>
      </c>
      <c r="Y50" s="54">
        <f t="shared" si="42"/>
        <v>0</v>
      </c>
    </row>
    <row r="51" spans="1:42" ht="35.1" customHeight="1" x14ac:dyDescent="0.3">
      <c r="A51" s="147">
        <v>15</v>
      </c>
      <c r="B51" s="1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15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15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34"/>
      <c r="F51" s="34"/>
      <c r="G51" s="34"/>
      <c r="H51" s="34"/>
      <c r="I51" s="34"/>
      <c r="J51" s="34"/>
      <c r="K51" s="37" t="str">
        <f t="shared" si="1"/>
        <v xml:space="preserve">     </v>
      </c>
      <c r="L51" s="39"/>
      <c r="M51" s="35" t="str">
        <f t="shared" ref="M51:M53" si="43">IF(OR(L51="Preventivo",L51="Detectivo"),"Afecta probabilidad",
IF(L51="Correctivo","Afecta Impacto",""))</f>
        <v/>
      </c>
      <c r="N51" s="39"/>
      <c r="O51" s="39"/>
      <c r="P51" s="39"/>
      <c r="Q51" s="39"/>
      <c r="R51" s="39"/>
      <c r="S51" s="39"/>
      <c r="T51" s="39"/>
      <c r="U51" s="53" t="str">
        <f t="shared" si="0"/>
        <v/>
      </c>
      <c r="V51" s="54" t="str">
        <f>IF(OR(M51="",M51=0),"",
IF(M51="Afecta probabilidad",'2. Identificación del Riesgo'!$L$51,""))</f>
        <v/>
      </c>
      <c r="W51" s="54" t="str">
        <f>IF(OR(M51="",M51=0),"",
IF(M51="Afecta Impacto",'2. Identificación del Riesgo'!$O$51,""))</f>
        <v/>
      </c>
      <c r="X51" s="54">
        <f>IFERROR(IF(V51="",0,V51-(V51*U51)),0)</f>
        <v>0</v>
      </c>
      <c r="Y51" s="54">
        <f>IFERROR(IF(W51="",0,W51-(W51*U51)),0)</f>
        <v>0</v>
      </c>
      <c r="Z51" s="8"/>
      <c r="AA51" s="8"/>
      <c r="AB51" s="8"/>
      <c r="AC51" s="8"/>
      <c r="AD51" s="8"/>
      <c r="AE51" s="8"/>
      <c r="AF51" s="8"/>
      <c r="AG51" s="8"/>
      <c r="AH51" s="8"/>
      <c r="AI51" s="8"/>
      <c r="AJ51" s="8"/>
      <c r="AK51" s="8"/>
      <c r="AL51" s="8"/>
      <c r="AM51" s="8"/>
      <c r="AN51" s="8"/>
      <c r="AO51" s="8"/>
      <c r="AP51" s="8"/>
    </row>
    <row r="52" spans="1:42" ht="35.1" customHeight="1" x14ac:dyDescent="0.3">
      <c r="A52" s="147"/>
      <c r="B52" s="185"/>
      <c r="C52" s="160"/>
      <c r="D52" s="160"/>
      <c r="E52" s="34"/>
      <c r="F52" s="34"/>
      <c r="G52" s="34"/>
      <c r="H52" s="34"/>
      <c r="I52" s="34"/>
      <c r="J52" s="34"/>
      <c r="K52" s="37" t="str">
        <f t="shared" si="1"/>
        <v xml:space="preserve">     </v>
      </c>
      <c r="L52" s="39"/>
      <c r="M52" s="35" t="str">
        <f t="shared" si="43"/>
        <v/>
      </c>
      <c r="N52" s="39"/>
      <c r="O52" s="39"/>
      <c r="P52" s="39"/>
      <c r="Q52" s="39"/>
      <c r="R52" s="39"/>
      <c r="S52" s="39"/>
      <c r="T52" s="39"/>
      <c r="U52" s="53" t="str">
        <f t="shared" si="0"/>
        <v/>
      </c>
      <c r="V52" s="54" t="str">
        <f>IF(OR(M52="",M52=0),"",
IF(M52="Afecta probabilidad",
IF(M51="Afecta probabilidad",V51-(V51*U51),'2. Identificación del Riesgo'!$L$51),""))</f>
        <v/>
      </c>
      <c r="W52" s="54" t="str">
        <f>IF(OR(M52="",M52=0),"",
IF(M52="Afecta Impacto",
IF(M51="Afecta Impacto",W51-(W51*U51),'2. Identificación del Riesgo'!$O$51),""))</f>
        <v/>
      </c>
      <c r="X52" s="54">
        <f t="shared" ref="X52:X53" si="44">IFERROR(IF(V52="",0,V52-(V52*U52)),0)</f>
        <v>0</v>
      </c>
      <c r="Y52" s="54">
        <f t="shared" ref="Y52:Y53" si="45">IFERROR(IF(W52="",0,W52-(W52*U52)),0)</f>
        <v>0</v>
      </c>
    </row>
    <row r="53" spans="1:42" ht="35.1" customHeight="1" x14ac:dyDescent="0.3">
      <c r="A53" s="147"/>
      <c r="B53" s="186"/>
      <c r="C53" s="161"/>
      <c r="D53" s="161"/>
      <c r="E53" s="34"/>
      <c r="F53" s="34"/>
      <c r="G53" s="34"/>
      <c r="H53" s="34"/>
      <c r="I53" s="34"/>
      <c r="J53" s="34"/>
      <c r="K53" s="37" t="str">
        <f t="shared" si="1"/>
        <v xml:space="preserve">     </v>
      </c>
      <c r="L53" s="39"/>
      <c r="M53" s="35" t="str">
        <f t="shared" si="43"/>
        <v/>
      </c>
      <c r="N53" s="39"/>
      <c r="O53" s="39"/>
      <c r="P53" s="39"/>
      <c r="Q53" s="39"/>
      <c r="R53" s="39"/>
      <c r="S53" s="39"/>
      <c r="T53" s="39"/>
      <c r="U53" s="53" t="str">
        <f t="shared" si="0"/>
        <v/>
      </c>
      <c r="V53" s="54" t="str">
        <f>IF(OR(M53="",M53=0),"",
IF(M53="Afecta probabilidad",
IF(M52="Afecta probabilidad",V52-(V52*U52),
IF(M51="Afecta probabilidad",V51-(V51*U51),'2. Identificación del Riesgo'!$L$51)),""))</f>
        <v/>
      </c>
      <c r="W53" s="54" t="str">
        <f>IF(OR(M53="",M53=0),"",
IF(M53="Afecta Impacto",
IF(M52="Afecta Impacto",W52-(W52*U52),
IF(M51="Afecta Impacto",W51-(W51*U51),'2. Identificación del Riesgo'!$O$51)),""))</f>
        <v/>
      </c>
      <c r="X53" s="54">
        <f t="shared" si="44"/>
        <v>0</v>
      </c>
      <c r="Y53" s="54">
        <f t="shared" si="45"/>
        <v>0</v>
      </c>
    </row>
    <row r="54" spans="1:42" ht="35.1" customHeight="1" x14ac:dyDescent="0.3">
      <c r="A54" s="147">
        <v>16</v>
      </c>
      <c r="B54" s="1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15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15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34"/>
      <c r="F54" s="34"/>
      <c r="G54" s="34"/>
      <c r="H54" s="34"/>
      <c r="I54" s="34"/>
      <c r="J54" s="34"/>
      <c r="K54" s="37" t="str">
        <f t="shared" si="1"/>
        <v xml:space="preserve">     </v>
      </c>
      <c r="L54" s="39"/>
      <c r="M54" s="35" t="str">
        <f t="shared" ref="M54:M56" si="46">IF(OR(L54="Preventivo",L54="Detectivo"),"Afecta probabilidad",
IF(L54="Correctivo","Afecta Impacto",""))</f>
        <v/>
      </c>
      <c r="N54" s="39"/>
      <c r="O54" s="39"/>
      <c r="P54" s="39"/>
      <c r="Q54" s="39"/>
      <c r="R54" s="39"/>
      <c r="S54" s="39"/>
      <c r="T54" s="39"/>
      <c r="U54" s="53" t="str">
        <f t="shared" si="0"/>
        <v/>
      </c>
      <c r="V54" s="54" t="str">
        <f>IF(OR(M54="",M54=0),"",
IF(M54="Afecta probabilidad",'2. Identificación del Riesgo'!$L$54,""))</f>
        <v/>
      </c>
      <c r="W54" s="54" t="str">
        <f>IF(OR(M54="",M54=0),"",
IF(M54="Afecta Impacto",'2. Identificación del Riesgo'!$O$54,""))</f>
        <v/>
      </c>
      <c r="X54" s="54">
        <f>IFERROR(IF(V54="",0,V54-(V54*U54)),0)</f>
        <v>0</v>
      </c>
      <c r="Y54" s="54">
        <f>IFERROR(IF(W54="",0,W54-(W54*U54)),0)</f>
        <v>0</v>
      </c>
      <c r="Z54" s="8"/>
      <c r="AA54" s="8"/>
      <c r="AB54" s="8"/>
      <c r="AC54" s="8"/>
      <c r="AD54" s="8"/>
      <c r="AE54" s="8"/>
      <c r="AF54" s="8"/>
      <c r="AG54" s="8"/>
      <c r="AH54" s="8"/>
      <c r="AI54" s="8"/>
      <c r="AJ54" s="8"/>
      <c r="AK54" s="8"/>
      <c r="AL54" s="8"/>
      <c r="AM54" s="8"/>
      <c r="AN54" s="8"/>
      <c r="AO54" s="8"/>
      <c r="AP54" s="8"/>
    </row>
    <row r="55" spans="1:42" ht="35.1" customHeight="1" x14ac:dyDescent="0.3">
      <c r="A55" s="147"/>
      <c r="B55" s="185"/>
      <c r="C55" s="160"/>
      <c r="D55" s="160"/>
      <c r="E55" s="34"/>
      <c r="F55" s="34"/>
      <c r="G55" s="34"/>
      <c r="H55" s="34"/>
      <c r="I55" s="34"/>
      <c r="J55" s="34"/>
      <c r="K55" s="37" t="str">
        <f t="shared" si="1"/>
        <v xml:space="preserve">     </v>
      </c>
      <c r="L55" s="39"/>
      <c r="M55" s="35" t="str">
        <f t="shared" si="46"/>
        <v/>
      </c>
      <c r="N55" s="39"/>
      <c r="O55" s="39"/>
      <c r="P55" s="39"/>
      <c r="Q55" s="39"/>
      <c r="R55" s="39"/>
      <c r="S55" s="39"/>
      <c r="T55" s="39"/>
      <c r="U55" s="53" t="str">
        <f t="shared" si="0"/>
        <v/>
      </c>
      <c r="V55" s="54" t="str">
        <f>IF(OR(M55="",M55=0),"",
IF(M55="Afecta probabilidad",
IF(M54="Afecta probabilidad",V54-(V54*U54),'2. Identificación del Riesgo'!$L$54),""))</f>
        <v/>
      </c>
      <c r="W55" s="54" t="str">
        <f>IF(OR(M55="",M55=0),"",
IF(M55="Afecta Impacto",
IF(M54="Afecta Impacto",W54-(W54*U54),'2. Identificación del Riesgo'!$O$54),""))</f>
        <v/>
      </c>
      <c r="X55" s="54">
        <f t="shared" ref="X55:X56" si="47">IFERROR(IF(V55="",0,V55-(V55*U55)),0)</f>
        <v>0</v>
      </c>
      <c r="Y55" s="54">
        <f t="shared" ref="Y55:Y56" si="48">IFERROR(IF(W55="",0,W55-(W55*U55)),0)</f>
        <v>0</v>
      </c>
    </row>
    <row r="56" spans="1:42" ht="35.1" customHeight="1" x14ac:dyDescent="0.3">
      <c r="A56" s="147"/>
      <c r="B56" s="186"/>
      <c r="C56" s="161"/>
      <c r="D56" s="161"/>
      <c r="E56" s="34"/>
      <c r="F56" s="34"/>
      <c r="G56" s="34"/>
      <c r="H56" s="34"/>
      <c r="I56" s="34"/>
      <c r="J56" s="34"/>
      <c r="K56" s="37" t="str">
        <f t="shared" si="1"/>
        <v xml:space="preserve">     </v>
      </c>
      <c r="L56" s="39"/>
      <c r="M56" s="35" t="str">
        <f t="shared" si="46"/>
        <v/>
      </c>
      <c r="N56" s="39"/>
      <c r="O56" s="39"/>
      <c r="P56" s="39"/>
      <c r="Q56" s="39"/>
      <c r="R56" s="39"/>
      <c r="S56" s="39"/>
      <c r="T56" s="39"/>
      <c r="U56" s="53" t="str">
        <f t="shared" si="0"/>
        <v/>
      </c>
      <c r="V56" s="54" t="str">
        <f>IF(OR(M56="",M56=0),"",
IF(M56="Afecta probabilidad",
IF(M55="Afecta probabilidad",V55-(V55*U55),
IF(M54="Afecta probabilidad",V54-(V54*U54),'2. Identificación del Riesgo'!$L$54)),""))</f>
        <v/>
      </c>
      <c r="W56" s="54" t="str">
        <f>IF(OR(M56="",M56=0),"",
IF(M56="Afecta Impacto",
IF(M55="Afecta Impacto",W55-(W55*U55),
IF(M54="Afecta Impacto",W54-(W54*U54),'2. Identificación del Riesgo'!$O$54)),""))</f>
        <v/>
      </c>
      <c r="X56" s="54">
        <f t="shared" si="47"/>
        <v>0</v>
      </c>
      <c r="Y56" s="54">
        <f t="shared" si="48"/>
        <v>0</v>
      </c>
    </row>
    <row r="57" spans="1:42" ht="35.1" customHeight="1" x14ac:dyDescent="0.3">
      <c r="A57" s="147">
        <v>17</v>
      </c>
      <c r="B57" s="1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15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15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34"/>
      <c r="F57" s="34"/>
      <c r="G57" s="34"/>
      <c r="H57" s="34"/>
      <c r="I57" s="34"/>
      <c r="J57" s="34"/>
      <c r="K57" s="37" t="str">
        <f t="shared" si="1"/>
        <v xml:space="preserve">     </v>
      </c>
      <c r="L57" s="39"/>
      <c r="M57" s="35" t="str">
        <f t="shared" ref="M57:M59" si="49">IF(OR(L57="Preventivo",L57="Detectivo"),"Afecta probabilidad",
IF(L57="Correctivo","Afecta Impacto",""))</f>
        <v/>
      </c>
      <c r="N57" s="39"/>
      <c r="O57" s="39"/>
      <c r="P57" s="39"/>
      <c r="Q57" s="39"/>
      <c r="R57" s="39"/>
      <c r="S57" s="39"/>
      <c r="T57" s="39"/>
      <c r="U57" s="53" t="str">
        <f t="shared" si="0"/>
        <v/>
      </c>
      <c r="V57" s="54" t="str">
        <f>IF(OR(M57="",M57=0),"",
IF(M57="Afecta probabilidad",'2. Identificación del Riesgo'!$L$57,""))</f>
        <v/>
      </c>
      <c r="W57" s="54" t="str">
        <f>IF(OR(M57="",M57=0),"",
IF(M57="Afecta Impacto",'2. Identificación del Riesgo'!$O$57,""))</f>
        <v/>
      </c>
      <c r="X57" s="54">
        <f>IFERROR(IF(V57="",0,V57-(V57*U57)),0)</f>
        <v>0</v>
      </c>
      <c r="Y57" s="54">
        <f>IFERROR(IF(W57="",0,W57-(W57*U57)),0)</f>
        <v>0</v>
      </c>
      <c r="Z57" s="8"/>
      <c r="AA57" s="8"/>
      <c r="AB57" s="8"/>
      <c r="AC57" s="8"/>
      <c r="AD57" s="8"/>
      <c r="AE57" s="8"/>
      <c r="AF57" s="8"/>
      <c r="AG57" s="8"/>
      <c r="AH57" s="8"/>
      <c r="AI57" s="8"/>
      <c r="AJ57" s="8"/>
      <c r="AK57" s="8"/>
      <c r="AL57" s="8"/>
      <c r="AM57" s="8"/>
      <c r="AN57" s="8"/>
      <c r="AO57" s="8"/>
      <c r="AP57" s="8"/>
    </row>
    <row r="58" spans="1:42" ht="35.1" customHeight="1" x14ac:dyDescent="0.3">
      <c r="A58" s="147"/>
      <c r="B58" s="185"/>
      <c r="C58" s="160"/>
      <c r="D58" s="160"/>
      <c r="E58" s="34"/>
      <c r="F58" s="34"/>
      <c r="G58" s="34"/>
      <c r="H58" s="34"/>
      <c r="I58" s="34"/>
      <c r="J58" s="34"/>
      <c r="K58" s="37" t="str">
        <f t="shared" si="1"/>
        <v xml:space="preserve">     </v>
      </c>
      <c r="L58" s="39"/>
      <c r="M58" s="35" t="str">
        <f t="shared" si="49"/>
        <v/>
      </c>
      <c r="N58" s="39"/>
      <c r="O58" s="39"/>
      <c r="P58" s="39"/>
      <c r="Q58" s="39"/>
      <c r="R58" s="39"/>
      <c r="S58" s="39"/>
      <c r="T58" s="39"/>
      <c r="U58" s="53" t="str">
        <f t="shared" si="0"/>
        <v/>
      </c>
      <c r="V58" s="54" t="str">
        <f>IF(OR(M58="",M58=0),"",
IF(M58="Afecta probabilidad",
IF(M57="Afecta probabilidad",V57-(V57*U57),'2. Identificación del Riesgo'!$L$57),""))</f>
        <v/>
      </c>
      <c r="W58" s="54" t="str">
        <f>IF(OR(M58="",M58=0),"",
IF(M58="Afecta Impacto",
IF(M57="Afecta Impacto",W57-(W57*U57),'2. Identificación del Riesgo'!$O$57),""))</f>
        <v/>
      </c>
      <c r="X58" s="54">
        <f t="shared" ref="X58:X59" si="50">IFERROR(IF(V58="",0,V58-(V58*U58)),0)</f>
        <v>0</v>
      </c>
      <c r="Y58" s="54">
        <f t="shared" ref="Y58:Y59" si="51">IFERROR(IF(W58="",0,W58-(W58*U58)),0)</f>
        <v>0</v>
      </c>
    </row>
    <row r="59" spans="1:42" ht="35.1" customHeight="1" x14ac:dyDescent="0.3">
      <c r="A59" s="147"/>
      <c r="B59" s="186"/>
      <c r="C59" s="161"/>
      <c r="D59" s="161"/>
      <c r="E59" s="34"/>
      <c r="F59" s="34"/>
      <c r="G59" s="34"/>
      <c r="H59" s="34"/>
      <c r="I59" s="34"/>
      <c r="J59" s="34"/>
      <c r="K59" s="37" t="str">
        <f t="shared" si="1"/>
        <v xml:space="preserve">     </v>
      </c>
      <c r="L59" s="39"/>
      <c r="M59" s="35" t="str">
        <f t="shared" si="49"/>
        <v/>
      </c>
      <c r="N59" s="39"/>
      <c r="O59" s="39"/>
      <c r="P59" s="39"/>
      <c r="Q59" s="39"/>
      <c r="R59" s="39"/>
      <c r="S59" s="39"/>
      <c r="T59" s="39"/>
      <c r="U59" s="53" t="str">
        <f t="shared" si="0"/>
        <v/>
      </c>
      <c r="V59" s="54" t="str">
        <f>IF(OR(M59="",M59=0),"",
IF(M59="Afecta probabilidad",
IF(M58="Afecta probabilidad",V58-(V58*U58),
IF(M57="Afecta probabilidad",V57-(V57*U57),'2. Identificación del Riesgo'!$L$57)),""))</f>
        <v/>
      </c>
      <c r="W59" s="54" t="str">
        <f>IF(OR(M59="",M59=0),"",
IF(M59="Afecta Impacto",
IF(M58="Afecta Impacto",W58-(W58*U58),
IF(M57="Afecta Impacto",W57-(W57*U57),'2. Identificación del Riesgo'!$O$57)),""))</f>
        <v/>
      </c>
      <c r="X59" s="54">
        <f t="shared" si="50"/>
        <v>0</v>
      </c>
      <c r="Y59" s="54">
        <f t="shared" si="51"/>
        <v>0</v>
      </c>
    </row>
    <row r="60" spans="1:42" ht="35.1" customHeight="1" x14ac:dyDescent="0.3">
      <c r="A60" s="147">
        <v>18</v>
      </c>
      <c r="B60" s="1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15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15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34"/>
      <c r="F60" s="34"/>
      <c r="G60" s="34"/>
      <c r="H60" s="34"/>
      <c r="I60" s="34"/>
      <c r="J60" s="34"/>
      <c r="K60" s="37" t="str">
        <f t="shared" si="1"/>
        <v xml:space="preserve">     </v>
      </c>
      <c r="L60" s="39"/>
      <c r="M60" s="35" t="str">
        <f t="shared" ref="M60:M62" si="52">IF(OR(L60="Preventivo",L60="Detectivo"),"Afecta probabilidad",
IF(L60="Correctivo","Afecta Impacto",""))</f>
        <v/>
      </c>
      <c r="N60" s="39"/>
      <c r="O60" s="39"/>
      <c r="P60" s="39"/>
      <c r="Q60" s="39"/>
      <c r="R60" s="39"/>
      <c r="S60" s="39"/>
      <c r="T60" s="39"/>
      <c r="U60" s="53" t="str">
        <f t="shared" si="0"/>
        <v/>
      </c>
      <c r="V60" s="54" t="str">
        <f>IF(OR(M60="",M60=0),"",
IF(M60="Afecta probabilidad",'2. Identificación del Riesgo'!$L$60,""))</f>
        <v/>
      </c>
      <c r="W60" s="54" t="str">
        <f>IF(OR(M60="",M60=0),"",
IF(M60="Afecta Impacto",'2. Identificación del Riesgo'!$O$60,""))</f>
        <v/>
      </c>
      <c r="X60" s="54">
        <f>IFERROR(IF(V60="",0,V60-(V60*U60)),0)</f>
        <v>0</v>
      </c>
      <c r="Y60" s="54">
        <f>IFERROR(IF(W60="",0,W60-(W60*U60)),0)</f>
        <v>0</v>
      </c>
      <c r="Z60" s="8"/>
      <c r="AA60" s="8"/>
      <c r="AB60" s="8"/>
      <c r="AC60" s="8"/>
      <c r="AD60" s="8"/>
      <c r="AE60" s="8"/>
      <c r="AF60" s="8"/>
      <c r="AG60" s="8"/>
      <c r="AH60" s="8"/>
      <c r="AI60" s="8"/>
      <c r="AJ60" s="8"/>
      <c r="AK60" s="8"/>
      <c r="AL60" s="8"/>
      <c r="AM60" s="8"/>
      <c r="AN60" s="8"/>
      <c r="AO60" s="8"/>
      <c r="AP60" s="8"/>
    </row>
    <row r="61" spans="1:42" ht="35.1" customHeight="1" x14ac:dyDescent="0.3">
      <c r="A61" s="147"/>
      <c r="B61" s="185"/>
      <c r="C61" s="160"/>
      <c r="D61" s="160"/>
      <c r="E61" s="34"/>
      <c r="F61" s="34"/>
      <c r="G61" s="34"/>
      <c r="H61" s="34"/>
      <c r="I61" s="34"/>
      <c r="J61" s="34"/>
      <c r="K61" s="37" t="str">
        <f t="shared" si="1"/>
        <v xml:space="preserve">     </v>
      </c>
      <c r="L61" s="39"/>
      <c r="M61" s="35" t="str">
        <f t="shared" si="52"/>
        <v/>
      </c>
      <c r="N61" s="39"/>
      <c r="O61" s="39"/>
      <c r="P61" s="39"/>
      <c r="Q61" s="39"/>
      <c r="R61" s="39"/>
      <c r="S61" s="39"/>
      <c r="T61" s="39"/>
      <c r="U61" s="53" t="str">
        <f t="shared" si="0"/>
        <v/>
      </c>
      <c r="V61" s="54" t="str">
        <f>IF(OR(M61="",M61=0),"",
IF(M61="Afecta probabilidad",
IF(M60="Afecta probabilidad",V60-(V60*U60),'2. Identificación del Riesgo'!$L$60),""))</f>
        <v/>
      </c>
      <c r="W61" s="54" t="str">
        <f>IF(OR(M61="",M61=0),"",
IF(M61="Afecta Impacto",
IF(M60="Afecta Impacto",W60-(W60*U60),'2. Identificación del Riesgo'!$O$60),""))</f>
        <v/>
      </c>
      <c r="X61" s="54">
        <f t="shared" ref="X61:X62" si="53">IFERROR(IF(V61="",0,V61-(V61*U61)),0)</f>
        <v>0</v>
      </c>
      <c r="Y61" s="54">
        <f t="shared" ref="Y61:Y62" si="54">IFERROR(IF(W61="",0,W61-(W61*U61)),0)</f>
        <v>0</v>
      </c>
    </row>
    <row r="62" spans="1:42" ht="35.1" customHeight="1" x14ac:dyDescent="0.3">
      <c r="A62" s="147"/>
      <c r="B62" s="186"/>
      <c r="C62" s="161"/>
      <c r="D62" s="161"/>
      <c r="E62" s="34"/>
      <c r="F62" s="34"/>
      <c r="G62" s="34"/>
      <c r="H62" s="34"/>
      <c r="I62" s="34"/>
      <c r="J62" s="34"/>
      <c r="K62" s="37" t="str">
        <f t="shared" si="1"/>
        <v xml:space="preserve">     </v>
      </c>
      <c r="L62" s="39"/>
      <c r="M62" s="35" t="str">
        <f t="shared" si="52"/>
        <v/>
      </c>
      <c r="N62" s="39"/>
      <c r="O62" s="39"/>
      <c r="P62" s="39"/>
      <c r="Q62" s="39"/>
      <c r="R62" s="39"/>
      <c r="S62" s="39"/>
      <c r="T62" s="39"/>
      <c r="U62" s="53" t="str">
        <f t="shared" si="0"/>
        <v/>
      </c>
      <c r="V62" s="54" t="str">
        <f>IF(OR(M62="",M62=0),"",
IF(M62="Afecta probabilidad",
IF(M61="Afecta probabilidad",V61-(V61*U61),
IF(M60="Afecta probabilidad",V60-(V60*U60),'2. Identificación del Riesgo'!$L$60)),""))</f>
        <v/>
      </c>
      <c r="W62" s="54" t="str">
        <f>IF(OR(M62="",M62=0),"",
IF(M62="Afecta Impacto",
IF(M61="Afecta Impacto",W61-(W61*U61),
IF(M60="Afecta Impacto",W60-(W60*U60),'2. Identificación del Riesgo'!$O$60)),""))</f>
        <v/>
      </c>
      <c r="X62" s="54">
        <f t="shared" si="53"/>
        <v>0</v>
      </c>
      <c r="Y62" s="54">
        <f t="shared" si="54"/>
        <v>0</v>
      </c>
    </row>
    <row r="63" spans="1:42" ht="35.1" customHeight="1" x14ac:dyDescent="0.3">
      <c r="A63" s="147">
        <v>19</v>
      </c>
      <c r="B63" s="1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15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15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34"/>
      <c r="F63" s="34"/>
      <c r="G63" s="34"/>
      <c r="H63" s="34"/>
      <c r="I63" s="34"/>
      <c r="J63" s="34"/>
      <c r="K63" s="37" t="str">
        <f t="shared" si="1"/>
        <v xml:space="preserve">     </v>
      </c>
      <c r="L63" s="39"/>
      <c r="M63" s="35" t="str">
        <f t="shared" ref="M63:M65" si="55">IF(OR(L63="Preventivo",L63="Detectivo"),"Afecta probabilidad",
IF(L63="Correctivo","Afecta Impacto",""))</f>
        <v/>
      </c>
      <c r="N63" s="39"/>
      <c r="O63" s="39"/>
      <c r="P63" s="39"/>
      <c r="Q63" s="39"/>
      <c r="R63" s="39"/>
      <c r="S63" s="39"/>
      <c r="T63" s="39"/>
      <c r="U63" s="53" t="str">
        <f t="shared" si="0"/>
        <v/>
      </c>
      <c r="V63" s="54" t="str">
        <f>IF(OR(M63="",M63=0),"",
IF(M63="Afecta probabilidad",'2. Identificación del Riesgo'!$L$63,""))</f>
        <v/>
      </c>
      <c r="W63" s="54" t="str">
        <f>IF(OR(M63="",M63=0),"",
IF(M63="Afecta Impacto",'2. Identificación del Riesgo'!$O$63,""))</f>
        <v/>
      </c>
      <c r="X63" s="54">
        <f>IFERROR(IF(V63="",0,V63-(V63*U63)),0)</f>
        <v>0</v>
      </c>
      <c r="Y63" s="54">
        <f>IFERROR(IF(W63="",0,W63-(W63*U63)),0)</f>
        <v>0</v>
      </c>
      <c r="Z63" s="8"/>
      <c r="AA63" s="8"/>
      <c r="AB63" s="8"/>
      <c r="AC63" s="8"/>
      <c r="AD63" s="8"/>
      <c r="AE63" s="8"/>
      <c r="AF63" s="8"/>
      <c r="AG63" s="8"/>
      <c r="AH63" s="8"/>
      <c r="AI63" s="8"/>
      <c r="AJ63" s="8"/>
      <c r="AK63" s="8"/>
      <c r="AL63" s="8"/>
      <c r="AM63" s="8"/>
      <c r="AN63" s="8"/>
      <c r="AO63" s="8"/>
      <c r="AP63" s="8"/>
    </row>
    <row r="64" spans="1:42" ht="35.1" customHeight="1" x14ac:dyDescent="0.3">
      <c r="A64" s="147"/>
      <c r="B64" s="185"/>
      <c r="C64" s="160"/>
      <c r="D64" s="160"/>
      <c r="E64" s="34"/>
      <c r="F64" s="34"/>
      <c r="G64" s="34"/>
      <c r="H64" s="34"/>
      <c r="I64" s="34"/>
      <c r="J64" s="34"/>
      <c r="K64" s="37" t="str">
        <f t="shared" si="1"/>
        <v xml:space="preserve">     </v>
      </c>
      <c r="L64" s="39"/>
      <c r="M64" s="35" t="str">
        <f t="shared" si="55"/>
        <v/>
      </c>
      <c r="N64" s="39"/>
      <c r="O64" s="39"/>
      <c r="P64" s="39"/>
      <c r="Q64" s="39"/>
      <c r="R64" s="39"/>
      <c r="S64" s="39"/>
      <c r="T64" s="39"/>
      <c r="U64" s="53" t="str">
        <f t="shared" si="0"/>
        <v/>
      </c>
      <c r="V64" s="54" t="str">
        <f>IF(OR(M64="",M64=0),"",
IF(M64="Afecta probabilidad",
IF(M63="Afecta probabilidad",V63-(V63*U63),'2. Identificación del Riesgo'!$L$63),""))</f>
        <v/>
      </c>
      <c r="W64" s="54" t="str">
        <f>IF(OR(M64="",M64=0),"",
IF(M64="Afecta Impacto",
IF(M63="Afecta Impacto",W63-(W63*U63),'2. Identificación del Riesgo'!$O$63),""))</f>
        <v/>
      </c>
      <c r="X64" s="54">
        <f t="shared" ref="X64:X65" si="56">IFERROR(IF(V64="",0,V64-(V64*U64)),0)</f>
        <v>0</v>
      </c>
      <c r="Y64" s="54">
        <f t="shared" ref="Y64:Y65" si="57">IFERROR(IF(W64="",0,W64-(W64*U64)),0)</f>
        <v>0</v>
      </c>
    </row>
    <row r="65" spans="1:42" ht="35.1" customHeight="1" x14ac:dyDescent="0.3">
      <c r="A65" s="147"/>
      <c r="B65" s="186"/>
      <c r="C65" s="161"/>
      <c r="D65" s="161"/>
      <c r="E65" s="34"/>
      <c r="F65" s="34"/>
      <c r="G65" s="34"/>
      <c r="H65" s="34"/>
      <c r="I65" s="34"/>
      <c r="J65" s="34"/>
      <c r="K65" s="37" t="str">
        <f t="shared" si="1"/>
        <v xml:space="preserve">     </v>
      </c>
      <c r="L65" s="39"/>
      <c r="M65" s="35" t="str">
        <f t="shared" si="55"/>
        <v/>
      </c>
      <c r="N65" s="39"/>
      <c r="O65" s="39"/>
      <c r="P65" s="39"/>
      <c r="Q65" s="39"/>
      <c r="R65" s="39"/>
      <c r="S65" s="39"/>
      <c r="T65" s="39"/>
      <c r="U65" s="53" t="str">
        <f t="shared" si="0"/>
        <v/>
      </c>
      <c r="V65" s="54" t="str">
        <f>IF(OR(M65="",M65=0),"",
IF(M65="Afecta probabilidad",
IF(M64="Afecta probabilidad",V64-(V64*U64),
IF(M63="Afecta probabilidad",V63-(V63*U63),'2. Identificación del Riesgo'!$L$63)),""))</f>
        <v/>
      </c>
      <c r="W65" s="54" t="str">
        <f>IF(OR(M65="",M65=0),"",
IF(M65="Afecta Impacto",
IF(M64="Afecta Impacto",W64-(W64*U64),
IF(M63="Afecta Impacto",W63-(W63*U63),'2. Identificación del Riesgo'!$O$63)),""))</f>
        <v/>
      </c>
      <c r="X65" s="54">
        <f t="shared" si="56"/>
        <v>0</v>
      </c>
      <c r="Y65" s="54">
        <f t="shared" si="57"/>
        <v>0</v>
      </c>
    </row>
    <row r="66" spans="1:42" ht="35.1" customHeight="1" x14ac:dyDescent="0.3">
      <c r="A66" s="147">
        <v>20</v>
      </c>
      <c r="B66" s="1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15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15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34"/>
      <c r="F66" s="34"/>
      <c r="G66" s="34"/>
      <c r="H66" s="34"/>
      <c r="I66" s="34"/>
      <c r="J66" s="34"/>
      <c r="K66" s="37" t="str">
        <f t="shared" si="1"/>
        <v xml:space="preserve">     </v>
      </c>
      <c r="L66" s="39"/>
      <c r="M66" s="35" t="str">
        <f t="shared" ref="M66:M68" si="58">IF(OR(L66="Preventivo",L66="Detectivo"),"Afecta probabilidad",
IF(L66="Correctivo","Afecta Impacto",""))</f>
        <v/>
      </c>
      <c r="N66" s="39"/>
      <c r="O66" s="39"/>
      <c r="P66" s="39"/>
      <c r="Q66" s="39"/>
      <c r="R66" s="39"/>
      <c r="S66" s="39"/>
      <c r="T66" s="39"/>
      <c r="U66" s="53" t="str">
        <f t="shared" si="0"/>
        <v/>
      </c>
      <c r="V66" s="54" t="str">
        <f>IF(OR(M66="",M66=0),"",
IF(M66="Afecta probabilidad",'2. Identificación del Riesgo'!$L$66,""))</f>
        <v/>
      </c>
      <c r="W66" s="54" t="str">
        <f>IF(OR(M66="",M66=0),"",
IF(M66="Afecta Impacto",'2. Identificación del Riesgo'!$O$66,""))</f>
        <v/>
      </c>
      <c r="X66" s="54">
        <f>IFERROR(IF(V66="",0,V66-(V66*U66)),0)</f>
        <v>0</v>
      </c>
      <c r="Y66" s="54">
        <f>IFERROR(IF(W66="",0,W66-(W66*U66)),0)</f>
        <v>0</v>
      </c>
      <c r="Z66" s="8"/>
      <c r="AA66" s="8"/>
      <c r="AB66" s="8"/>
      <c r="AC66" s="8"/>
      <c r="AD66" s="8"/>
      <c r="AE66" s="8"/>
      <c r="AF66" s="8"/>
      <c r="AG66" s="8"/>
      <c r="AH66" s="8"/>
      <c r="AI66" s="8"/>
      <c r="AJ66" s="8"/>
      <c r="AK66" s="8"/>
      <c r="AL66" s="8"/>
      <c r="AM66" s="8"/>
      <c r="AN66" s="8"/>
      <c r="AO66" s="8"/>
      <c r="AP66" s="8"/>
    </row>
    <row r="67" spans="1:42" ht="35.1" customHeight="1" x14ac:dyDescent="0.3">
      <c r="A67" s="147"/>
      <c r="B67" s="185"/>
      <c r="C67" s="160"/>
      <c r="D67" s="160"/>
      <c r="E67" s="34"/>
      <c r="F67" s="34"/>
      <c r="G67" s="34"/>
      <c r="H67" s="34"/>
      <c r="I67" s="34"/>
      <c r="J67" s="34"/>
      <c r="K67" s="37" t="str">
        <f t="shared" si="1"/>
        <v xml:space="preserve">     </v>
      </c>
      <c r="L67" s="39"/>
      <c r="M67" s="35" t="str">
        <f t="shared" si="58"/>
        <v/>
      </c>
      <c r="N67" s="39"/>
      <c r="O67" s="39"/>
      <c r="P67" s="39"/>
      <c r="Q67" s="39"/>
      <c r="R67" s="39"/>
      <c r="S67" s="39"/>
      <c r="T67" s="39"/>
      <c r="U67" s="53" t="str">
        <f t="shared" si="0"/>
        <v/>
      </c>
      <c r="V67" s="54" t="str">
        <f>IF(OR(M67="",M67=0),"",
IF(M67="Afecta probabilidad",
IF(M66="Afecta probabilidad",V66-(V66*U66),'2. Identificación del Riesgo'!$L$66),""))</f>
        <v/>
      </c>
      <c r="W67" s="54" t="str">
        <f>IF(OR(M67="",M67=0),"",
IF(M67="Afecta Impacto",
IF(M66="Afecta Impacto",W66-(W66*U66),'2. Identificación del Riesgo'!$O$66),""))</f>
        <v/>
      </c>
      <c r="X67" s="54">
        <f t="shared" ref="X67:X68" si="59">IFERROR(IF(V67="",0,V67-(V67*U67)),0)</f>
        <v>0</v>
      </c>
      <c r="Y67" s="54">
        <f t="shared" ref="Y67:Y68" si="60">IFERROR(IF(W67="",0,W67-(W67*U67)),0)</f>
        <v>0</v>
      </c>
    </row>
    <row r="68" spans="1:42" ht="35.1" customHeight="1" x14ac:dyDescent="0.3">
      <c r="A68" s="147"/>
      <c r="B68" s="186"/>
      <c r="C68" s="161"/>
      <c r="D68" s="161"/>
      <c r="E68" s="34"/>
      <c r="F68" s="34"/>
      <c r="G68" s="34"/>
      <c r="H68" s="34"/>
      <c r="I68" s="34"/>
      <c r="J68" s="34"/>
      <c r="K68" s="37" t="str">
        <f t="shared" si="1"/>
        <v xml:space="preserve">     </v>
      </c>
      <c r="L68" s="39"/>
      <c r="M68" s="35" t="str">
        <f t="shared" si="58"/>
        <v/>
      </c>
      <c r="N68" s="39"/>
      <c r="O68" s="39"/>
      <c r="P68" s="39"/>
      <c r="Q68" s="39"/>
      <c r="R68" s="39"/>
      <c r="S68" s="39"/>
      <c r="T68" s="39"/>
      <c r="U68" s="53" t="str">
        <f t="shared" si="0"/>
        <v/>
      </c>
      <c r="V68" s="54" t="str">
        <f>IF(OR(M68="",M68=0),"",
IF(M68="Afecta probabilidad",
IF(M67="Afecta probabilidad",V67-(V67*U67),
IF(M66="Afecta probabilidad",V66-(V66*U66),'2. Identificación del Riesgo'!$L$66)),""))</f>
        <v/>
      </c>
      <c r="W68" s="54" t="str">
        <f>IF(OR(M68="",M68=0),"",
IF(M68="Afecta Impacto",
IF(M67="Afecta Impacto",W67-(W67*U67),
IF(M66="Afecta Impacto",W66-(W66*U66),'2. Identificación del Riesgo'!$O$66)),""))</f>
        <v/>
      </c>
      <c r="X68" s="54">
        <f t="shared" si="59"/>
        <v>0</v>
      </c>
      <c r="Y68" s="54">
        <f t="shared" si="60"/>
        <v>0</v>
      </c>
    </row>
    <row r="69" spans="1:42" x14ac:dyDescent="0.3"/>
    <row r="70" spans="1:42" x14ac:dyDescent="0.3"/>
  </sheetData>
  <sheetProtection algorithmName="SHA-512" hashValue="JUJH/z5oPZmdD6x0ImjXr/ZBj3L6O/Hoc1Nm6MyBgqLHwaynmOrgBYH9Sv37blYlFwy+AlbFIc8QYCTiBQ5yxg==" saltValue="xzFIDq9+7I6akf3y/dKoEA==" spinCount="100000" sheet="1" objects="1" scenarios="1" formatColumns="0" formatRows="0"/>
  <mergeCells count="105">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L7:N7"/>
    <mergeCell ref="D9:D11"/>
    <mergeCell ref="K7:K8"/>
    <mergeCell ref="H7:H8"/>
    <mergeCell ref="J7:J8"/>
    <mergeCell ref="A1:B4"/>
    <mergeCell ref="A7:A8"/>
    <mergeCell ref="E7:E8"/>
    <mergeCell ref="C7:C8"/>
    <mergeCell ref="D7:D8"/>
    <mergeCell ref="A6:D6"/>
    <mergeCell ref="O7:T7"/>
    <mergeCell ref="V7:W7"/>
    <mergeCell ref="X7:X8"/>
    <mergeCell ref="C1:V4"/>
    <mergeCell ref="W1:Y1"/>
    <mergeCell ref="W2:Y2"/>
    <mergeCell ref="W3:Y3"/>
    <mergeCell ref="W4:Y4"/>
    <mergeCell ref="E6:Y6"/>
    <mergeCell ref="Y7:Y8"/>
    <mergeCell ref="U7:U8"/>
    <mergeCell ref="F7:F8"/>
    <mergeCell ref="G7:G8"/>
    <mergeCell ref="I7:I8"/>
  </mergeCells>
  <conditionalFormatting sqref="B18:M20">
    <cfRule type="expression" dxfId="221" priority="7">
      <formula>IF($D$18="No aplica",1,0)</formula>
    </cfRule>
  </conditionalFormatting>
  <conditionalFormatting sqref="B21:M23">
    <cfRule type="expression" dxfId="220" priority="6">
      <formula>IF($D$21="No aplica",1,0)</formula>
    </cfRule>
  </conditionalFormatting>
  <conditionalFormatting sqref="B9:T11">
    <cfRule type="expression" dxfId="219" priority="2">
      <formula>IF($D$9="No aplica",1,0)</formula>
    </cfRule>
  </conditionalFormatting>
  <conditionalFormatting sqref="B12:Y14">
    <cfRule type="expression" dxfId="218" priority="3">
      <formula>IF($D$12="No aplica",1,0)</formula>
    </cfRule>
  </conditionalFormatting>
  <conditionalFormatting sqref="B15:Y17">
    <cfRule type="expression" dxfId="217" priority="14">
      <formula>IF($D$15="No aplica",1,0)</formula>
    </cfRule>
  </conditionalFormatting>
  <conditionalFormatting sqref="B24:Y26">
    <cfRule type="expression" dxfId="216" priority="33">
      <formula>IF($D$24="No aplica",1,0)</formula>
    </cfRule>
  </conditionalFormatting>
  <conditionalFormatting sqref="B27:Y29">
    <cfRule type="expression" dxfId="215" priority="8">
      <formula>IF($D$27="No aplica",1,0)</formula>
    </cfRule>
  </conditionalFormatting>
  <conditionalFormatting sqref="B30:Y32">
    <cfRule type="expression" dxfId="214" priority="31">
      <formula>IF($D$30="No aplica",1,0)</formula>
    </cfRule>
  </conditionalFormatting>
  <conditionalFormatting sqref="B33:Y35">
    <cfRule type="expression" dxfId="213" priority="30">
      <formula>IF($D$33="No aplica",1,0)</formula>
    </cfRule>
  </conditionalFormatting>
  <conditionalFormatting sqref="B36:Y38">
    <cfRule type="expression" dxfId="212" priority="29">
      <formula>IF($D$36="No aplica",1,0)</formula>
    </cfRule>
  </conditionalFormatting>
  <conditionalFormatting sqref="B39:Y41">
    <cfRule type="expression" dxfId="211" priority="28">
      <formula>IF($D$39="No aplica",1,0)</formula>
    </cfRule>
  </conditionalFormatting>
  <conditionalFormatting sqref="B42:Y44">
    <cfRule type="expression" dxfId="210" priority="27">
      <formula>IF($D$42="No aplica",1,0)</formula>
    </cfRule>
  </conditionalFormatting>
  <conditionalFormatting sqref="B45:Y47">
    <cfRule type="expression" dxfId="209" priority="26">
      <formula>IF($D$45="No aplica",1,0)</formula>
    </cfRule>
  </conditionalFormatting>
  <conditionalFormatting sqref="B48:Y50">
    <cfRule type="expression" dxfId="208" priority="25">
      <formula>IF($D$48="No aplica",1,0)</formula>
    </cfRule>
  </conditionalFormatting>
  <conditionalFormatting sqref="B51:Y53">
    <cfRule type="expression" dxfId="207" priority="24">
      <formula>IF($D$51="No aplica",1,0)</formula>
    </cfRule>
  </conditionalFormatting>
  <conditionalFormatting sqref="B54:Y56">
    <cfRule type="expression" dxfId="206" priority="23">
      <formula>IF($D$54="No aplica",1,0)</formula>
    </cfRule>
  </conditionalFormatting>
  <conditionalFormatting sqref="B57:Y59">
    <cfRule type="expression" dxfId="205" priority="22">
      <formula>IF($D$57="No aplica",1,0)</formula>
    </cfRule>
  </conditionalFormatting>
  <conditionalFormatting sqref="B60:Y62">
    <cfRule type="expression" dxfId="204" priority="21">
      <formula>IF($D$60="No aplica",1,0)</formula>
    </cfRule>
  </conditionalFormatting>
  <conditionalFormatting sqref="B63:Y65">
    <cfRule type="expression" dxfId="203" priority="20">
      <formula>IF($D$63="No aplica",1,0)</formula>
    </cfRule>
  </conditionalFormatting>
  <conditionalFormatting sqref="B66:Y68">
    <cfRule type="expression" dxfId="202" priority="19">
      <formula>IF($D$66="No aplica",1,0)</formula>
    </cfRule>
  </conditionalFormatting>
  <conditionalFormatting sqref="N18:T23">
    <cfRule type="expression" dxfId="201" priority="1">
      <formula>IF($D$18="No aplica",1,0)</formula>
    </cfRule>
  </conditionalFormatting>
  <conditionalFormatting sqref="U9">
    <cfRule type="expression" dxfId="200" priority="10">
      <formula>IF($D$12="No aplica",1,0)</formula>
    </cfRule>
  </conditionalFormatting>
  <conditionalFormatting sqref="U18:Y20">
    <cfRule type="expression" dxfId="199" priority="35">
      <formula>IF($D$18="No aplica",1,0)</formula>
    </cfRule>
  </conditionalFormatting>
  <conditionalFormatting sqref="U21:Y23">
    <cfRule type="expression" dxfId="198" priority="34">
      <formula>IF($D$21="No aplica",1,0)</formula>
    </cfRule>
  </conditionalFormatting>
  <conditionalFormatting sqref="V9:Y9 U10:Y11">
    <cfRule type="expression" dxfId="197" priority="15">
      <formula>IF($D$9="No aplica",1,0)</formula>
    </cfRule>
  </conditionalFormatting>
  <conditionalFormatting sqref="X9:Y68">
    <cfRule type="cellIs" dxfId="196" priority="119" operator="equal">
      <formula>0</formula>
    </cfRule>
  </conditionalFormatting>
  <pageMargins left="0.70866141732283472" right="0.70866141732283472" top="0.74803149606299213" bottom="0.74803149606299213" header="0.31496062992125984" footer="0.31496062992125984"/>
  <pageSetup scale="17"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O9:O17 O24:O68</xm:sqref>
        </x14:dataValidation>
        <x14:dataValidation type="list" allowBlank="1" showInputMessage="1" showErrorMessage="1">
          <x14:formula1>
            <xm:f>Listas!$M$2:$M$4</xm:f>
          </x14:formula1>
          <xm:sqref>Q9:Q17 Q24:Q68</xm:sqref>
        </x14:dataValidation>
        <x14:dataValidation type="list" allowBlank="1" showInputMessage="1" showErrorMessage="1">
          <x14:formula1>
            <xm:f>Listas!$L$2:$L$4</xm:f>
          </x14:formula1>
          <xm:sqref>P9:P17 P24:P68</xm:sqref>
        </x14:dataValidation>
        <x14:dataValidation type="list" allowBlank="1" showInputMessage="1" showErrorMessage="1">
          <x14:formula1>
            <xm:f>Listas!$J$2:$J$4</xm:f>
          </x14:formula1>
          <xm:sqref>N9:N17 N24:N68</xm:sqref>
        </x14:dataValidation>
        <x14:dataValidation type="list" allowBlank="1" showInputMessage="1" showErrorMessage="1">
          <x14:formula1>
            <xm:f>Listas!$I$2:$I$5</xm:f>
          </x14:formula1>
          <xm:sqref>L9:L68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0"/>
  <sheetViews>
    <sheetView showGridLines="0" tabSelected="1" view="pageBreakPreview" zoomScale="80" zoomScaleNormal="80" zoomScaleSheetLayoutView="80" workbookViewId="0">
      <pane xSplit="3" ySplit="8" topLeftCell="D33" activePane="bottomRight" state="frozen"/>
      <selection pane="topRight" activeCell="D1" sqref="D1"/>
      <selection pane="bottomLeft" activeCell="A9" sqref="A9"/>
      <selection pane="bottomRight" activeCell="H36" sqref="H36"/>
    </sheetView>
  </sheetViews>
  <sheetFormatPr baseColWidth="10" defaultColWidth="0" defaultRowHeight="16.5" zeroHeight="1" x14ac:dyDescent="0.3"/>
  <cols>
    <col min="1" max="1" width="4" style="16" bestFit="1" customWidth="1"/>
    <col min="2" max="2" width="18.42578125" style="16" customWidth="1"/>
    <col min="3" max="3" width="65.85546875" style="16" customWidth="1"/>
    <col min="4" max="4" width="18.42578125" style="16" customWidth="1"/>
    <col min="5" max="5" width="17.28515625" style="16" customWidth="1"/>
    <col min="6" max="6" width="22.5703125" style="16" customWidth="1"/>
    <col min="7" max="7" width="36.5703125" style="16" customWidth="1"/>
    <col min="8" max="8" width="52.28515625" style="16" customWidth="1"/>
    <col min="9" max="9" width="45.28515625" style="16" customWidth="1"/>
    <col min="10" max="10" width="30.5703125" style="16" customWidth="1"/>
    <col min="11" max="11" width="74.5703125" style="16" customWidth="1"/>
    <col min="12" max="12" width="14.5703125" style="16" customWidth="1"/>
    <col min="13" max="13" width="20.7109375" style="16" customWidth="1"/>
    <col min="14" max="14" width="29" style="16" customWidth="1"/>
    <col min="15" max="15" width="36.85546875" style="16" customWidth="1"/>
    <col min="16" max="16" width="23" style="16" customWidth="1"/>
    <col min="17" max="17" width="29.140625" style="16" customWidth="1"/>
    <col min="18" max="18" width="26" style="16" customWidth="1"/>
    <col min="19" max="19" width="16.5703125" style="16" customWidth="1"/>
    <col min="20" max="20" width="32.42578125" style="16" customWidth="1"/>
    <col min="21" max="21" width="29.28515625" style="16" customWidth="1"/>
    <col min="22" max="22" width="23.42578125" style="16" customWidth="1"/>
    <col min="23" max="23" width="14.140625" style="16" customWidth="1"/>
    <col min="24" max="24" width="15.5703125" style="16" customWidth="1"/>
    <col min="25" max="25" width="12.140625" style="16" customWidth="1"/>
    <col min="26" max="26" width="14.140625" style="16" customWidth="1"/>
    <col min="27" max="27" width="22.7109375" style="16" customWidth="1"/>
    <col min="28" max="28" width="23.140625" style="16" customWidth="1"/>
    <col min="29" max="29" width="20.140625" style="16" customWidth="1"/>
    <col min="30" max="30" width="5" style="9" customWidth="1"/>
    <col min="31" max="45" width="11.42578125" style="9" hidden="1" customWidth="1"/>
    <col min="46" max="16384" width="11.42578125" style="9" hidden="1"/>
  </cols>
  <sheetData>
    <row r="1" spans="1:45" ht="19.899999999999999" customHeight="1" x14ac:dyDescent="0.3">
      <c r="A1" s="167"/>
      <c r="B1" s="168"/>
      <c r="C1" s="154" t="s">
        <v>138</v>
      </c>
      <c r="D1" s="154"/>
      <c r="E1" s="154"/>
      <c r="F1" s="154"/>
      <c r="G1" s="154"/>
      <c r="H1" s="154"/>
      <c r="I1" s="154"/>
      <c r="J1" s="154"/>
      <c r="K1" s="154"/>
      <c r="L1" s="154"/>
      <c r="M1" s="154"/>
      <c r="N1" s="154"/>
      <c r="O1" s="154"/>
      <c r="P1" s="154"/>
      <c r="Q1" s="154"/>
      <c r="R1" s="154"/>
      <c r="S1" s="154"/>
      <c r="T1" s="154"/>
      <c r="U1" s="154"/>
      <c r="V1" s="154"/>
      <c r="W1" s="154"/>
      <c r="X1" s="154"/>
      <c r="Y1" s="154"/>
      <c r="Z1" s="154"/>
      <c r="AA1" s="154"/>
      <c r="AB1" s="153" t="s">
        <v>309</v>
      </c>
      <c r="AC1" s="153"/>
      <c r="AD1" s="8"/>
      <c r="AE1" s="8"/>
      <c r="AF1" s="8"/>
      <c r="AG1" s="8"/>
      <c r="AH1" s="8"/>
      <c r="AI1" s="8"/>
      <c r="AJ1" s="8"/>
      <c r="AK1" s="8"/>
      <c r="AL1" s="8"/>
      <c r="AM1" s="8"/>
      <c r="AN1" s="8"/>
      <c r="AO1" s="8"/>
      <c r="AP1" s="8"/>
      <c r="AQ1" s="8"/>
      <c r="AR1" s="8"/>
      <c r="AS1" s="8"/>
    </row>
    <row r="2" spans="1:45" ht="19.899999999999999" customHeight="1" x14ac:dyDescent="0.3">
      <c r="A2" s="169"/>
      <c r="B2" s="170"/>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3" t="s">
        <v>310</v>
      </c>
      <c r="AC2" s="153"/>
      <c r="AD2" s="8"/>
      <c r="AE2" s="8"/>
      <c r="AF2" s="8"/>
      <c r="AG2" s="8"/>
      <c r="AH2" s="8"/>
      <c r="AI2" s="8"/>
      <c r="AJ2" s="8"/>
      <c r="AK2" s="8"/>
      <c r="AL2" s="8"/>
      <c r="AM2" s="8"/>
      <c r="AN2" s="8"/>
      <c r="AO2" s="8"/>
      <c r="AP2" s="8"/>
      <c r="AQ2" s="8"/>
      <c r="AR2" s="8"/>
      <c r="AS2" s="8"/>
    </row>
    <row r="3" spans="1:45" ht="19.899999999999999" customHeight="1" x14ac:dyDescent="0.3">
      <c r="A3" s="169"/>
      <c r="B3" s="170"/>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3" t="s">
        <v>360</v>
      </c>
      <c r="AC3" s="153"/>
      <c r="AD3" s="8"/>
      <c r="AE3" s="8"/>
      <c r="AF3" s="8"/>
      <c r="AG3" s="8"/>
      <c r="AH3" s="8"/>
      <c r="AI3" s="8"/>
      <c r="AJ3" s="8"/>
      <c r="AK3" s="8"/>
      <c r="AL3" s="8"/>
      <c r="AM3" s="8"/>
      <c r="AN3" s="8"/>
      <c r="AO3" s="8"/>
      <c r="AP3" s="8"/>
      <c r="AQ3" s="8"/>
      <c r="AR3" s="8"/>
      <c r="AS3" s="8"/>
    </row>
    <row r="4" spans="1:45" ht="19.899999999999999" customHeight="1" x14ac:dyDescent="0.3">
      <c r="A4" s="171"/>
      <c r="B4" s="172"/>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3" t="s">
        <v>365</v>
      </c>
      <c r="AC4" s="153"/>
      <c r="AD4" s="8"/>
      <c r="AE4" s="8"/>
      <c r="AF4" s="8"/>
      <c r="AG4" s="8"/>
      <c r="AH4" s="8"/>
      <c r="AI4" s="8"/>
      <c r="AJ4" s="8"/>
      <c r="AK4" s="8"/>
      <c r="AL4" s="8"/>
      <c r="AM4" s="8"/>
      <c r="AN4" s="8"/>
      <c r="AO4" s="8"/>
      <c r="AP4" s="8"/>
      <c r="AQ4" s="8"/>
      <c r="AR4" s="8"/>
      <c r="AS4" s="8"/>
    </row>
    <row r="5" spans="1:45" ht="6.6" customHeight="1" x14ac:dyDescent="0.3">
      <c r="A5" s="10"/>
      <c r="B5" s="10"/>
      <c r="C5" s="10"/>
      <c r="D5" s="10"/>
      <c r="E5" s="10"/>
      <c r="F5" s="10"/>
      <c r="G5" s="10"/>
      <c r="H5" s="10"/>
      <c r="I5" s="10"/>
      <c r="J5" s="10"/>
      <c r="K5" s="10"/>
      <c r="L5" s="10"/>
      <c r="M5" s="10"/>
      <c r="N5" s="10"/>
      <c r="O5" s="10"/>
      <c r="P5" s="10"/>
      <c r="Q5" s="10"/>
      <c r="R5" s="10"/>
      <c r="S5" s="11"/>
      <c r="T5" s="11"/>
      <c r="U5" s="11"/>
      <c r="V5" s="10"/>
      <c r="W5" s="10"/>
      <c r="X5" s="10"/>
      <c r="Y5" s="10"/>
      <c r="Z5" s="10"/>
      <c r="AA5" s="10"/>
      <c r="AB5" s="10"/>
      <c r="AC5" s="10"/>
      <c r="AD5" s="8"/>
      <c r="AE5" s="8"/>
      <c r="AF5" s="8"/>
      <c r="AG5" s="8"/>
      <c r="AH5" s="8"/>
      <c r="AI5" s="8"/>
      <c r="AJ5" s="8"/>
      <c r="AK5" s="8"/>
      <c r="AL5" s="8"/>
      <c r="AM5" s="8"/>
      <c r="AN5" s="8"/>
      <c r="AO5" s="8"/>
      <c r="AP5" s="8"/>
      <c r="AQ5" s="8"/>
      <c r="AR5" s="8"/>
      <c r="AS5" s="8"/>
    </row>
    <row r="6" spans="1:45" ht="27.6" customHeight="1" x14ac:dyDescent="0.3">
      <c r="A6" s="155" t="s">
        <v>88</v>
      </c>
      <c r="B6" s="156"/>
      <c r="C6" s="156"/>
      <c r="D6" s="157"/>
      <c r="E6" s="155" t="s">
        <v>7</v>
      </c>
      <c r="F6" s="156"/>
      <c r="G6" s="156"/>
      <c r="H6" s="156"/>
      <c r="I6" s="156"/>
      <c r="J6" s="157"/>
      <c r="K6" s="51"/>
      <c r="L6" s="149" t="s">
        <v>223</v>
      </c>
      <c r="M6" s="149"/>
      <c r="N6" s="149"/>
      <c r="O6" s="149"/>
      <c r="P6" s="149"/>
      <c r="Q6" s="149"/>
      <c r="R6" s="149"/>
      <c r="S6" s="149"/>
      <c r="T6" s="149"/>
      <c r="U6" s="149"/>
      <c r="V6" s="149"/>
      <c r="W6" s="149"/>
      <c r="X6" s="149"/>
      <c r="Y6" s="149"/>
      <c r="Z6" s="149"/>
      <c r="AA6" s="149"/>
      <c r="AB6" s="149"/>
      <c r="AC6" s="149"/>
      <c r="AD6" s="8"/>
      <c r="AE6" s="8"/>
      <c r="AF6" s="8"/>
      <c r="AG6" s="8"/>
      <c r="AH6" s="8"/>
      <c r="AI6" s="8"/>
      <c r="AJ6" s="8"/>
      <c r="AK6" s="8"/>
      <c r="AL6" s="8"/>
      <c r="AM6" s="8"/>
      <c r="AN6" s="8"/>
      <c r="AO6" s="8"/>
      <c r="AP6" s="8"/>
      <c r="AQ6" s="8"/>
      <c r="AR6" s="8"/>
      <c r="AS6" s="8"/>
    </row>
    <row r="7" spans="1:45" ht="18" customHeight="1" x14ac:dyDescent="0.3">
      <c r="A7" s="150" t="s">
        <v>74</v>
      </c>
      <c r="B7" s="151" t="s">
        <v>28</v>
      </c>
      <c r="C7" s="158" t="s">
        <v>1</v>
      </c>
      <c r="D7" s="158" t="s">
        <v>73</v>
      </c>
      <c r="E7" s="152" t="s">
        <v>267</v>
      </c>
      <c r="F7" s="152" t="s">
        <v>274</v>
      </c>
      <c r="G7" s="152" t="s">
        <v>283</v>
      </c>
      <c r="H7" s="152" t="s">
        <v>284</v>
      </c>
      <c r="I7" s="152" t="s">
        <v>277</v>
      </c>
      <c r="J7" s="152" t="s">
        <v>278</v>
      </c>
      <c r="K7" s="203" t="s">
        <v>7</v>
      </c>
      <c r="L7" s="202" t="s">
        <v>142</v>
      </c>
      <c r="M7" s="202" t="s">
        <v>143</v>
      </c>
      <c r="N7" s="202" t="s">
        <v>144</v>
      </c>
      <c r="O7" s="202" t="s">
        <v>145</v>
      </c>
      <c r="P7" s="202" t="s">
        <v>146</v>
      </c>
      <c r="Q7" s="202" t="s">
        <v>147</v>
      </c>
      <c r="R7" s="202" t="s">
        <v>188</v>
      </c>
      <c r="S7" s="158" t="s">
        <v>175</v>
      </c>
      <c r="T7" s="158" t="s">
        <v>174</v>
      </c>
      <c r="U7" s="158" t="s">
        <v>176</v>
      </c>
      <c r="V7" s="152" t="s">
        <v>177</v>
      </c>
      <c r="W7" s="158" t="s">
        <v>180</v>
      </c>
      <c r="X7" s="158" t="s">
        <v>257</v>
      </c>
      <c r="Y7" s="158" t="s">
        <v>256</v>
      </c>
      <c r="Z7" s="158" t="s">
        <v>179</v>
      </c>
      <c r="AA7" s="152" t="s">
        <v>186</v>
      </c>
      <c r="AB7" s="158" t="s">
        <v>187</v>
      </c>
      <c r="AC7" s="158" t="s">
        <v>9</v>
      </c>
      <c r="AD7" s="8"/>
      <c r="AE7" s="8"/>
      <c r="AF7" s="8"/>
      <c r="AG7" s="8"/>
      <c r="AH7" s="8"/>
      <c r="AI7" s="8"/>
      <c r="AJ7" s="8"/>
      <c r="AK7" s="8"/>
      <c r="AL7" s="8"/>
      <c r="AM7" s="8"/>
      <c r="AN7" s="8"/>
      <c r="AO7" s="8"/>
      <c r="AP7" s="8"/>
      <c r="AQ7" s="8"/>
      <c r="AR7" s="8"/>
      <c r="AS7" s="8"/>
    </row>
    <row r="8" spans="1:45" ht="59.25" customHeight="1" x14ac:dyDescent="0.3">
      <c r="A8" s="150"/>
      <c r="B8" s="151"/>
      <c r="C8" s="158"/>
      <c r="D8" s="158"/>
      <c r="E8" s="152"/>
      <c r="F8" s="152"/>
      <c r="G8" s="152"/>
      <c r="H8" s="152"/>
      <c r="I8" s="152"/>
      <c r="J8" s="152"/>
      <c r="K8" s="174"/>
      <c r="L8" s="202"/>
      <c r="M8" s="202"/>
      <c r="N8" s="202"/>
      <c r="O8" s="202"/>
      <c r="P8" s="202"/>
      <c r="Q8" s="202"/>
      <c r="R8" s="202"/>
      <c r="S8" s="158"/>
      <c r="T8" s="158"/>
      <c r="U8" s="158"/>
      <c r="V8" s="152"/>
      <c r="W8" s="158"/>
      <c r="X8" s="158"/>
      <c r="Y8" s="158"/>
      <c r="Z8" s="158"/>
      <c r="AA8" s="152"/>
      <c r="AB8" s="158"/>
      <c r="AC8" s="158"/>
      <c r="AD8" s="12"/>
      <c r="AE8" s="12"/>
      <c r="AF8" s="12"/>
      <c r="AG8" s="12"/>
      <c r="AH8" s="12"/>
      <c r="AI8" s="12"/>
      <c r="AJ8" s="12"/>
      <c r="AK8" s="12"/>
      <c r="AL8" s="12"/>
      <c r="AM8" s="12"/>
      <c r="AN8" s="12"/>
      <c r="AO8" s="12"/>
      <c r="AP8" s="12"/>
      <c r="AQ8" s="12"/>
      <c r="AR8" s="12"/>
      <c r="AS8" s="12"/>
    </row>
    <row r="9" spans="1:45" ht="35.65" customHeight="1" x14ac:dyDescent="0.3">
      <c r="A9" s="147">
        <v>1</v>
      </c>
      <c r="B9" s="20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1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1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61"/>
      <c r="F9" s="61"/>
      <c r="G9" s="61"/>
      <c r="H9" s="62"/>
      <c r="I9" s="62"/>
      <c r="J9" s="62"/>
      <c r="K9" s="59" t="str">
        <f>CONCATENATE(E9," ",F9," ",G9," ",H9," ",I9," ",J9)</f>
        <v xml:space="preserve">     </v>
      </c>
      <c r="L9" s="60"/>
      <c r="M9" s="60"/>
      <c r="N9" s="60"/>
      <c r="O9" s="60"/>
      <c r="P9" s="60"/>
      <c r="Q9" s="60"/>
      <c r="R9" s="60"/>
      <c r="S9" s="35" t="str">
        <f>IF(AND(T9&gt;=0,T9&lt;=85),"Débil",
IF(AND(T9&gt;=86,T9&lt;=95),"Moderado",
IF(AND(T9&gt;=96,T9&lt;=100),"Fuerte","")))</f>
        <v/>
      </c>
      <c r="T9" s="35"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35" t="str">
        <f>IF(OR(T9="",T9="Finalice la valoración del control para emitir su calificación"),"",IF(T9&lt;96,"Debe establecer un plan de acción en la hoja No. 7, que permita tener un control bien diseñado.","No debe establecer un plan de acción para mejorar el diseño del control."))</f>
        <v/>
      </c>
      <c r="V9" s="39"/>
      <c r="W9" s="35" t="str">
        <f>IFERROR(IF(OR(S9="",MID(V9,1,SEARCH(" =",V9:V9,1)-1)=""),"",
IF(AND(S9="Fuerte",MID(V9,1,SEARCH(" =",V9:V9,1)-1)="Fuerte"),"Fuerte",
IF(AND(S9="Moderado",MID(V9,1,SEARCH(" =",V9:V9,1)-1)="Moderado"),"Moderado",
IF(OR(S9="Débil",MID(V9,1,SEARCH(" =",V9:V9,1)-1)="Débil"),"Débil",
IF(OR(S9="Fuerte",MID(V9,1,SEARCH(" =",V9:V9,1)-1)="Moderado"),"Moderado",
IF(OR(S9="Moderado",MID(V9,1,SEARCH(" =",V9:V9,1)-1)="Fuerte"),"Moderado","")))))),"")</f>
        <v/>
      </c>
      <c r="X9" s="196" t="str">
        <f>IF(AND(T9="",T10="",T11=""),"",AVERAGE(T9:T11))</f>
        <v/>
      </c>
      <c r="Y9" s="196" t="str">
        <f>IF(X9="","",
IF(X9=100,"Fuerte",
IF(X9&lt;50,"Débil",
IF(OR(X9&gt;=50,X9&lt;100),"Moderado",""))))</f>
        <v/>
      </c>
      <c r="Z9" s="199" t="str">
        <f>IF(Y9="","",IF(Y9="Fuerte","NO","SI"))</f>
        <v/>
      </c>
      <c r="AA9" s="132"/>
      <c r="AB9" s="190"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93"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3"/>
      <c r="AE9" s="13"/>
      <c r="AF9" s="13"/>
      <c r="AG9" s="13"/>
      <c r="AH9" s="13"/>
      <c r="AI9" s="13"/>
      <c r="AJ9" s="13"/>
      <c r="AK9" s="13"/>
      <c r="AL9" s="13"/>
      <c r="AM9" s="13"/>
      <c r="AN9" s="13"/>
      <c r="AO9" s="13"/>
      <c r="AP9" s="13"/>
      <c r="AQ9" s="13"/>
      <c r="AR9" s="13"/>
      <c r="AS9" s="13"/>
    </row>
    <row r="10" spans="1:45" ht="35.65" customHeight="1" x14ac:dyDescent="0.3">
      <c r="A10" s="147"/>
      <c r="B10" s="204"/>
      <c r="C10" s="110"/>
      <c r="D10" s="110"/>
      <c r="E10" s="57"/>
      <c r="F10" s="57"/>
      <c r="G10" s="57"/>
      <c r="H10" s="58"/>
      <c r="I10" s="58"/>
      <c r="J10" s="58"/>
      <c r="K10" s="59" t="str">
        <f t="shared" ref="K10:K11" si="0">CONCATENATE(E10," ",F10," ",G10," ",H10," ",I10," ",J10)</f>
        <v xml:space="preserve">     </v>
      </c>
      <c r="L10" s="60"/>
      <c r="M10" s="60"/>
      <c r="N10" s="60"/>
      <c r="O10" s="60"/>
      <c r="P10" s="60"/>
      <c r="Q10" s="60"/>
      <c r="R10" s="60"/>
      <c r="S10" s="35" t="str">
        <f t="shared" ref="S10:S11" si="1">IF(AND(T10&gt;=0,T10&lt;=85),"Débil",
IF(AND(T10&gt;=86,T10&lt;=95),"Moderado",
IF(AND(T10&gt;=96,T10&lt;=100),"Fuerte","")))</f>
        <v/>
      </c>
      <c r="T10" s="35"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35" t="str">
        <f t="shared" ref="U10:U11" si="2">IF(OR(T10="",T10="Finalice la valoración del control para emitir su calificación"),"",IF(T10&lt;96,"Debe establecer un plan de acción en la hoja No. 7, que permita tener un control bien diseñado.","No debe establecer un plan de acción para mejorar el diseño del control."))</f>
        <v/>
      </c>
      <c r="V10" s="39"/>
      <c r="W10" s="35" t="str">
        <f t="shared" ref="W10:W11" si="3">IFERROR(IF(OR(S10="",MID(V10,1,SEARCH(" =",V10:V10,1)-1)=""),"",
IF(AND(S10="Fuerte",MID(V10,1,SEARCH(" =",V10:V10,1)-1)="Fuerte"),"Fuerte",
IF(AND(S10="Moderado",MID(V10,1,SEARCH(" =",V10:V10,1)-1)="Moderado"),"Moderado",
IF(OR(S10="Débil",MID(V10,1,SEARCH(" =",V10:V10,1)-1)="Débil"),"Débil",
IF(OR(S10="Fuerte",MID(V10,1,SEARCH(" =",V10:V10,1)-1)="Moderado"),"Moderado",
IF(OR(S10="Moderado",MID(V10,1,SEARCH(" =",V10:V10,1)-1)="Fuerte"),"Moderado","")))))),"")</f>
        <v/>
      </c>
      <c r="X10" s="197"/>
      <c r="Y10" s="197"/>
      <c r="Z10" s="200"/>
      <c r="AA10" s="133"/>
      <c r="AB10" s="191"/>
      <c r="AC10" s="194"/>
      <c r="AD10" s="8"/>
      <c r="AE10" s="8"/>
      <c r="AF10" s="8"/>
      <c r="AG10" s="8"/>
      <c r="AH10" s="8"/>
      <c r="AI10" s="8"/>
      <c r="AJ10" s="8"/>
      <c r="AK10" s="8"/>
      <c r="AL10" s="8"/>
      <c r="AM10" s="8"/>
      <c r="AN10" s="8"/>
      <c r="AO10" s="8"/>
      <c r="AP10" s="8"/>
      <c r="AQ10" s="8"/>
      <c r="AR10" s="8"/>
      <c r="AS10" s="8"/>
    </row>
    <row r="11" spans="1:45" ht="35.65" customHeight="1" x14ac:dyDescent="0.3">
      <c r="A11" s="147"/>
      <c r="B11" s="204"/>
      <c r="C11" s="110"/>
      <c r="D11" s="110"/>
      <c r="E11" s="57"/>
      <c r="F11" s="57"/>
      <c r="G11" s="57"/>
      <c r="H11" s="58"/>
      <c r="I11" s="58"/>
      <c r="J11" s="58"/>
      <c r="K11" s="59" t="str">
        <f t="shared" si="0"/>
        <v xml:space="preserve">     </v>
      </c>
      <c r="L11" s="60"/>
      <c r="M11" s="60"/>
      <c r="N11" s="60"/>
      <c r="O11" s="60"/>
      <c r="P11" s="60"/>
      <c r="Q11" s="60"/>
      <c r="R11" s="60"/>
      <c r="S11" s="35" t="str">
        <f t="shared" si="1"/>
        <v/>
      </c>
      <c r="T11" s="35"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35" t="str">
        <f t="shared" si="2"/>
        <v/>
      </c>
      <c r="V11" s="39"/>
      <c r="W11" s="35" t="str">
        <f t="shared" si="3"/>
        <v/>
      </c>
      <c r="X11" s="198"/>
      <c r="Y11" s="198"/>
      <c r="Z11" s="201"/>
      <c r="AA11" s="134"/>
      <c r="AB11" s="192"/>
      <c r="AC11" s="195"/>
      <c r="AD11" s="8"/>
      <c r="AE11" s="8"/>
      <c r="AF11" s="8"/>
      <c r="AG11" s="8"/>
      <c r="AH11" s="8"/>
      <c r="AI11" s="8"/>
      <c r="AJ11" s="8"/>
      <c r="AK11" s="8"/>
      <c r="AL11" s="8"/>
      <c r="AM11" s="8"/>
      <c r="AN11" s="8"/>
      <c r="AO11" s="8"/>
      <c r="AP11" s="8"/>
      <c r="AQ11" s="8"/>
      <c r="AR11" s="8"/>
      <c r="AS11" s="8"/>
    </row>
    <row r="12" spans="1:45" ht="35.65" customHeight="1" x14ac:dyDescent="0.3">
      <c r="A12" s="147">
        <v>2</v>
      </c>
      <c r="B12" s="20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1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1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61"/>
      <c r="F12" s="61"/>
      <c r="G12" s="61"/>
      <c r="H12" s="62"/>
      <c r="I12" s="62"/>
      <c r="J12" s="62"/>
      <c r="K12" s="59" t="str">
        <f>CONCATENATE(E12," ",F12," ",G12," ",H12," ",I12," ",J12)</f>
        <v xml:space="preserve">     </v>
      </c>
      <c r="L12" s="60"/>
      <c r="M12" s="60"/>
      <c r="N12" s="60"/>
      <c r="O12" s="60"/>
      <c r="P12" s="60"/>
      <c r="Q12" s="60"/>
      <c r="R12" s="60"/>
      <c r="S12" s="35" t="str">
        <f>IF(AND(T12&gt;=0,T12&lt;=85),"Débil",
IF(AND(T12&gt;=86,T12&lt;=95),"Moderado",
IF(AND(T12&gt;=96,T12&lt;=100),"Fuerte","")))</f>
        <v/>
      </c>
      <c r="T12" s="35"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35" t="str">
        <f>IF(OR(T12="",T12="Finalice la valoración del control para emitir su calificación"),"",IF(T12&lt;96,"Debe establecer un plan de acción en la hoja No. 7, que permita tener un control bien diseñado.","No debe establecer un plan de acción para mejorar el diseño del control."))</f>
        <v/>
      </c>
      <c r="V12" s="39"/>
      <c r="W12" s="35" t="str">
        <f>IFERROR(IF(OR(S12="",MID(V12,1,SEARCH(" =",V12:V12,1)-1)=""),"",
IF(AND(S12="Fuerte",MID(V12,1,SEARCH(" =",V12:V12,1)-1)="Fuerte"),"Fuerte",
IF(AND(S12="Moderado",MID(V12,1,SEARCH(" =",V12:V12,1)-1)="Moderado"),"Moderado",
IF(OR(S12="Débil",MID(V12,1,SEARCH(" =",V12:V12,1)-1)="Débil"),"Débil",
IF(OR(S12="Fuerte",MID(V12,1,SEARCH(" =",V12:V12,1)-1)="Moderado"),"Moderado",
IF(OR(S12="Moderado",MID(V12,1,SEARCH(" =",V12:V12,1)-1)="Fuerte"),"Moderado","")))))),"")</f>
        <v/>
      </c>
      <c r="X12" s="196" t="str">
        <f>IF(AND(T12="",T13="",T14=""),"",AVERAGE(T12:T14))</f>
        <v/>
      </c>
      <c r="Y12" s="196" t="str">
        <f>IF(X12="","",
IF(X12=100,"Fuerte",
IF(X12&lt;50,"Débil",
IF(OR(X12&gt;=50,X12&lt;100),"Moderado",""))))</f>
        <v/>
      </c>
      <c r="Z12" s="199" t="str">
        <f>IF(Y12="","",IF(Y12="Fuerte","NO","SI"))</f>
        <v/>
      </c>
      <c r="AA12" s="132"/>
      <c r="AB12" s="190"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93"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8"/>
      <c r="AE12" s="8"/>
      <c r="AF12" s="8"/>
      <c r="AG12" s="8"/>
      <c r="AH12" s="8"/>
      <c r="AI12" s="8"/>
      <c r="AJ12" s="8"/>
      <c r="AK12" s="8"/>
      <c r="AL12" s="8"/>
      <c r="AM12" s="8"/>
      <c r="AN12" s="8"/>
      <c r="AO12" s="8"/>
      <c r="AP12" s="8"/>
      <c r="AQ12" s="8"/>
      <c r="AR12" s="8"/>
      <c r="AS12" s="8"/>
    </row>
    <row r="13" spans="1:45" ht="35.65" customHeight="1" x14ac:dyDescent="0.3">
      <c r="A13" s="147"/>
      <c r="B13" s="204"/>
      <c r="C13" s="110"/>
      <c r="D13" s="110"/>
      <c r="E13" s="57"/>
      <c r="F13" s="57"/>
      <c r="G13" s="57"/>
      <c r="H13" s="58"/>
      <c r="I13" s="58"/>
      <c r="J13" s="58"/>
      <c r="K13" s="59" t="str">
        <f t="shared" ref="K13:K14" si="4">CONCATENATE(E13," ",F13," ",G13," ",H13," ",I13," ",J13)</f>
        <v xml:space="preserve">     </v>
      </c>
      <c r="L13" s="60"/>
      <c r="M13" s="60"/>
      <c r="N13" s="60"/>
      <c r="O13" s="60"/>
      <c r="P13" s="60"/>
      <c r="Q13" s="60"/>
      <c r="R13" s="60"/>
      <c r="S13" s="35" t="str">
        <f t="shared" ref="S13:S14" si="5">IF(AND(T13&gt;=0,T13&lt;=85),"Débil",
IF(AND(T13&gt;=86,T13&lt;=95),"Moderado",
IF(AND(T13&gt;=96,T13&lt;=100),"Fuerte","")))</f>
        <v/>
      </c>
      <c r="T13" s="35"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35" t="str">
        <f t="shared" ref="U13:U14" si="6">IF(OR(T13="",T13="Finalice la valoración del control para emitir su calificación"),"",IF(T13&lt;96,"Debe establecer un plan de acción en la hoja No. 7, que permita tener un control bien diseñado.","No debe establecer un plan de acción para mejorar el diseño del control."))</f>
        <v/>
      </c>
      <c r="V13" s="39"/>
      <c r="W13" s="35" t="str">
        <f t="shared" ref="W13:W14" si="7">IFERROR(IF(OR(S13="",MID(V13,1,SEARCH(" =",V13:V13,1)-1)=""),"",
IF(AND(S13="Fuerte",MID(V13,1,SEARCH(" =",V13:V13,1)-1)="Fuerte"),"Fuerte",
IF(AND(S13="Moderado",MID(V13,1,SEARCH(" =",V13:V13,1)-1)="Moderado"),"Moderado",
IF(OR(S13="Débil",MID(V13,1,SEARCH(" =",V13:V13,1)-1)="Débil"),"Débil",
IF(OR(S13="Fuerte",MID(V13,1,SEARCH(" =",V13:V13,1)-1)="Moderado"),"Moderado",
IF(OR(S13="Moderado",MID(V13,1,SEARCH(" =",V13:V13,1)-1)="Fuerte"),"Moderado","")))))),"")</f>
        <v/>
      </c>
      <c r="X13" s="197"/>
      <c r="Y13" s="197"/>
      <c r="Z13" s="200"/>
      <c r="AA13" s="133"/>
      <c r="AB13" s="191"/>
      <c r="AC13" s="194"/>
      <c r="AD13" s="8"/>
      <c r="AE13" s="8"/>
      <c r="AF13" s="8"/>
      <c r="AG13" s="8"/>
      <c r="AH13" s="8"/>
      <c r="AI13" s="8"/>
      <c r="AJ13" s="8"/>
      <c r="AK13" s="8"/>
      <c r="AL13" s="8"/>
      <c r="AM13" s="8"/>
      <c r="AN13" s="8"/>
      <c r="AO13" s="8"/>
      <c r="AP13" s="8"/>
      <c r="AQ13" s="8"/>
      <c r="AR13" s="8"/>
      <c r="AS13" s="8"/>
    </row>
    <row r="14" spans="1:45" ht="35.65" customHeight="1" x14ac:dyDescent="0.3">
      <c r="A14" s="147"/>
      <c r="B14" s="204"/>
      <c r="C14" s="110"/>
      <c r="D14" s="110"/>
      <c r="E14" s="57"/>
      <c r="F14" s="57"/>
      <c r="G14" s="57"/>
      <c r="H14" s="58"/>
      <c r="I14" s="58"/>
      <c r="J14" s="58"/>
      <c r="K14" s="59" t="str">
        <f t="shared" si="4"/>
        <v xml:space="preserve">     </v>
      </c>
      <c r="L14" s="60"/>
      <c r="M14" s="60"/>
      <c r="N14" s="60"/>
      <c r="O14" s="60"/>
      <c r="P14" s="60"/>
      <c r="Q14" s="60"/>
      <c r="R14" s="60"/>
      <c r="S14" s="35" t="str">
        <f t="shared" si="5"/>
        <v/>
      </c>
      <c r="T14" s="35"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35" t="str">
        <f t="shared" si="6"/>
        <v/>
      </c>
      <c r="V14" s="39"/>
      <c r="W14" s="35" t="str">
        <f t="shared" si="7"/>
        <v/>
      </c>
      <c r="X14" s="198"/>
      <c r="Y14" s="198"/>
      <c r="Z14" s="201"/>
      <c r="AA14" s="134"/>
      <c r="AB14" s="192"/>
      <c r="AC14" s="195"/>
      <c r="AD14" s="8"/>
      <c r="AE14" s="8"/>
      <c r="AF14" s="8"/>
      <c r="AG14" s="8"/>
      <c r="AH14" s="8"/>
      <c r="AI14" s="8"/>
      <c r="AJ14" s="8"/>
      <c r="AK14" s="8"/>
      <c r="AL14" s="8"/>
      <c r="AM14" s="8"/>
      <c r="AN14" s="8"/>
      <c r="AO14" s="8"/>
      <c r="AP14" s="8"/>
      <c r="AQ14" s="8"/>
      <c r="AR14" s="8"/>
      <c r="AS14" s="8"/>
    </row>
    <row r="15" spans="1:45" ht="35.65" customHeight="1" x14ac:dyDescent="0.3">
      <c r="A15" s="147">
        <v>3</v>
      </c>
      <c r="B15" s="20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1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11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61"/>
      <c r="F15" s="61"/>
      <c r="G15" s="61"/>
      <c r="H15" s="62"/>
      <c r="I15" s="62"/>
      <c r="J15" s="62"/>
      <c r="K15" s="59" t="str">
        <f>CONCATENATE(E15," ",F15," ",G15," ",H15," ",I15," ",J15)</f>
        <v xml:space="preserve">     </v>
      </c>
      <c r="L15" s="60"/>
      <c r="M15" s="60"/>
      <c r="N15" s="60"/>
      <c r="O15" s="60"/>
      <c r="P15" s="60"/>
      <c r="Q15" s="60"/>
      <c r="R15" s="60"/>
      <c r="S15" s="35" t="str">
        <f>IF(AND(T15&gt;=0,T15&lt;=85),"Débil",
IF(AND(T15&gt;=86,T15&lt;=95),"Moderado",
IF(AND(T15&gt;=96,T15&lt;=100),"Fuerte","")))</f>
        <v/>
      </c>
      <c r="T15" s="35"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35" t="str">
        <f>IF(OR(T15="",T15="Finalice la valoración del control para emitir su calificación"),"",IF(T15&lt;96,"Debe establecer un plan de acción en la hoja No. 7, que permita tener un control bien diseñado.","No debe establecer un plan de acción para mejorar el diseño del control."))</f>
        <v/>
      </c>
      <c r="V15" s="39"/>
      <c r="W15" s="35" t="str">
        <f>IFERROR(IF(OR(S15="",MID(V15,1,SEARCH(" =",V15:V15,1)-1)=""),"",
IF(AND(S15="Fuerte",MID(V15,1,SEARCH(" =",V15:V15,1)-1)="Fuerte"),"Fuerte",
IF(AND(S15="Moderado",MID(V15,1,SEARCH(" =",V15:V15,1)-1)="Moderado"),"Moderado",
IF(OR(S15="Débil",MID(V15,1,SEARCH(" =",V15:V15,1)-1)="Débil"),"Débil",
IF(OR(S15="Fuerte",MID(V15,1,SEARCH(" =",V15:V15,1)-1)="Moderado"),"Moderado",
IF(OR(S15="Moderado",MID(V15,1,SEARCH(" =",V15:V15,1)-1)="Fuerte"),"Moderado","")))))),"")</f>
        <v/>
      </c>
      <c r="X15" s="196" t="str">
        <f>IF(AND(T15="",T16="",T17=""),"",AVERAGE(T15:T17))</f>
        <v/>
      </c>
      <c r="Y15" s="196" t="str">
        <f>IF(X15="","",
IF(X15=100,"Fuerte",
IF(X15&lt;50,"Débil",
IF(OR(X15&gt;=50,X15&lt;100),"Moderado",""))))</f>
        <v/>
      </c>
      <c r="Z15" s="199" t="str">
        <f>IF(Y15="","",IF(Y15="Fuerte","NO","SI"))</f>
        <v/>
      </c>
      <c r="AA15" s="132"/>
      <c r="AB15" s="190"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93"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8"/>
      <c r="AE15" s="8"/>
      <c r="AF15" s="8"/>
      <c r="AG15" s="8"/>
      <c r="AH15" s="8"/>
      <c r="AI15" s="8"/>
      <c r="AJ15" s="8"/>
      <c r="AK15" s="8"/>
      <c r="AL15" s="8"/>
      <c r="AM15" s="8"/>
      <c r="AN15" s="8"/>
      <c r="AO15" s="8"/>
      <c r="AP15" s="8"/>
      <c r="AQ15" s="8"/>
      <c r="AR15" s="8"/>
      <c r="AS15" s="8"/>
    </row>
    <row r="16" spans="1:45" ht="35.65" customHeight="1" x14ac:dyDescent="0.3">
      <c r="A16" s="147"/>
      <c r="B16" s="204"/>
      <c r="C16" s="110"/>
      <c r="D16" s="110"/>
      <c r="E16" s="57"/>
      <c r="F16" s="57"/>
      <c r="G16" s="57"/>
      <c r="H16" s="58"/>
      <c r="I16" s="58"/>
      <c r="J16" s="58"/>
      <c r="K16" s="59" t="str">
        <f t="shared" ref="K16:K17" si="8">CONCATENATE(E16," ",F16," ",G16," ",H16," ",I16," ",J16)</f>
        <v xml:space="preserve">     </v>
      </c>
      <c r="L16" s="60"/>
      <c r="M16" s="60"/>
      <c r="N16" s="60"/>
      <c r="O16" s="60"/>
      <c r="P16" s="60"/>
      <c r="Q16" s="60"/>
      <c r="R16" s="60"/>
      <c r="S16" s="35" t="str">
        <f t="shared" ref="S16:S17" si="9">IF(AND(T16&gt;=0,T16&lt;=85),"Débil",
IF(AND(T16&gt;=86,T16&lt;=95),"Moderado",
IF(AND(T16&gt;=96,T16&lt;=100),"Fuerte","")))</f>
        <v/>
      </c>
      <c r="T16" s="35"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35" t="str">
        <f t="shared" ref="U16:U17" si="10">IF(OR(T16="",T16="Finalice la valoración del control para emitir su calificación"),"",IF(T16&lt;96,"Debe establecer un plan de acción en la hoja No. 7, que permita tener un control bien diseñado.","No debe establecer un plan de acción para mejorar el diseño del control."))</f>
        <v/>
      </c>
      <c r="V16" s="39"/>
      <c r="W16" s="35" t="str">
        <f t="shared" ref="W16:W17" si="11">IFERROR(IF(OR(S16="",MID(V16,1,SEARCH(" =",V16:V16,1)-1)=""),"",
IF(AND(S16="Fuerte",MID(V16,1,SEARCH(" =",V16:V16,1)-1)="Fuerte"),"Fuerte",
IF(AND(S16="Moderado",MID(V16,1,SEARCH(" =",V16:V16,1)-1)="Moderado"),"Moderado",
IF(OR(S16="Débil",MID(V16,1,SEARCH(" =",V16:V16,1)-1)="Débil"),"Débil",
IF(OR(S16="Fuerte",MID(V16,1,SEARCH(" =",V16:V16,1)-1)="Moderado"),"Moderado",
IF(OR(S16="Moderado",MID(V16,1,SEARCH(" =",V16:V16,1)-1)="Fuerte"),"Moderado","")))))),"")</f>
        <v/>
      </c>
      <c r="X16" s="197"/>
      <c r="Y16" s="197"/>
      <c r="Z16" s="200"/>
      <c r="AA16" s="133"/>
      <c r="AB16" s="191"/>
      <c r="AC16" s="194"/>
      <c r="AD16" s="8"/>
      <c r="AE16" s="8"/>
      <c r="AF16" s="8"/>
      <c r="AG16" s="8"/>
      <c r="AH16" s="8"/>
      <c r="AI16" s="8"/>
      <c r="AJ16" s="8"/>
      <c r="AK16" s="8"/>
      <c r="AL16" s="8"/>
      <c r="AM16" s="8"/>
      <c r="AN16" s="8"/>
      <c r="AO16" s="8"/>
      <c r="AP16" s="8"/>
      <c r="AQ16" s="8"/>
      <c r="AR16" s="8"/>
      <c r="AS16" s="8"/>
    </row>
    <row r="17" spans="1:45" ht="35.65" customHeight="1" x14ac:dyDescent="0.3">
      <c r="A17" s="147"/>
      <c r="B17" s="204"/>
      <c r="C17" s="110"/>
      <c r="D17" s="110"/>
      <c r="E17" s="57"/>
      <c r="F17" s="57"/>
      <c r="G17" s="57"/>
      <c r="H17" s="58"/>
      <c r="I17" s="58"/>
      <c r="J17" s="58"/>
      <c r="K17" s="59" t="str">
        <f t="shared" si="8"/>
        <v xml:space="preserve">     </v>
      </c>
      <c r="L17" s="60"/>
      <c r="M17" s="60"/>
      <c r="N17" s="60"/>
      <c r="O17" s="60"/>
      <c r="P17" s="60"/>
      <c r="Q17" s="60"/>
      <c r="R17" s="60"/>
      <c r="S17" s="35" t="str">
        <f t="shared" si="9"/>
        <v/>
      </c>
      <c r="T17" s="35"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35" t="str">
        <f t="shared" si="10"/>
        <v/>
      </c>
      <c r="V17" s="39"/>
      <c r="W17" s="35" t="str">
        <f t="shared" si="11"/>
        <v/>
      </c>
      <c r="X17" s="198"/>
      <c r="Y17" s="198"/>
      <c r="Z17" s="201"/>
      <c r="AA17" s="134"/>
      <c r="AB17" s="192"/>
      <c r="AC17" s="195"/>
      <c r="AD17" s="8"/>
      <c r="AE17" s="8"/>
      <c r="AF17" s="8"/>
      <c r="AG17" s="8"/>
      <c r="AH17" s="8"/>
      <c r="AI17" s="8"/>
      <c r="AJ17" s="8"/>
      <c r="AK17" s="8"/>
      <c r="AL17" s="8"/>
      <c r="AM17" s="8"/>
      <c r="AN17" s="8"/>
      <c r="AO17" s="8"/>
      <c r="AP17" s="8"/>
      <c r="AQ17" s="8"/>
      <c r="AR17" s="8"/>
      <c r="AS17" s="8"/>
    </row>
    <row r="18" spans="1:45" ht="35.65" customHeight="1" x14ac:dyDescent="0.3">
      <c r="A18" s="147">
        <v>4</v>
      </c>
      <c r="B18" s="20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1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11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61"/>
      <c r="F18" s="61"/>
      <c r="G18" s="61"/>
      <c r="H18" s="62"/>
      <c r="I18" s="62"/>
      <c r="J18" s="62"/>
      <c r="K18" s="59" t="str">
        <f>CONCATENATE(E18," ",F18," ",G18," ",H18," ",I18," ",J18)</f>
        <v xml:space="preserve">     </v>
      </c>
      <c r="L18" s="60"/>
      <c r="M18" s="60"/>
      <c r="N18" s="60"/>
      <c r="O18" s="60"/>
      <c r="P18" s="60"/>
      <c r="Q18" s="60"/>
      <c r="R18" s="60"/>
      <c r="S18" s="35" t="str">
        <f>IF(AND(T18&gt;=0,T18&lt;=85),"Débil",
IF(AND(T18&gt;=86,T18&lt;=95),"Moderado",
IF(AND(T18&gt;=96,T18&lt;=100),"Fuerte","")))</f>
        <v/>
      </c>
      <c r="T18" s="35"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35" t="str">
        <f>IF(OR(T18="",T18="Finalice la valoración del control para emitir su calificación"),"",IF(T18&lt;96,"Debe establecer un plan de acción en la hoja No. 7, que permita tener un control bien diseñado.","No debe establecer un plan de acción para mejorar el diseño del control."))</f>
        <v/>
      </c>
      <c r="V18" s="39"/>
      <c r="W18" s="35" t="str">
        <f>IFERROR(IF(OR(S18="",MID(V18,1,SEARCH(" =",V18:V18,1)-1)=""),"",
IF(AND(S18="Fuerte",MID(V18,1,SEARCH(" =",V18:V18,1)-1)="Fuerte"),"Fuerte",
IF(AND(S18="Moderado",MID(V18,1,SEARCH(" =",V18:V18,1)-1)="Moderado"),"Moderado",
IF(OR(S18="Débil",MID(V18,1,SEARCH(" =",V18:V18,1)-1)="Débil"),"Débil",
IF(OR(S18="Fuerte",MID(V18,1,SEARCH(" =",V18:V18,1)-1)="Moderado"),"Moderado",
IF(OR(S18="Moderado",MID(V18,1,SEARCH(" =",V18:V18,1)-1)="Fuerte"),"Moderado","")))))),"")</f>
        <v/>
      </c>
      <c r="X18" s="196" t="str">
        <f>IF(AND(T18="",T19="",T20=""),"",AVERAGE(T18:T20))</f>
        <v/>
      </c>
      <c r="Y18" s="196" t="str">
        <f>IF(X18="","",
IF(X18=100,"Fuerte",
IF(X18&lt;50,"Débil",
IF(OR(X18&gt;=50,X18&lt;100),"Moderado",""))))</f>
        <v/>
      </c>
      <c r="Z18" s="199" t="str">
        <f>IF(Y18="","",IF(Y18="Fuerte","NO","SI"))</f>
        <v/>
      </c>
      <c r="AA18" s="132"/>
      <c r="AB18" s="190"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93"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8"/>
      <c r="AE18" s="8"/>
      <c r="AF18" s="8"/>
      <c r="AG18" s="8"/>
      <c r="AH18" s="8"/>
      <c r="AI18" s="8"/>
      <c r="AJ18" s="8"/>
      <c r="AK18" s="8"/>
      <c r="AL18" s="8"/>
      <c r="AM18" s="8"/>
      <c r="AN18" s="8"/>
      <c r="AO18" s="8"/>
      <c r="AP18" s="8"/>
      <c r="AQ18" s="8"/>
      <c r="AR18" s="8"/>
      <c r="AS18" s="8"/>
    </row>
    <row r="19" spans="1:45" ht="35.65" customHeight="1" x14ac:dyDescent="0.3">
      <c r="A19" s="147"/>
      <c r="B19" s="204"/>
      <c r="C19" s="110"/>
      <c r="D19" s="110"/>
      <c r="E19" s="57"/>
      <c r="F19" s="57"/>
      <c r="G19" s="57"/>
      <c r="H19" s="58"/>
      <c r="I19" s="58"/>
      <c r="J19" s="58"/>
      <c r="K19" s="59" t="str">
        <f t="shared" ref="K19:K20" si="12">CONCATENATE(E19," ",F19," ",G19," ",H19," ",I19," ",J19)</f>
        <v xml:space="preserve">     </v>
      </c>
      <c r="L19" s="60"/>
      <c r="M19" s="60"/>
      <c r="N19" s="60"/>
      <c r="O19" s="60"/>
      <c r="P19" s="60"/>
      <c r="Q19" s="60"/>
      <c r="R19" s="60"/>
      <c r="S19" s="35" t="str">
        <f t="shared" ref="S19:S20" si="13">IF(AND(T19&gt;=0,T19&lt;=85),"Débil",
IF(AND(T19&gt;=86,T19&lt;=95),"Moderado",
IF(AND(T19&gt;=96,T19&lt;=100),"Fuerte","")))</f>
        <v/>
      </c>
      <c r="T19" s="35"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35" t="str">
        <f t="shared" ref="U19:U20" si="14">IF(OR(T19="",T19="Finalice la valoración del control para emitir su calificación"),"",IF(T19&lt;96,"Debe establecer un plan de acción en la hoja No. 7, que permita tener un control bien diseñado.","No debe establecer un plan de acción para mejorar el diseño del control."))</f>
        <v/>
      </c>
      <c r="V19" s="39"/>
      <c r="W19" s="35" t="str">
        <f t="shared" ref="W19:W20" si="15">IFERROR(IF(OR(S19="",MID(V19,1,SEARCH(" =",V19:V19,1)-1)=""),"",
IF(AND(S19="Fuerte",MID(V19,1,SEARCH(" =",V19:V19,1)-1)="Fuerte"),"Fuerte",
IF(AND(S19="Moderado",MID(V19,1,SEARCH(" =",V19:V19,1)-1)="Moderado"),"Moderado",
IF(OR(S19="Débil",MID(V19,1,SEARCH(" =",V19:V19,1)-1)="Débil"),"Débil",
IF(OR(S19="Fuerte",MID(V19,1,SEARCH(" =",V19:V19,1)-1)="Moderado"),"Moderado",
IF(OR(S19="Moderado",MID(V19,1,SEARCH(" =",V19:V19,1)-1)="Fuerte"),"Moderado","")))))),"")</f>
        <v/>
      </c>
      <c r="X19" s="197"/>
      <c r="Y19" s="197"/>
      <c r="Z19" s="200"/>
      <c r="AA19" s="133"/>
      <c r="AB19" s="191"/>
      <c r="AC19" s="194"/>
      <c r="AD19" s="8"/>
      <c r="AE19" s="8"/>
      <c r="AF19" s="8"/>
      <c r="AG19" s="8"/>
      <c r="AH19" s="8"/>
      <c r="AI19" s="8"/>
      <c r="AJ19" s="8"/>
      <c r="AK19" s="8"/>
      <c r="AL19" s="8"/>
      <c r="AM19" s="8"/>
      <c r="AN19" s="8"/>
      <c r="AO19" s="8"/>
      <c r="AP19" s="8"/>
      <c r="AQ19" s="8"/>
      <c r="AR19" s="8"/>
      <c r="AS19" s="8"/>
    </row>
    <row r="20" spans="1:45" ht="35.65" customHeight="1" x14ac:dyDescent="0.3">
      <c r="A20" s="147"/>
      <c r="B20" s="204"/>
      <c r="C20" s="110"/>
      <c r="D20" s="110"/>
      <c r="E20" s="57"/>
      <c r="F20" s="57"/>
      <c r="G20" s="57"/>
      <c r="H20" s="58"/>
      <c r="I20" s="58"/>
      <c r="J20" s="58"/>
      <c r="K20" s="59" t="str">
        <f t="shared" si="12"/>
        <v xml:space="preserve">     </v>
      </c>
      <c r="L20" s="60"/>
      <c r="M20" s="60"/>
      <c r="N20" s="60"/>
      <c r="O20" s="60"/>
      <c r="P20" s="60"/>
      <c r="Q20" s="60"/>
      <c r="R20" s="60"/>
      <c r="S20" s="35" t="str">
        <f t="shared" si="13"/>
        <v/>
      </c>
      <c r="T20" s="35"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35" t="str">
        <f t="shared" si="14"/>
        <v/>
      </c>
      <c r="V20" s="39"/>
      <c r="W20" s="35" t="str">
        <f t="shared" si="15"/>
        <v/>
      </c>
      <c r="X20" s="198"/>
      <c r="Y20" s="198"/>
      <c r="Z20" s="201"/>
      <c r="AA20" s="134"/>
      <c r="AB20" s="192"/>
      <c r="AC20" s="195"/>
      <c r="AD20" s="8"/>
      <c r="AE20" s="8"/>
      <c r="AF20" s="8"/>
      <c r="AG20" s="8"/>
      <c r="AH20" s="8"/>
      <c r="AI20" s="8"/>
      <c r="AJ20" s="8"/>
      <c r="AK20" s="8"/>
      <c r="AL20" s="8"/>
      <c r="AM20" s="8"/>
      <c r="AN20" s="8"/>
      <c r="AO20" s="8"/>
      <c r="AP20" s="8"/>
      <c r="AQ20" s="8"/>
      <c r="AR20" s="8"/>
      <c r="AS20" s="8"/>
    </row>
    <row r="21" spans="1:45" ht="35.65" customHeight="1" x14ac:dyDescent="0.3">
      <c r="A21" s="147">
        <v>5</v>
      </c>
      <c r="B21" s="20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1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11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61"/>
      <c r="F21" s="61"/>
      <c r="G21" s="61"/>
      <c r="H21" s="62"/>
      <c r="I21" s="62"/>
      <c r="J21" s="62"/>
      <c r="K21" s="59" t="str">
        <f>CONCATENATE(E21," ",F21," ",G21," ",H21," ",I21," ",J21)</f>
        <v xml:space="preserve">     </v>
      </c>
      <c r="L21" s="60"/>
      <c r="M21" s="60"/>
      <c r="N21" s="60"/>
      <c r="O21" s="60"/>
      <c r="P21" s="60"/>
      <c r="Q21" s="60"/>
      <c r="R21" s="60"/>
      <c r="S21" s="35" t="str">
        <f>IF(AND(T21&gt;=0,T21&lt;=85),"Débil",
IF(AND(T21&gt;=86,T21&lt;=95),"Moderado",
IF(AND(T21&gt;=96,T21&lt;=100),"Fuerte","")))</f>
        <v/>
      </c>
      <c r="T21" s="35"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35" t="str">
        <f>IF(OR(T21="",T21="Finalice la valoración del control para emitir su calificación"),"",IF(T21&lt;96,"Debe establecer un plan de acción en la hoja No. 7, que permita tener un control bien diseñado.","No debe establecer un plan de acción para mejorar el diseño del control."))</f>
        <v/>
      </c>
      <c r="V21" s="39"/>
      <c r="W21" s="35" t="str">
        <f>IFERROR(IF(OR(S21="",MID(V21,1,SEARCH(" =",V21:V21,1)-1)=""),"",
IF(AND(S21="Fuerte",MID(V21,1,SEARCH(" =",V21:V21,1)-1)="Fuerte"),"Fuerte",
IF(AND(S21="Moderado",MID(V21,1,SEARCH(" =",V21:V21,1)-1)="Moderado"),"Moderado",
IF(OR(S21="Débil",MID(V21,1,SEARCH(" =",V21:V21,1)-1)="Débil"),"Débil",
IF(OR(S21="Fuerte",MID(V21,1,SEARCH(" =",V21:V21,1)-1)="Moderado"),"Moderado",
IF(OR(S21="Moderado",MID(V21,1,SEARCH(" =",V21:V21,1)-1)="Fuerte"),"Moderado","")))))),"")</f>
        <v/>
      </c>
      <c r="X21" s="196" t="str">
        <f>IF(AND(T21="",T22="",T23=""),"",AVERAGE(T21:T23))</f>
        <v/>
      </c>
      <c r="Y21" s="196" t="str">
        <f>IF(X21="","",
IF(X21=100,"Fuerte",
IF(X21&lt;50,"Débil",
IF(OR(X21&gt;=50,X21&lt;100),"Moderado",""))))</f>
        <v/>
      </c>
      <c r="Z21" s="199" t="str">
        <f>IF(Y21="","",IF(Y21="Fuerte","NO","SI"))</f>
        <v/>
      </c>
      <c r="AA21" s="132"/>
      <c r="AB21" s="190"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93"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8"/>
      <c r="AE21" s="8"/>
      <c r="AF21" s="8"/>
      <c r="AG21" s="8"/>
      <c r="AH21" s="8"/>
      <c r="AI21" s="8"/>
      <c r="AJ21" s="8"/>
      <c r="AK21" s="8"/>
      <c r="AL21" s="8"/>
      <c r="AM21" s="8"/>
      <c r="AN21" s="8"/>
      <c r="AO21" s="8"/>
      <c r="AP21" s="8"/>
      <c r="AQ21" s="8"/>
      <c r="AR21" s="8"/>
      <c r="AS21" s="8"/>
    </row>
    <row r="22" spans="1:45" ht="35.65" customHeight="1" x14ac:dyDescent="0.3">
      <c r="A22" s="147"/>
      <c r="B22" s="204"/>
      <c r="C22" s="110"/>
      <c r="D22" s="110"/>
      <c r="E22" s="57"/>
      <c r="F22" s="57"/>
      <c r="G22" s="57"/>
      <c r="H22" s="58"/>
      <c r="I22" s="58"/>
      <c r="J22" s="58"/>
      <c r="K22" s="59" t="str">
        <f t="shared" ref="K22:K23" si="16">CONCATENATE(E22," ",F22," ",G22," ",H22," ",I22," ",J22)</f>
        <v xml:space="preserve">     </v>
      </c>
      <c r="L22" s="60"/>
      <c r="M22" s="60"/>
      <c r="N22" s="60"/>
      <c r="O22" s="60"/>
      <c r="P22" s="60"/>
      <c r="Q22" s="60"/>
      <c r="R22" s="60"/>
      <c r="S22" s="35" t="str">
        <f t="shared" ref="S22:S23" si="17">IF(AND(T22&gt;=0,T22&lt;=85),"Débil",
IF(AND(T22&gt;=86,T22&lt;=95),"Moderado",
IF(AND(T22&gt;=96,T22&lt;=100),"Fuerte","")))</f>
        <v/>
      </c>
      <c r="T22" s="35"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35" t="str">
        <f t="shared" ref="U22:U23" si="18">IF(OR(T22="",T22="Finalice la valoración del control para emitir su calificación"),"",IF(T22&lt;96,"Debe establecer un plan de acción en la hoja No. 7, que permita tener un control bien diseñado.","No debe establecer un plan de acción para mejorar el diseño del control."))</f>
        <v/>
      </c>
      <c r="V22" s="39"/>
      <c r="W22" s="35" t="str">
        <f t="shared" ref="W22:W23" si="19">IFERROR(IF(OR(S22="",MID(V22,1,SEARCH(" =",V22:V22,1)-1)=""),"",
IF(AND(S22="Fuerte",MID(V22,1,SEARCH(" =",V22:V22,1)-1)="Fuerte"),"Fuerte",
IF(AND(S22="Moderado",MID(V22,1,SEARCH(" =",V22:V22,1)-1)="Moderado"),"Moderado",
IF(OR(S22="Débil",MID(V22,1,SEARCH(" =",V22:V22,1)-1)="Débil"),"Débil",
IF(OR(S22="Fuerte",MID(V22,1,SEARCH(" =",V22:V22,1)-1)="Moderado"),"Moderado",
IF(OR(S22="Moderado",MID(V22,1,SEARCH(" =",V22:V22,1)-1)="Fuerte"),"Moderado","")))))),"")</f>
        <v/>
      </c>
      <c r="X22" s="197"/>
      <c r="Y22" s="197"/>
      <c r="Z22" s="200"/>
      <c r="AA22" s="133"/>
      <c r="AB22" s="191"/>
      <c r="AC22" s="194"/>
      <c r="AD22" s="8"/>
      <c r="AE22" s="8"/>
      <c r="AF22" s="8"/>
      <c r="AG22" s="8"/>
      <c r="AH22" s="8"/>
      <c r="AI22" s="8"/>
      <c r="AJ22" s="8"/>
      <c r="AK22" s="8"/>
      <c r="AL22" s="8"/>
      <c r="AM22" s="8"/>
      <c r="AN22" s="8"/>
      <c r="AO22" s="8"/>
      <c r="AP22" s="8"/>
      <c r="AQ22" s="8"/>
      <c r="AR22" s="8"/>
      <c r="AS22" s="8"/>
    </row>
    <row r="23" spans="1:45" ht="35.65" customHeight="1" x14ac:dyDescent="0.3">
      <c r="A23" s="147"/>
      <c r="B23" s="204"/>
      <c r="C23" s="110"/>
      <c r="D23" s="110"/>
      <c r="E23" s="57"/>
      <c r="F23" s="57"/>
      <c r="G23" s="57"/>
      <c r="H23" s="58"/>
      <c r="I23" s="58"/>
      <c r="J23" s="58"/>
      <c r="K23" s="59" t="str">
        <f t="shared" si="16"/>
        <v xml:space="preserve">     </v>
      </c>
      <c r="L23" s="60"/>
      <c r="M23" s="60"/>
      <c r="N23" s="60"/>
      <c r="O23" s="60"/>
      <c r="P23" s="60"/>
      <c r="Q23" s="60"/>
      <c r="R23" s="60"/>
      <c r="S23" s="35" t="str">
        <f t="shared" si="17"/>
        <v/>
      </c>
      <c r="T23" s="35"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35" t="str">
        <f t="shared" si="18"/>
        <v/>
      </c>
      <c r="V23" s="39"/>
      <c r="W23" s="35" t="str">
        <f t="shared" si="19"/>
        <v/>
      </c>
      <c r="X23" s="198"/>
      <c r="Y23" s="198"/>
      <c r="Z23" s="201"/>
      <c r="AA23" s="134"/>
      <c r="AB23" s="192"/>
      <c r="AC23" s="195"/>
      <c r="AD23" s="8"/>
      <c r="AE23" s="8"/>
      <c r="AF23" s="8"/>
      <c r="AG23" s="8"/>
      <c r="AH23" s="8"/>
      <c r="AI23" s="8"/>
      <c r="AJ23" s="8"/>
      <c r="AK23" s="8"/>
      <c r="AL23" s="8"/>
      <c r="AM23" s="8"/>
      <c r="AN23" s="8"/>
      <c r="AO23" s="8"/>
      <c r="AP23" s="8"/>
      <c r="AQ23" s="8"/>
      <c r="AR23" s="8"/>
      <c r="AS23" s="8"/>
    </row>
    <row r="24" spans="1:45" ht="113.45" customHeight="1" x14ac:dyDescent="0.3">
      <c r="A24" s="147">
        <v>6</v>
      </c>
      <c r="B24" s="20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Gestión Contractual</v>
      </c>
      <c r="C24" s="11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Posibilidad de afectación economica y reputacional al recibir o solicitar dadivas o beneficios a nombre propio o de terceros, mediante el direccionamiento de los requisitos técnicos, por parte del nivel directivo durante la estructuración contractual.</v>
      </c>
      <c r="D24" s="11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 - LA/FT/FPADM</v>
      </c>
      <c r="E24" s="60" t="s">
        <v>486</v>
      </c>
      <c r="F24" s="60" t="s">
        <v>505</v>
      </c>
      <c r="G24" s="60" t="s">
        <v>506</v>
      </c>
      <c r="H24" s="73" t="s">
        <v>507</v>
      </c>
      <c r="I24" s="73" t="s">
        <v>487</v>
      </c>
      <c r="J24" s="73" t="s">
        <v>498</v>
      </c>
      <c r="K24" s="74" t="str">
        <f>CONCATENATE(E24," ",F24," ",G24," ",H24," ",I24," ",J24)</f>
        <v>El equipo técnico, equipó jurídico, subdirectores y jefes de oficina. a demanda, de acuerdo a las necesidades que la Entidad tenga de contratación. evita el direccionamiento indebido de una necesidad de contratación (requisitos técnicos, jurídicos y financieros) para beneficio propio o de terceros. A través de:
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 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 Evidencias:
1) Capturas de pantalla de la publicación final de los estudios previos en SECOP
2) Actas de Comité de Contratación con los procesos aprobados</v>
      </c>
      <c r="L24" s="60" t="s">
        <v>155</v>
      </c>
      <c r="M24" s="60" t="s">
        <v>157</v>
      </c>
      <c r="N24" s="60" t="s">
        <v>159</v>
      </c>
      <c r="O24" s="60" t="s">
        <v>162</v>
      </c>
      <c r="P24" s="60" t="s">
        <v>164</v>
      </c>
      <c r="Q24" s="60" t="s">
        <v>167</v>
      </c>
      <c r="R24" s="60" t="s">
        <v>168</v>
      </c>
      <c r="S24" s="35" t="str">
        <f>IF(AND(T24&gt;=0,T24&lt;=85),"Débil",
IF(AND(T24&gt;=86,T24&lt;=95),"Moderado",
IF(AND(T24&gt;=96,T24&lt;=100),"Fuerte","")))</f>
        <v>Débil</v>
      </c>
      <c r="T24" s="35">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80</v>
      </c>
      <c r="U24" s="35" t="str">
        <f>IF(OR(T24="",T24="Finalice la valoración del control para emitir su calificación"),"",IF(T24&lt;96,"Debe establecer un plan de acción en la hoja No. 7, que permita tener un control bien diseñado.","No debe establecer un plan de acción para mejorar el diseño del control."))</f>
        <v>Debe establecer un plan de acción en la hoja No. 7, que permita tener un control bien diseñado.</v>
      </c>
      <c r="V24" s="39" t="s">
        <v>493</v>
      </c>
      <c r="W24" s="35" t="str">
        <f>IFERROR(IF(OR(S24="",MID(V24,1,SEARCH(" =",V24:V24,1)-1)=""),"",
IF(AND(S24="Fuerte",MID(V24,1,SEARCH(" =",V24:V24,1)-1)="Fuerte"),"Fuerte",
IF(AND(S24="Moderado",MID(V24,1,SEARCH(" =",V24:V24,1)-1)="Moderado"),"Moderado",
IF(OR(S24="Débil",MID(V24,1,SEARCH(" =",V24:V24,1)-1)="Débil"),"Débil",
IF(OR(S24="Fuerte",MID(V24,1,SEARCH(" =",V24:V24,1)-1)="Moderado"),"Moderado",
IF(OR(S24="Moderado",MID(V24,1,SEARCH(" =",V24:V24,1)-1)="Fuerte"),"Moderado","")))))),"")</f>
        <v>Débil</v>
      </c>
      <c r="X24" s="196">
        <f>IF(AND(T24="",T25="",T26=""),"",AVERAGE(T24:T26))</f>
        <v>80</v>
      </c>
      <c r="Y24" s="196" t="str">
        <f>IF(X24="","",
IF(X24=100,"Fuerte",
IF(X24&lt;50,"Débil",
IF(OR(X24&gt;=50,X24&lt;100),"Moderado",""))))</f>
        <v>Moderado</v>
      </c>
      <c r="Z24" s="199" t="str">
        <f>IF(Y24="","",IF(Y24="Fuerte","NO","SI"))</f>
        <v>SI</v>
      </c>
      <c r="AA24" s="132" t="s">
        <v>184</v>
      </c>
      <c r="AB24" s="190">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1</v>
      </c>
      <c r="AC24" s="193"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Rara vez</v>
      </c>
      <c r="AD24" s="8"/>
      <c r="AE24" s="8"/>
      <c r="AF24" s="8"/>
      <c r="AG24" s="8"/>
      <c r="AH24" s="8"/>
      <c r="AI24" s="8"/>
      <c r="AJ24" s="8"/>
      <c r="AK24" s="8"/>
      <c r="AL24" s="8"/>
      <c r="AM24" s="8"/>
      <c r="AN24" s="8"/>
      <c r="AO24" s="8"/>
      <c r="AP24" s="8"/>
      <c r="AQ24" s="8"/>
      <c r="AR24" s="8"/>
      <c r="AS24" s="8"/>
    </row>
    <row r="25" spans="1:45" ht="35.65" customHeight="1" x14ac:dyDescent="0.3">
      <c r="A25" s="147"/>
      <c r="B25" s="204"/>
      <c r="C25" s="110"/>
      <c r="D25" s="110"/>
      <c r="E25" s="75"/>
      <c r="F25" s="75"/>
      <c r="G25" s="75"/>
      <c r="H25" s="76"/>
      <c r="I25" s="76"/>
      <c r="J25" s="76"/>
      <c r="K25" s="74" t="str">
        <f t="shared" ref="K25:K26" si="20">CONCATENATE(E25," ",F25," ",G25," ",H25," ",I25," ",J25)</f>
        <v xml:space="preserve">     </v>
      </c>
      <c r="L25" s="60"/>
      <c r="M25" s="60"/>
      <c r="N25" s="60"/>
      <c r="O25" s="60"/>
      <c r="P25" s="60"/>
      <c r="Q25" s="60"/>
      <c r="R25" s="60"/>
      <c r="S25" s="35" t="str">
        <f t="shared" ref="S25:S26" si="21">IF(AND(T25&gt;=0,T25&lt;=85),"Débil",
IF(AND(T25&gt;=86,T25&lt;=95),"Moderado",
IF(AND(T25&gt;=96,T25&lt;=100),"Fuerte","")))</f>
        <v/>
      </c>
      <c r="T25" s="35"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35" t="str">
        <f t="shared" ref="U25:U26" si="22">IF(OR(T25="",T25="Finalice la valoración del control para emitir su calificación"),"",IF(T25&lt;96,"Debe establecer un plan de acción en la hoja No. 7, que permita tener un control bien diseñado.","No debe establecer un plan de acción para mejorar el diseño del control."))</f>
        <v/>
      </c>
      <c r="V25" s="39"/>
      <c r="W25" s="35" t="str">
        <f t="shared" ref="W25:W26" si="23">IFERROR(IF(OR(S25="",MID(V25,1,SEARCH(" =",V25:V25,1)-1)=""),"",
IF(AND(S25="Fuerte",MID(V25,1,SEARCH(" =",V25:V25,1)-1)="Fuerte"),"Fuerte",
IF(AND(S25="Moderado",MID(V25,1,SEARCH(" =",V25:V25,1)-1)="Moderado"),"Moderado",
IF(OR(S25="Débil",MID(V25,1,SEARCH(" =",V25:V25,1)-1)="Débil"),"Débil",
IF(OR(S25="Fuerte",MID(V25,1,SEARCH(" =",V25:V25,1)-1)="Moderado"),"Moderado",
IF(OR(S25="Moderado",MID(V25,1,SEARCH(" =",V25:V25,1)-1)="Fuerte"),"Moderado","")))))),"")</f>
        <v/>
      </c>
      <c r="X25" s="197"/>
      <c r="Y25" s="197"/>
      <c r="Z25" s="200"/>
      <c r="AA25" s="133"/>
      <c r="AB25" s="191"/>
      <c r="AC25" s="194"/>
      <c r="AD25" s="8"/>
      <c r="AE25" s="8"/>
      <c r="AF25" s="8"/>
      <c r="AG25" s="8"/>
      <c r="AH25" s="8"/>
      <c r="AI25" s="8"/>
      <c r="AJ25" s="8"/>
      <c r="AK25" s="8"/>
      <c r="AL25" s="8"/>
      <c r="AM25" s="8"/>
      <c r="AN25" s="8"/>
      <c r="AO25" s="8"/>
      <c r="AP25" s="8"/>
      <c r="AQ25" s="8"/>
      <c r="AR25" s="8"/>
      <c r="AS25" s="8"/>
    </row>
    <row r="26" spans="1:45" ht="35.65" customHeight="1" x14ac:dyDescent="0.3">
      <c r="A26" s="147"/>
      <c r="B26" s="204"/>
      <c r="C26" s="110"/>
      <c r="D26" s="110"/>
      <c r="E26" s="75"/>
      <c r="F26" s="75"/>
      <c r="G26" s="75"/>
      <c r="H26" s="76"/>
      <c r="I26" s="76"/>
      <c r="J26" s="76"/>
      <c r="K26" s="74" t="str">
        <f t="shared" si="20"/>
        <v xml:space="preserve">     </v>
      </c>
      <c r="L26" s="60"/>
      <c r="M26" s="60"/>
      <c r="N26" s="60"/>
      <c r="O26" s="60"/>
      <c r="P26" s="60"/>
      <c r="Q26" s="60"/>
      <c r="R26" s="60"/>
      <c r="S26" s="35" t="str">
        <f t="shared" si="21"/>
        <v/>
      </c>
      <c r="T26" s="35"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35" t="str">
        <f t="shared" si="22"/>
        <v/>
      </c>
      <c r="V26" s="39"/>
      <c r="W26" s="35" t="str">
        <f t="shared" si="23"/>
        <v/>
      </c>
      <c r="X26" s="198"/>
      <c r="Y26" s="198"/>
      <c r="Z26" s="201"/>
      <c r="AA26" s="134"/>
      <c r="AB26" s="192"/>
      <c r="AC26" s="195"/>
      <c r="AD26" s="8"/>
      <c r="AE26" s="8"/>
      <c r="AF26" s="8"/>
      <c r="AG26" s="8"/>
      <c r="AH26" s="8"/>
      <c r="AI26" s="8"/>
      <c r="AJ26" s="8"/>
      <c r="AK26" s="8"/>
      <c r="AL26" s="8"/>
      <c r="AM26" s="8"/>
      <c r="AN26" s="8"/>
      <c r="AO26" s="8"/>
      <c r="AP26" s="8"/>
      <c r="AQ26" s="8"/>
      <c r="AR26" s="8"/>
      <c r="AS26" s="8"/>
    </row>
    <row r="27" spans="1:45" ht="114.6" customHeight="1" x14ac:dyDescent="0.3">
      <c r="A27" s="147">
        <v>7</v>
      </c>
      <c r="B27" s="20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Contractual</v>
      </c>
      <c r="C27" s="11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economica y reputacional al recibir o solicitar dadivas o beneficios a nombre propio o de terceros, mediante la evaluación contractual direccionada y permisiva de los requisitos técnicos, definidos por el nivel directivo</v>
      </c>
      <c r="D27" s="11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 - LA/FT/FPADM</v>
      </c>
      <c r="E27" s="60" t="s">
        <v>488</v>
      </c>
      <c r="F27" s="60" t="s">
        <v>505</v>
      </c>
      <c r="G27" s="60" t="s">
        <v>508</v>
      </c>
      <c r="H27" s="73" t="s">
        <v>509</v>
      </c>
      <c r="I27" s="73" t="s">
        <v>489</v>
      </c>
      <c r="J27" s="73" t="s">
        <v>499</v>
      </c>
      <c r="K27" s="74" t="str">
        <f>CONCATENATE(E27," ",F27," ",G27," ",H27," ",I27," ",J27)</f>
        <v xml:space="preserve">El equipo evaluador y los ordenadores del gasto. a demanda, de acuerdo a las necesidades que la Entidad tenga de contratación. evita la evaluación contractual direccionada y permisiva de los requisitos técnicos, jurídicos y financieros para beneficio propio o de terceros. A través de:
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 1) En caso de que se identifiquen inconsistencias, se solicita a los oferentes la subsanación de las observaciones identificadas por el equipo evaluador designado. Evidencias:
1) Capturas de pantalla de la publicación preliminar y/o definitiva de los resultados de la evaluación.
2) Informes  de evaluación de procesos firmada (muestreo) </v>
      </c>
      <c r="L27" s="60" t="s">
        <v>155</v>
      </c>
      <c r="M27" s="60" t="s">
        <v>157</v>
      </c>
      <c r="N27" s="60" t="s">
        <v>159</v>
      </c>
      <c r="O27" s="60" t="s">
        <v>162</v>
      </c>
      <c r="P27" s="60" t="s">
        <v>164</v>
      </c>
      <c r="Q27" s="60" t="s">
        <v>167</v>
      </c>
      <c r="R27" s="60" t="s">
        <v>168</v>
      </c>
      <c r="S27" s="35" t="str">
        <f>IF(AND(T27&gt;=0,T27&lt;=85),"Débil",
IF(AND(T27&gt;=86,T27&lt;=95),"Moderado",
IF(AND(T27&gt;=96,T27&lt;=100),"Fuerte","")))</f>
        <v>Débil</v>
      </c>
      <c r="T27" s="35">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80</v>
      </c>
      <c r="U27" s="35" t="str">
        <f>IF(OR(T27="",T27="Finalice la valoración del control para emitir su calificación"),"",IF(T27&lt;96,"Debe establecer un plan de acción en la hoja No. 7, que permita tener un control bien diseñado.","No debe establecer un plan de acción para mejorar el diseño del control."))</f>
        <v>Debe establecer un plan de acción en la hoja No. 7, que permita tener un control bien diseñado.</v>
      </c>
      <c r="V27" s="39" t="s">
        <v>493</v>
      </c>
      <c r="W27" s="35" t="str">
        <f>IFERROR(IF(OR(S27="",MID(V27,1,SEARCH(" =",V27:V27,1)-1)=""),"",
IF(AND(S27="Fuerte",MID(V27,1,SEARCH(" =",V27:V27,1)-1)="Fuerte"),"Fuerte",
IF(AND(S27="Moderado",MID(V27,1,SEARCH(" =",V27:V27,1)-1)="Moderado"),"Moderado",
IF(OR(S27="Débil",MID(V27,1,SEARCH(" =",V27:V27,1)-1)="Débil"),"Débil",
IF(OR(S27="Fuerte",MID(V27,1,SEARCH(" =",V27:V27,1)-1)="Moderado"),"Moderado",
IF(OR(S27="Moderado",MID(V27,1,SEARCH(" =",V27:V27,1)-1)="Fuerte"),"Moderado","")))))),"")</f>
        <v>Débil</v>
      </c>
      <c r="X27" s="196">
        <f>IF(AND(T27="",T28="",T29=""),"",AVERAGE(T27:T29))</f>
        <v>80</v>
      </c>
      <c r="Y27" s="196" t="str">
        <f>IF(X27="","",
IF(X27=100,"Fuerte",
IF(X27&lt;50,"Débil",
IF(OR(X27&gt;=50,X27&lt;100),"Moderado",""))))</f>
        <v>Moderado</v>
      </c>
      <c r="Z27" s="199" t="str">
        <f>IF(Y27="","",IF(Y27="Fuerte","NO","SI"))</f>
        <v>SI</v>
      </c>
      <c r="AA27" s="132" t="s">
        <v>184</v>
      </c>
      <c r="AB27" s="190">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1</v>
      </c>
      <c r="AC27" s="193"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Rara vez</v>
      </c>
      <c r="AD27" s="8"/>
      <c r="AE27" s="8"/>
      <c r="AF27" s="8"/>
      <c r="AG27" s="8"/>
      <c r="AH27" s="8"/>
      <c r="AI27" s="8"/>
      <c r="AJ27" s="8"/>
      <c r="AK27" s="8"/>
      <c r="AL27" s="8"/>
      <c r="AM27" s="8"/>
      <c r="AN27" s="8"/>
      <c r="AO27" s="8"/>
      <c r="AP27" s="8"/>
      <c r="AQ27" s="8"/>
      <c r="AR27" s="8"/>
      <c r="AS27" s="8"/>
    </row>
    <row r="28" spans="1:45" ht="35.65" customHeight="1" x14ac:dyDescent="0.3">
      <c r="A28" s="147"/>
      <c r="B28" s="204"/>
      <c r="C28" s="110"/>
      <c r="D28" s="110"/>
      <c r="E28" s="75"/>
      <c r="F28" s="75"/>
      <c r="G28" s="75"/>
      <c r="H28" s="76"/>
      <c r="I28" s="76"/>
      <c r="J28" s="76"/>
      <c r="K28" s="74" t="str">
        <f t="shared" ref="K28:K29" si="24">CONCATENATE(E28," ",F28," ",G28," ",H28," ",I28," ",J28)</f>
        <v xml:space="preserve">     </v>
      </c>
      <c r="L28" s="60"/>
      <c r="M28" s="60"/>
      <c r="N28" s="60"/>
      <c r="O28" s="60"/>
      <c r="P28" s="60"/>
      <c r="Q28" s="60"/>
      <c r="R28" s="60"/>
      <c r="S28" s="35" t="str">
        <f t="shared" ref="S28:S29" si="25">IF(AND(T28&gt;=0,T28&lt;=85),"Débil",
IF(AND(T28&gt;=86,T28&lt;=95),"Moderado",
IF(AND(T28&gt;=96,T28&lt;=100),"Fuerte","")))</f>
        <v/>
      </c>
      <c r="T28" s="35"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35" t="str">
        <f t="shared" ref="U28:U29" si="26">IF(OR(T28="",T28="Finalice la valoración del control para emitir su calificación"),"",IF(T28&lt;96,"Debe establecer un plan de acción en la hoja No. 7, que permita tener un control bien diseñado.","No debe establecer un plan de acción para mejorar el diseño del control."))</f>
        <v/>
      </c>
      <c r="V28" s="39"/>
      <c r="W28" s="35" t="str">
        <f t="shared" ref="W28:W29" si="27">IFERROR(IF(OR(S28="",MID(V28,1,SEARCH(" =",V28:V28,1)-1)=""),"",
IF(AND(S28="Fuerte",MID(V28,1,SEARCH(" =",V28:V28,1)-1)="Fuerte"),"Fuerte",
IF(AND(S28="Moderado",MID(V28,1,SEARCH(" =",V28:V28,1)-1)="Moderado"),"Moderado",
IF(OR(S28="Débil",MID(V28,1,SEARCH(" =",V28:V28,1)-1)="Débil"),"Débil",
IF(OR(S28="Fuerte",MID(V28,1,SEARCH(" =",V28:V28,1)-1)="Moderado"),"Moderado",
IF(OR(S28="Moderado",MID(V28,1,SEARCH(" =",V28:V28,1)-1)="Fuerte"),"Moderado","")))))),"")</f>
        <v/>
      </c>
      <c r="X28" s="197"/>
      <c r="Y28" s="197"/>
      <c r="Z28" s="200"/>
      <c r="AA28" s="133"/>
      <c r="AB28" s="191"/>
      <c r="AC28" s="194"/>
      <c r="AD28" s="8"/>
      <c r="AE28" s="8"/>
      <c r="AF28" s="8"/>
      <c r="AG28" s="8"/>
      <c r="AH28" s="8"/>
      <c r="AI28" s="8"/>
      <c r="AJ28" s="8"/>
      <c r="AK28" s="8"/>
      <c r="AL28" s="8"/>
      <c r="AM28" s="8"/>
      <c r="AN28" s="8"/>
      <c r="AO28" s="8"/>
      <c r="AP28" s="8"/>
      <c r="AQ28" s="8"/>
      <c r="AR28" s="8"/>
      <c r="AS28" s="8"/>
    </row>
    <row r="29" spans="1:45" ht="35.65" customHeight="1" x14ac:dyDescent="0.3">
      <c r="A29" s="147"/>
      <c r="B29" s="204"/>
      <c r="C29" s="110"/>
      <c r="D29" s="110"/>
      <c r="E29" s="75"/>
      <c r="F29" s="75"/>
      <c r="G29" s="75"/>
      <c r="H29" s="76"/>
      <c r="I29" s="76"/>
      <c r="J29" s="76"/>
      <c r="K29" s="74" t="str">
        <f t="shared" si="24"/>
        <v xml:space="preserve">     </v>
      </c>
      <c r="L29" s="60"/>
      <c r="M29" s="60"/>
      <c r="N29" s="60"/>
      <c r="O29" s="60"/>
      <c r="P29" s="60"/>
      <c r="Q29" s="60"/>
      <c r="R29" s="60"/>
      <c r="S29" s="35" t="str">
        <f t="shared" si="25"/>
        <v/>
      </c>
      <c r="T29" s="35"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35" t="str">
        <f t="shared" si="26"/>
        <v/>
      </c>
      <c r="V29" s="39"/>
      <c r="W29" s="35" t="str">
        <f t="shared" si="27"/>
        <v/>
      </c>
      <c r="X29" s="198"/>
      <c r="Y29" s="198"/>
      <c r="Z29" s="201"/>
      <c r="AA29" s="134"/>
      <c r="AB29" s="192"/>
      <c r="AC29" s="195"/>
      <c r="AD29" s="8"/>
      <c r="AE29" s="8"/>
      <c r="AF29" s="8"/>
      <c r="AG29" s="8"/>
      <c r="AH29" s="8"/>
      <c r="AI29" s="8"/>
      <c r="AJ29" s="8"/>
      <c r="AK29" s="8"/>
      <c r="AL29" s="8"/>
      <c r="AM29" s="8"/>
      <c r="AN29" s="8"/>
      <c r="AO29" s="8"/>
      <c r="AP29" s="8"/>
      <c r="AQ29" s="8"/>
      <c r="AR29" s="8"/>
      <c r="AS29" s="8"/>
    </row>
    <row r="30" spans="1:45" ht="106.9" customHeight="1" x14ac:dyDescent="0.3">
      <c r="A30" s="147">
        <v>8</v>
      </c>
      <c r="B30" s="20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Contractual</v>
      </c>
      <c r="C30" s="11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D30" s="11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 - LA/FT/FPADM</v>
      </c>
      <c r="E30" s="60" t="s">
        <v>490</v>
      </c>
      <c r="F30" s="60" t="s">
        <v>510</v>
      </c>
      <c r="G30" s="60" t="s">
        <v>511</v>
      </c>
      <c r="H30" s="73" t="s">
        <v>512</v>
      </c>
      <c r="I30" s="73" t="s">
        <v>491</v>
      </c>
      <c r="J30" s="73" t="s">
        <v>500</v>
      </c>
      <c r="K30" s="74" t="str">
        <f>CONCATENATE(E30," ",F30," ",G30," ",H30," ",I30," ",J30)</f>
        <v>Supervisor del contrato / apoyo a la supervisión y Ordenadores del Gasto. mensualmenteq Identifica el posible incumplimiento del objeto, plazo, forma de pago y obligaciones contractuales, mayores y menores cantidades, ítems no previstos, hechos cumplidos y requisitos técnicos incumplidos, para beneficio propio de terceros. A través de:
1) Realizar el seguimiento mensual detallado a la ejecución contractual, mediante la revisión de informes periódicos (incluso publicados en Secop), la revisión de evidencias entregadas y la verificación de las características técnicas de los productos contratados. 1) En caso de que se identifiquen inconsistencias asociadas al incumplimiento del objeto y obligaciones contractuales, se procede a iniciar el proceso de declaratoria de incumplimiento total o parcial del contrato. Evidencias:
1) Informe de supervisión de contratos para proveedores o prestación de servicios (muestreo).</v>
      </c>
      <c r="L30" s="60" t="s">
        <v>155</v>
      </c>
      <c r="M30" s="60" t="s">
        <v>157</v>
      </c>
      <c r="N30" s="60" t="s">
        <v>159</v>
      </c>
      <c r="O30" s="60" t="s">
        <v>162</v>
      </c>
      <c r="P30" s="60" t="s">
        <v>164</v>
      </c>
      <c r="Q30" s="60" t="s">
        <v>167</v>
      </c>
      <c r="R30" s="60" t="s">
        <v>168</v>
      </c>
      <c r="S30" s="35" t="str">
        <f>IF(AND(T30&gt;=0,T30&lt;=85),"Débil",
IF(AND(T30&gt;=86,T30&lt;=95),"Moderado",
IF(AND(T30&gt;=96,T30&lt;=100),"Fuerte","")))</f>
        <v>Débil</v>
      </c>
      <c r="T30" s="35">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80</v>
      </c>
      <c r="U30" s="35" t="str">
        <f>IF(OR(T30="",T30="Finalice la valoración del control para emitir su calificación"),"",IF(T30&lt;96,"Debe establecer un plan de acción en la hoja No. 7, que permita tener un control bien diseñado.","No debe establecer un plan de acción para mejorar el diseño del control."))</f>
        <v>Debe establecer un plan de acción en la hoja No. 7, que permita tener un control bien diseñado.</v>
      </c>
      <c r="V30" s="39" t="s">
        <v>493</v>
      </c>
      <c r="W30" s="35" t="str">
        <f>IFERROR(IF(OR(S30="",MID(V30,1,SEARCH(" =",V30:V30,1)-1)=""),"",
IF(AND(S30="Fuerte",MID(V30,1,SEARCH(" =",V30:V30,1)-1)="Fuerte"),"Fuerte",
IF(AND(S30="Moderado",MID(V30,1,SEARCH(" =",V30:V30,1)-1)="Moderado"),"Moderado",
IF(OR(S30="Débil",MID(V30,1,SEARCH(" =",V30:V30,1)-1)="Débil"),"Débil",
IF(OR(S30="Fuerte",MID(V30,1,SEARCH(" =",V30:V30,1)-1)="Moderado"),"Moderado",
IF(OR(S30="Moderado",MID(V30,1,SEARCH(" =",V30:V30,1)-1)="Fuerte"),"Moderado","")))))),"")</f>
        <v>Débil</v>
      </c>
      <c r="X30" s="196">
        <f>IF(AND(T30="",T31="",T32=""),"",AVERAGE(T30:T32))</f>
        <v>80</v>
      </c>
      <c r="Y30" s="196" t="str">
        <f>IF(X30="","",
IF(X30=100,"Fuerte",
IF(X30&lt;50,"Débil",
IF(OR(X30&gt;=50,X30&lt;100),"Moderado",""))))</f>
        <v>Moderado</v>
      </c>
      <c r="Z30" s="199" t="str">
        <f>IF(Y30="","",IF(Y30="Fuerte","NO","SI"))</f>
        <v>SI</v>
      </c>
      <c r="AA30" s="132" t="s">
        <v>184</v>
      </c>
      <c r="AB30" s="190">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1</v>
      </c>
      <c r="AC30" s="193"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Rara vez</v>
      </c>
      <c r="AD30" s="8"/>
      <c r="AE30" s="8"/>
      <c r="AF30" s="8"/>
      <c r="AG30" s="8"/>
      <c r="AH30" s="8"/>
      <c r="AI30" s="8"/>
      <c r="AJ30" s="8"/>
      <c r="AK30" s="8"/>
      <c r="AL30" s="8"/>
      <c r="AM30" s="8"/>
      <c r="AN30" s="8"/>
      <c r="AO30" s="8"/>
      <c r="AP30" s="8"/>
      <c r="AQ30" s="8"/>
      <c r="AR30" s="8"/>
      <c r="AS30" s="8"/>
    </row>
    <row r="31" spans="1:45" ht="35.65" customHeight="1" x14ac:dyDescent="0.3">
      <c r="A31" s="147"/>
      <c r="B31" s="204"/>
      <c r="C31" s="110"/>
      <c r="D31" s="110"/>
      <c r="E31" s="75"/>
      <c r="F31" s="75"/>
      <c r="G31" s="75"/>
      <c r="H31" s="76"/>
      <c r="I31" s="76"/>
      <c r="J31" s="76"/>
      <c r="K31" s="74" t="str">
        <f t="shared" ref="K31:K32" si="28">CONCATENATE(E31," ",F31," ",G31," ",H31," ",I31," ",J31)</f>
        <v xml:space="preserve">     </v>
      </c>
      <c r="L31" s="60"/>
      <c r="M31" s="60"/>
      <c r="N31" s="60"/>
      <c r="O31" s="60"/>
      <c r="P31" s="60"/>
      <c r="Q31" s="60"/>
      <c r="R31" s="60"/>
      <c r="S31" s="35" t="str">
        <f t="shared" ref="S31:S32" si="29">IF(AND(T31&gt;=0,T31&lt;=85),"Débil",
IF(AND(T31&gt;=86,T31&lt;=95),"Moderado",
IF(AND(T31&gt;=96,T31&lt;=100),"Fuerte","")))</f>
        <v/>
      </c>
      <c r="T31" s="35"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35" t="str">
        <f t="shared" ref="U31:U32" si="30">IF(OR(T31="",T31="Finalice la valoración del control para emitir su calificación"),"",IF(T31&lt;96,"Debe establecer un plan de acción en la hoja No. 7, que permita tener un control bien diseñado.","No debe establecer un plan de acción para mejorar el diseño del control."))</f>
        <v/>
      </c>
      <c r="V31" s="39"/>
      <c r="W31" s="35" t="str">
        <f t="shared" ref="W31:W32" si="31">IFERROR(IF(OR(S31="",MID(V31,1,SEARCH(" =",V31:V31,1)-1)=""),"",
IF(AND(S31="Fuerte",MID(V31,1,SEARCH(" =",V31:V31,1)-1)="Fuerte"),"Fuerte",
IF(AND(S31="Moderado",MID(V31,1,SEARCH(" =",V31:V31,1)-1)="Moderado"),"Moderado",
IF(OR(S31="Débil",MID(V31,1,SEARCH(" =",V31:V31,1)-1)="Débil"),"Débil",
IF(OR(S31="Fuerte",MID(V31,1,SEARCH(" =",V31:V31,1)-1)="Moderado"),"Moderado",
IF(OR(S31="Moderado",MID(V31,1,SEARCH(" =",V31:V31,1)-1)="Fuerte"),"Moderado","")))))),"")</f>
        <v/>
      </c>
      <c r="X31" s="197"/>
      <c r="Y31" s="197"/>
      <c r="Z31" s="200"/>
      <c r="AA31" s="133"/>
      <c r="AB31" s="191"/>
      <c r="AC31" s="194"/>
      <c r="AD31" s="8"/>
      <c r="AE31" s="8"/>
      <c r="AF31" s="8"/>
      <c r="AG31" s="8"/>
      <c r="AH31" s="8"/>
      <c r="AI31" s="8"/>
      <c r="AJ31" s="8"/>
      <c r="AK31" s="8"/>
      <c r="AL31" s="8"/>
      <c r="AM31" s="8"/>
      <c r="AN31" s="8"/>
      <c r="AO31" s="8"/>
      <c r="AP31" s="8"/>
      <c r="AQ31" s="8"/>
      <c r="AR31" s="8"/>
      <c r="AS31" s="8"/>
    </row>
    <row r="32" spans="1:45" ht="35.65" customHeight="1" x14ac:dyDescent="0.3">
      <c r="A32" s="147"/>
      <c r="B32" s="204"/>
      <c r="C32" s="110"/>
      <c r="D32" s="110"/>
      <c r="E32" s="75"/>
      <c r="F32" s="75"/>
      <c r="G32" s="75"/>
      <c r="H32" s="76"/>
      <c r="I32" s="76"/>
      <c r="J32" s="76"/>
      <c r="K32" s="74" t="str">
        <f t="shared" si="28"/>
        <v xml:space="preserve">     </v>
      </c>
      <c r="L32" s="60"/>
      <c r="M32" s="60"/>
      <c r="N32" s="60"/>
      <c r="O32" s="60"/>
      <c r="P32" s="60"/>
      <c r="Q32" s="60"/>
      <c r="R32" s="60"/>
      <c r="S32" s="35" t="str">
        <f t="shared" si="29"/>
        <v/>
      </c>
      <c r="T32" s="35"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35" t="str">
        <f t="shared" si="30"/>
        <v/>
      </c>
      <c r="V32" s="39"/>
      <c r="W32" s="35" t="str">
        <f t="shared" si="31"/>
        <v/>
      </c>
      <c r="X32" s="198"/>
      <c r="Y32" s="198"/>
      <c r="Z32" s="201"/>
      <c r="AA32" s="134"/>
      <c r="AB32" s="192"/>
      <c r="AC32" s="195"/>
      <c r="AD32" s="8"/>
      <c r="AE32" s="8"/>
      <c r="AF32" s="8"/>
      <c r="AG32" s="8"/>
      <c r="AH32" s="8"/>
      <c r="AI32" s="8"/>
      <c r="AJ32" s="8"/>
      <c r="AK32" s="8"/>
      <c r="AL32" s="8"/>
      <c r="AM32" s="8"/>
      <c r="AN32" s="8"/>
      <c r="AO32" s="8"/>
      <c r="AP32" s="8"/>
      <c r="AQ32" s="8"/>
      <c r="AR32" s="8"/>
      <c r="AS32" s="8"/>
    </row>
    <row r="33" spans="1:45" ht="101.45" customHeight="1" x14ac:dyDescent="0.3">
      <c r="A33" s="147">
        <v>9</v>
      </c>
      <c r="B33" s="20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Gestión Contractual</v>
      </c>
      <c r="C33" s="11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D33" s="11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Corrupción - LA/FT/FPADM</v>
      </c>
      <c r="E33" s="60" t="s">
        <v>490</v>
      </c>
      <c r="F33" s="60" t="s">
        <v>513</v>
      </c>
      <c r="G33" s="60" t="s">
        <v>514</v>
      </c>
      <c r="H33" s="73" t="s">
        <v>515</v>
      </c>
      <c r="I33" s="73" t="s">
        <v>491</v>
      </c>
      <c r="J33" s="73" t="s">
        <v>501</v>
      </c>
      <c r="K33" s="74" t="str">
        <f>CONCATENATE(E33," ",F33," ",G33," ",H33," ",I33," ",J33)</f>
        <v>Supervisor del contrato / apoyo a la supervisión y Ordenadores del Gasto. a demanda, de acuerdo a los términos legales para la liquidación de un contrato. identifica el posible incumplimiento del objeto y obligaciones contractuales, mayores y menores cantidades, ítems no previstos, hechos cumplidos y requisitos técnicos incumplidos, para beneficio propio de terceros. A través de:
1) Realizar la liquidación del contrato, identificando posibles incumplimientos al objeto y las obligaciones contractuales, mayores y menores cantidades, ítems no previstos, hechos cumplidos y requisitos técnicos incumplidos. 1) En caso de que se identifiquen inconsistencias asociadas al incumplimiento del objeto y obligaciones contractuales, se procede a iniciar el proceso de declaratoria de incumplimiento total o parcial del contrato. Evidencias: 
1) Acta de liquidación firmada. (muestreo)</v>
      </c>
      <c r="L33" s="60" t="s">
        <v>155</v>
      </c>
      <c r="M33" s="60" t="s">
        <v>157</v>
      </c>
      <c r="N33" s="60" t="s">
        <v>159</v>
      </c>
      <c r="O33" s="60" t="s">
        <v>162</v>
      </c>
      <c r="P33" s="60" t="s">
        <v>164</v>
      </c>
      <c r="Q33" s="60" t="s">
        <v>167</v>
      </c>
      <c r="R33" s="60" t="s">
        <v>168</v>
      </c>
      <c r="S33" s="35" t="str">
        <f>IF(AND(T33&gt;=0,T33&lt;=85),"Débil",
IF(AND(T33&gt;=86,T33&lt;=95),"Moderado",
IF(AND(T33&gt;=96,T33&lt;=100),"Fuerte","")))</f>
        <v>Débil</v>
      </c>
      <c r="T33" s="35">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80</v>
      </c>
      <c r="U33" s="35" t="str">
        <f>IF(OR(T33="",T33="Finalice la valoración del control para emitir su calificación"),"",IF(T33&lt;96,"Debe establecer un plan de acción en la hoja No. 7, que permita tener un control bien diseñado.","No debe establecer un plan de acción para mejorar el diseño del control."))</f>
        <v>Debe establecer un plan de acción en la hoja No. 7, que permita tener un control bien diseñado.</v>
      </c>
      <c r="V33" s="39" t="s">
        <v>493</v>
      </c>
      <c r="W33" s="35" t="str">
        <f>IFERROR(IF(OR(S33="",MID(V33,1,SEARCH(" =",V33:V33,1)-1)=""),"",
IF(AND(S33="Fuerte",MID(V33,1,SEARCH(" =",V33:V33,1)-1)="Fuerte"),"Fuerte",
IF(AND(S33="Moderado",MID(V33,1,SEARCH(" =",V33:V33,1)-1)="Moderado"),"Moderado",
IF(OR(S33="Débil",MID(V33,1,SEARCH(" =",V33:V33,1)-1)="Débil"),"Débil",
IF(OR(S33="Fuerte",MID(V33,1,SEARCH(" =",V33:V33,1)-1)="Moderado"),"Moderado",
IF(OR(S33="Moderado",MID(V33,1,SEARCH(" =",V33:V33,1)-1)="Fuerte"),"Moderado","")))))),"")</f>
        <v>Débil</v>
      </c>
      <c r="X33" s="196">
        <f>IF(AND(T33="",T34="",T35=""),"",AVERAGE(T33:T35))</f>
        <v>80</v>
      </c>
      <c r="Y33" s="196" t="str">
        <f>IF(X33="","",
IF(X33=100,"Fuerte",
IF(X33&lt;50,"Débil",
IF(OR(X33&gt;=50,X33&lt;100),"Moderado",""))))</f>
        <v>Moderado</v>
      </c>
      <c r="Z33" s="199" t="str">
        <f>IF(Y33="","",IF(Y33="Fuerte","NO","SI"))</f>
        <v>SI</v>
      </c>
      <c r="AA33" s="132" t="s">
        <v>184</v>
      </c>
      <c r="AB33" s="190">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1</v>
      </c>
      <c r="AC33" s="193"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Rara vez</v>
      </c>
      <c r="AD33" s="8"/>
      <c r="AE33" s="8"/>
      <c r="AF33" s="8"/>
      <c r="AG33" s="8"/>
      <c r="AH33" s="8"/>
      <c r="AI33" s="8"/>
      <c r="AJ33" s="8"/>
      <c r="AK33" s="8"/>
      <c r="AL33" s="8"/>
      <c r="AM33" s="8"/>
      <c r="AN33" s="8"/>
      <c r="AO33" s="8"/>
      <c r="AP33" s="8"/>
      <c r="AQ33" s="8"/>
      <c r="AR33" s="8"/>
      <c r="AS33" s="8"/>
    </row>
    <row r="34" spans="1:45" ht="35.65" customHeight="1" x14ac:dyDescent="0.3">
      <c r="A34" s="147"/>
      <c r="B34" s="204"/>
      <c r="C34" s="110"/>
      <c r="D34" s="110"/>
      <c r="E34" s="75"/>
      <c r="F34" s="75"/>
      <c r="G34" s="75"/>
      <c r="H34" s="76"/>
      <c r="I34" s="76"/>
      <c r="J34" s="76"/>
      <c r="K34" s="74" t="str">
        <f t="shared" ref="K34:K35" si="32">CONCATENATE(E34," ",F34," ",G34," ",H34," ",I34," ",J34)</f>
        <v xml:space="preserve">     </v>
      </c>
      <c r="L34" s="60"/>
      <c r="M34" s="60"/>
      <c r="N34" s="60"/>
      <c r="O34" s="60"/>
      <c r="P34" s="60"/>
      <c r="Q34" s="60"/>
      <c r="R34" s="60"/>
      <c r="S34" s="35" t="str">
        <f t="shared" ref="S34:S35" si="33">IF(AND(T34&gt;=0,T34&lt;=85),"Débil",
IF(AND(T34&gt;=86,T34&lt;=95),"Moderado",
IF(AND(T34&gt;=96,T34&lt;=100),"Fuerte","")))</f>
        <v/>
      </c>
      <c r="T34" s="35"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35" t="str">
        <f t="shared" ref="U34:U35" si="34">IF(OR(T34="",T34="Finalice la valoración del control para emitir su calificación"),"",IF(T34&lt;96,"Debe establecer un plan de acción en la hoja No. 7, que permita tener un control bien diseñado.","No debe establecer un plan de acción para mejorar el diseño del control."))</f>
        <v/>
      </c>
      <c r="V34" s="39"/>
      <c r="W34" s="35" t="str">
        <f t="shared" ref="W34:W35" si="35">IFERROR(IF(OR(S34="",MID(V34,1,SEARCH(" =",V34:V34,1)-1)=""),"",
IF(AND(S34="Fuerte",MID(V34,1,SEARCH(" =",V34:V34,1)-1)="Fuerte"),"Fuerte",
IF(AND(S34="Moderado",MID(V34,1,SEARCH(" =",V34:V34,1)-1)="Moderado"),"Moderado",
IF(OR(S34="Débil",MID(V34,1,SEARCH(" =",V34:V34,1)-1)="Débil"),"Débil",
IF(OR(S34="Fuerte",MID(V34,1,SEARCH(" =",V34:V34,1)-1)="Moderado"),"Moderado",
IF(OR(S34="Moderado",MID(V34,1,SEARCH(" =",V34:V34,1)-1)="Fuerte"),"Moderado","")))))),"")</f>
        <v/>
      </c>
      <c r="X34" s="197"/>
      <c r="Y34" s="197"/>
      <c r="Z34" s="200"/>
      <c r="AA34" s="133"/>
      <c r="AB34" s="191"/>
      <c r="AC34" s="194"/>
      <c r="AD34" s="8"/>
      <c r="AE34" s="8"/>
      <c r="AF34" s="8"/>
      <c r="AG34" s="8"/>
      <c r="AH34" s="8"/>
      <c r="AI34" s="8"/>
      <c r="AJ34" s="8"/>
      <c r="AK34" s="8"/>
      <c r="AL34" s="8"/>
      <c r="AM34" s="8"/>
      <c r="AN34" s="8"/>
      <c r="AO34" s="8"/>
      <c r="AP34" s="8"/>
      <c r="AQ34" s="8"/>
      <c r="AR34" s="8"/>
      <c r="AS34" s="8"/>
    </row>
    <row r="35" spans="1:45" ht="35.65" customHeight="1" x14ac:dyDescent="0.3">
      <c r="A35" s="147"/>
      <c r="B35" s="204"/>
      <c r="C35" s="110"/>
      <c r="D35" s="110"/>
      <c r="E35" s="75"/>
      <c r="F35" s="75"/>
      <c r="G35" s="75"/>
      <c r="H35" s="76"/>
      <c r="I35" s="76"/>
      <c r="J35" s="76"/>
      <c r="K35" s="74" t="str">
        <f t="shared" si="32"/>
        <v xml:space="preserve">     </v>
      </c>
      <c r="L35" s="60"/>
      <c r="M35" s="60"/>
      <c r="N35" s="60"/>
      <c r="O35" s="60"/>
      <c r="P35" s="60"/>
      <c r="Q35" s="60"/>
      <c r="R35" s="60"/>
      <c r="S35" s="35" t="str">
        <f t="shared" si="33"/>
        <v/>
      </c>
      <c r="T35" s="35"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35" t="str">
        <f t="shared" si="34"/>
        <v/>
      </c>
      <c r="V35" s="39"/>
      <c r="W35" s="35" t="str">
        <f t="shared" si="35"/>
        <v/>
      </c>
      <c r="X35" s="198"/>
      <c r="Y35" s="198"/>
      <c r="Z35" s="201"/>
      <c r="AA35" s="134"/>
      <c r="AB35" s="192"/>
      <c r="AC35" s="195"/>
      <c r="AD35" s="8"/>
      <c r="AE35" s="8"/>
      <c r="AF35" s="8"/>
      <c r="AG35" s="8"/>
      <c r="AH35" s="8"/>
      <c r="AI35" s="8"/>
      <c r="AJ35" s="8"/>
      <c r="AK35" s="8"/>
      <c r="AL35" s="8"/>
      <c r="AM35" s="8"/>
      <c r="AN35" s="8"/>
      <c r="AO35" s="8"/>
      <c r="AP35" s="8"/>
      <c r="AQ35" s="8"/>
      <c r="AR35" s="8"/>
      <c r="AS35" s="8"/>
    </row>
    <row r="36" spans="1:45" ht="132" customHeight="1" x14ac:dyDescent="0.3">
      <c r="A36" s="147">
        <v>10</v>
      </c>
      <c r="B36" s="20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Gestión Contractual</v>
      </c>
      <c r="C36" s="11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D36" s="11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Corrupción</v>
      </c>
      <c r="E36" s="60" t="s">
        <v>492</v>
      </c>
      <c r="F36" s="60" t="s">
        <v>505</v>
      </c>
      <c r="G36" s="60" t="s">
        <v>516</v>
      </c>
      <c r="H36" s="73" t="s">
        <v>517</v>
      </c>
      <c r="I36" s="77"/>
      <c r="J36" s="77"/>
      <c r="K36" s="74" t="str">
        <f>CONCATENATE(E36," ",F36," ",G36," ",H36," ",I36," ",J36)</f>
        <v xml:space="preserve">Ordenadores de Gasto
Director General a demanda, de acuerdo a las necesidades que la Entidad tenga de contratación. garantizan el cumplimiento de personal que se requiere para las áreas especificas con el conocimiento y tiempo disponible para ejecutar las actividades sin generar sobrecarga laboral a las personas de planta y garantizar el apoyo a los procesos A través de:
1. La jefe de la oficina jurídica realiza un seguimiento mensual a los contratos bajo su supervisión y diligencia la matriz de seguimiento
2. Los contratistas mensualmente reportan y guardan sus evidencias en  Drive que soporta el  cumplimiento de sus obligaciones contractuales  </v>
      </c>
      <c r="L36" s="60" t="s">
        <v>155</v>
      </c>
      <c r="M36" s="60" t="s">
        <v>157</v>
      </c>
      <c r="N36" s="60" t="s">
        <v>159</v>
      </c>
      <c r="O36" s="60" t="s">
        <v>162</v>
      </c>
      <c r="P36" s="60" t="s">
        <v>164</v>
      </c>
      <c r="Q36" s="60" t="s">
        <v>167</v>
      </c>
      <c r="R36" s="60" t="s">
        <v>168</v>
      </c>
      <c r="S36" s="35" t="str">
        <f>IF(AND(T36&gt;=0,T36&lt;=85),"Débil",
IF(AND(T36&gt;=86,T36&lt;=95),"Moderado",
IF(AND(T36&gt;=96,T36&lt;=100),"Fuerte","")))</f>
        <v>Débil</v>
      </c>
      <c r="T36" s="35">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80</v>
      </c>
      <c r="U36" s="35" t="str">
        <f>IF(OR(T36="",T36="Finalice la valoración del control para emitir su calificación"),"",IF(T36&lt;96,"Debe establecer un plan de acción en la hoja No. 7, que permita tener un control bien diseñado.","No debe establecer un plan de acción para mejorar el diseño del control."))</f>
        <v>Debe establecer un plan de acción en la hoja No. 7, que permita tener un control bien diseñado.</v>
      </c>
      <c r="V36" s="39" t="s">
        <v>493</v>
      </c>
      <c r="W36" s="35" t="str">
        <f>IFERROR(IF(OR(S36="",MID(V36,1,SEARCH(" =",V36:V36,1)-1)=""),"",
IF(AND(S36="Fuerte",MID(V36,1,SEARCH(" =",V36:V36,1)-1)="Fuerte"),"Fuerte",
IF(AND(S36="Moderado",MID(V36,1,SEARCH(" =",V36:V36,1)-1)="Moderado"),"Moderado",
IF(OR(S36="Débil",MID(V36,1,SEARCH(" =",V36:V36,1)-1)="Débil"),"Débil",
IF(OR(S36="Fuerte",MID(V36,1,SEARCH(" =",V36:V36,1)-1)="Moderado"),"Moderado",
IF(OR(S36="Moderado",MID(V36,1,SEARCH(" =",V36:V36,1)-1)="Fuerte"),"Moderado","")))))),"")</f>
        <v>Débil</v>
      </c>
      <c r="X36" s="196">
        <f>IF(AND(T36="",T37="",T38=""),"",AVERAGE(T36:T38))</f>
        <v>80</v>
      </c>
      <c r="Y36" s="196" t="str">
        <f>IF(X36="","",
IF(X36=100,"Fuerte",
IF(X36&lt;50,"Débil",
IF(OR(X36&gt;=50,X36&lt;100),"Moderado",""))))</f>
        <v>Moderado</v>
      </c>
      <c r="Z36" s="199" t="str">
        <f>IF(Y36="","",IF(Y36="Fuerte","NO","SI"))</f>
        <v>SI</v>
      </c>
      <c r="AA36" s="132" t="s">
        <v>184</v>
      </c>
      <c r="AB36" s="190">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1</v>
      </c>
      <c r="AC36" s="193"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Probable</v>
      </c>
      <c r="AD36" s="8"/>
      <c r="AE36" s="8"/>
      <c r="AF36" s="8"/>
      <c r="AG36" s="8"/>
      <c r="AH36" s="8"/>
      <c r="AI36" s="8"/>
      <c r="AJ36" s="8"/>
      <c r="AK36" s="8"/>
      <c r="AL36" s="8"/>
      <c r="AM36" s="8"/>
      <c r="AN36" s="8"/>
      <c r="AO36" s="8"/>
      <c r="AP36" s="8"/>
      <c r="AQ36" s="8"/>
      <c r="AR36" s="8"/>
      <c r="AS36" s="8"/>
    </row>
    <row r="37" spans="1:45" ht="35.65" customHeight="1" x14ac:dyDescent="0.3">
      <c r="A37" s="147"/>
      <c r="B37" s="204"/>
      <c r="C37" s="110"/>
      <c r="D37" s="110"/>
      <c r="E37" s="75"/>
      <c r="F37" s="75"/>
      <c r="G37" s="75"/>
      <c r="H37" s="76"/>
      <c r="I37" s="76"/>
      <c r="J37" s="76"/>
      <c r="K37" s="74" t="str">
        <f t="shared" ref="K37:K38" si="36">CONCATENATE(E37," ",F37," ",G37," ",H37," ",I37," ",J37)</f>
        <v xml:space="preserve">     </v>
      </c>
      <c r="L37" s="60"/>
      <c r="M37" s="60"/>
      <c r="N37" s="60"/>
      <c r="O37" s="60"/>
      <c r="P37" s="60"/>
      <c r="Q37" s="60"/>
      <c r="R37" s="60"/>
      <c r="S37" s="35" t="str">
        <f t="shared" ref="S37:S38" si="37">IF(AND(T37&gt;=0,T37&lt;=85),"Débil",
IF(AND(T37&gt;=86,T37&lt;=95),"Moderado",
IF(AND(T37&gt;=96,T37&lt;=100),"Fuerte","")))</f>
        <v/>
      </c>
      <c r="T37" s="35"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35" t="str">
        <f t="shared" ref="U37:U38" si="38">IF(OR(T37="",T37="Finalice la valoración del control para emitir su calificación"),"",IF(T37&lt;96,"Debe establecer un plan de acción en la hoja No. 7, que permita tener un control bien diseñado.","No debe establecer un plan de acción para mejorar el diseño del control."))</f>
        <v/>
      </c>
      <c r="V37" s="39"/>
      <c r="W37" s="35" t="str">
        <f t="shared" ref="W37:W38" si="39">IFERROR(IF(OR(S37="",MID(V37,1,SEARCH(" =",V37:V37,1)-1)=""),"",
IF(AND(S37="Fuerte",MID(V37,1,SEARCH(" =",V37:V37,1)-1)="Fuerte"),"Fuerte",
IF(AND(S37="Moderado",MID(V37,1,SEARCH(" =",V37:V37,1)-1)="Moderado"),"Moderado",
IF(OR(S37="Débil",MID(V37,1,SEARCH(" =",V37:V37,1)-1)="Débil"),"Débil",
IF(OR(S37="Fuerte",MID(V37,1,SEARCH(" =",V37:V37,1)-1)="Moderado"),"Moderado",
IF(OR(S37="Moderado",MID(V37,1,SEARCH(" =",V37:V37,1)-1)="Fuerte"),"Moderado","")))))),"")</f>
        <v/>
      </c>
      <c r="X37" s="197"/>
      <c r="Y37" s="197"/>
      <c r="Z37" s="200"/>
      <c r="AA37" s="133"/>
      <c r="AB37" s="191"/>
      <c r="AC37" s="194"/>
    </row>
    <row r="38" spans="1:45" ht="35.65" customHeight="1" x14ac:dyDescent="0.3">
      <c r="A38" s="147"/>
      <c r="B38" s="204"/>
      <c r="C38" s="110"/>
      <c r="D38" s="110"/>
      <c r="E38" s="75"/>
      <c r="F38" s="75"/>
      <c r="G38" s="75"/>
      <c r="H38" s="76"/>
      <c r="I38" s="76"/>
      <c r="J38" s="76"/>
      <c r="K38" s="74" t="str">
        <f t="shared" si="36"/>
        <v xml:space="preserve">     </v>
      </c>
      <c r="L38" s="60"/>
      <c r="M38" s="60"/>
      <c r="N38" s="60"/>
      <c r="O38" s="60"/>
      <c r="P38" s="60"/>
      <c r="Q38" s="60"/>
      <c r="R38" s="60"/>
      <c r="S38" s="35" t="str">
        <f t="shared" si="37"/>
        <v/>
      </c>
      <c r="T38" s="35"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35" t="str">
        <f t="shared" si="38"/>
        <v/>
      </c>
      <c r="V38" s="39"/>
      <c r="W38" s="35" t="str">
        <f t="shared" si="39"/>
        <v/>
      </c>
      <c r="X38" s="198"/>
      <c r="Y38" s="198"/>
      <c r="Z38" s="201"/>
      <c r="AA38" s="134"/>
      <c r="AB38" s="192"/>
      <c r="AC38" s="195"/>
    </row>
    <row r="39" spans="1:45" ht="35.65" customHeight="1" x14ac:dyDescent="0.3">
      <c r="A39" s="147">
        <v>11</v>
      </c>
      <c r="B39" s="20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1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1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60"/>
      <c r="F39" s="60"/>
      <c r="G39" s="60"/>
      <c r="H39" s="73"/>
      <c r="I39" s="73"/>
      <c r="J39" s="73"/>
      <c r="K39" s="74" t="str">
        <f>CONCATENATE(E39," ",F39," ",G39," ",H39," ",I39," ",J39)</f>
        <v xml:space="preserve">     </v>
      </c>
      <c r="L39" s="60"/>
      <c r="M39" s="60"/>
      <c r="N39" s="60"/>
      <c r="O39" s="60"/>
      <c r="P39" s="60"/>
      <c r="Q39" s="60"/>
      <c r="R39" s="60"/>
      <c r="S39" s="35" t="str">
        <f>IF(AND(T39&gt;=0,T39&lt;=85),"Débil",
IF(AND(T39&gt;=86,T39&lt;=95),"Moderado",
IF(AND(T39&gt;=96,T39&lt;=100),"Fuerte","")))</f>
        <v/>
      </c>
      <c r="T39" s="35"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35" t="str">
        <f>IF(OR(T39="",T39="Finalice la valoración del control para emitir su calificación"),"",IF(T39&lt;96,"Debe establecer un plan de acción en la hoja No. 7, que permita tener un control bien diseñado.","No debe establecer un plan de acción para mejorar el diseño del control."))</f>
        <v/>
      </c>
      <c r="V39" s="39"/>
      <c r="W39" s="35" t="str">
        <f>IFERROR(IF(OR(S39="",MID(V39,1,SEARCH(" =",V39:V39,1)-1)=""),"",
IF(AND(S39="Fuerte",MID(V39,1,SEARCH(" =",V39:V39,1)-1)="Fuerte"),"Fuerte",
IF(AND(S39="Moderado",MID(V39,1,SEARCH(" =",V39:V39,1)-1)="Moderado"),"Moderado",
IF(OR(S39="Débil",MID(V39,1,SEARCH(" =",V39:V39,1)-1)="Débil"),"Débil",
IF(OR(S39="Fuerte",MID(V39,1,SEARCH(" =",V39:V39,1)-1)="Moderado"),"Moderado",
IF(OR(S39="Moderado",MID(V39,1,SEARCH(" =",V39:V39,1)-1)="Fuerte"),"Moderado","")))))),"")</f>
        <v/>
      </c>
      <c r="X39" s="196" t="str">
        <f>IF(AND(T39="",T40="",T41=""),"",AVERAGE(T39:T41))</f>
        <v/>
      </c>
      <c r="Y39" s="196" t="str">
        <f>IF(X39="","",
IF(X39=100,"Fuerte",
IF(X39&lt;50,"Débil",
IF(OR(X39&gt;=50,X39&lt;100),"Moderado",""))))</f>
        <v/>
      </c>
      <c r="Z39" s="199" t="str">
        <f>IF(Y39="","",IF(Y39="Fuerte","NO","SI"))</f>
        <v/>
      </c>
      <c r="AA39" s="132"/>
      <c r="AB39" s="190"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93"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8"/>
      <c r="AE39" s="8"/>
      <c r="AF39" s="8"/>
      <c r="AG39" s="8"/>
      <c r="AH39" s="8"/>
      <c r="AI39" s="8"/>
      <c r="AJ39" s="8"/>
      <c r="AK39" s="8"/>
      <c r="AL39" s="8"/>
      <c r="AM39" s="8"/>
      <c r="AN39" s="8"/>
      <c r="AO39" s="8"/>
      <c r="AP39" s="8"/>
      <c r="AQ39" s="8"/>
      <c r="AR39" s="8"/>
      <c r="AS39" s="8"/>
    </row>
    <row r="40" spans="1:45" ht="35.65" customHeight="1" x14ac:dyDescent="0.3">
      <c r="A40" s="147"/>
      <c r="B40" s="204"/>
      <c r="C40" s="110"/>
      <c r="D40" s="110"/>
      <c r="E40" s="57"/>
      <c r="F40" s="57"/>
      <c r="G40" s="57"/>
      <c r="H40" s="58"/>
      <c r="I40" s="58"/>
      <c r="J40" s="58"/>
      <c r="K40" s="59" t="str">
        <f t="shared" ref="K40:K41" si="40">CONCATENATE(E40," ",F40," ",G40," ",H40," ",I40," ",J40)</f>
        <v xml:space="preserve">     </v>
      </c>
      <c r="L40" s="60"/>
      <c r="M40" s="60"/>
      <c r="N40" s="60"/>
      <c r="O40" s="60"/>
      <c r="P40" s="60"/>
      <c r="Q40" s="60"/>
      <c r="R40" s="60"/>
      <c r="S40" s="35" t="str">
        <f t="shared" ref="S40:S41" si="41">IF(AND(T40&gt;=0,T40&lt;=85),"Débil",
IF(AND(T40&gt;=86,T40&lt;=95),"Moderado",
IF(AND(T40&gt;=96,T40&lt;=100),"Fuerte","")))</f>
        <v/>
      </c>
      <c r="T40" s="35"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35" t="str">
        <f t="shared" ref="U40:U41" si="42">IF(OR(T40="",T40="Finalice la valoración del control para emitir su calificación"),"",IF(T40&lt;96,"Debe establecer un plan de acción en la hoja No. 7, que permita tener un control bien diseñado.","No debe establecer un plan de acción para mejorar el diseño del control."))</f>
        <v/>
      </c>
      <c r="V40" s="39"/>
      <c r="W40" s="35" t="str">
        <f t="shared" ref="W40:W41" si="43">IFERROR(IF(OR(S40="",MID(V40,1,SEARCH(" =",V40:V40,1)-1)=""),"",
IF(AND(S40="Fuerte",MID(V40,1,SEARCH(" =",V40:V40,1)-1)="Fuerte"),"Fuerte",
IF(AND(S40="Moderado",MID(V40,1,SEARCH(" =",V40:V40,1)-1)="Moderado"),"Moderado",
IF(OR(S40="Débil",MID(V40,1,SEARCH(" =",V40:V40,1)-1)="Débil"),"Débil",
IF(OR(S40="Fuerte",MID(V40,1,SEARCH(" =",V40:V40,1)-1)="Moderado"),"Moderado",
IF(OR(S40="Moderado",MID(V40,1,SEARCH(" =",V40:V40,1)-1)="Fuerte"),"Moderado","")))))),"")</f>
        <v/>
      </c>
      <c r="X40" s="197"/>
      <c r="Y40" s="197"/>
      <c r="Z40" s="200"/>
      <c r="AA40" s="133"/>
      <c r="AB40" s="191"/>
      <c r="AC40" s="194"/>
    </row>
    <row r="41" spans="1:45" ht="35.65" customHeight="1" x14ac:dyDescent="0.3">
      <c r="A41" s="147"/>
      <c r="B41" s="204"/>
      <c r="C41" s="110"/>
      <c r="D41" s="110"/>
      <c r="E41" s="57"/>
      <c r="F41" s="57"/>
      <c r="G41" s="57"/>
      <c r="H41" s="58"/>
      <c r="I41" s="58"/>
      <c r="J41" s="58"/>
      <c r="K41" s="59" t="str">
        <f t="shared" si="40"/>
        <v xml:space="preserve">     </v>
      </c>
      <c r="L41" s="60"/>
      <c r="M41" s="60"/>
      <c r="N41" s="60"/>
      <c r="O41" s="60"/>
      <c r="P41" s="60"/>
      <c r="Q41" s="60"/>
      <c r="R41" s="60"/>
      <c r="S41" s="35" t="str">
        <f t="shared" si="41"/>
        <v/>
      </c>
      <c r="T41" s="35"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35" t="str">
        <f t="shared" si="42"/>
        <v/>
      </c>
      <c r="V41" s="39"/>
      <c r="W41" s="35" t="str">
        <f t="shared" si="43"/>
        <v/>
      </c>
      <c r="X41" s="198"/>
      <c r="Y41" s="198"/>
      <c r="Z41" s="201"/>
      <c r="AA41" s="134"/>
      <c r="AB41" s="192"/>
      <c r="AC41" s="195"/>
    </row>
    <row r="42" spans="1:45" ht="35.65" customHeight="1" x14ac:dyDescent="0.3">
      <c r="A42" s="147">
        <v>12</v>
      </c>
      <c r="B42" s="20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1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1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61"/>
      <c r="F42" s="61"/>
      <c r="G42" s="61"/>
      <c r="H42" s="62"/>
      <c r="I42" s="62"/>
      <c r="J42" s="62"/>
      <c r="K42" s="59" t="str">
        <f>CONCATENATE(E42," ",F42," ",G42," ",H42," ",I42," ",J42)</f>
        <v xml:space="preserve">     </v>
      </c>
      <c r="L42" s="60"/>
      <c r="M42" s="60"/>
      <c r="N42" s="60"/>
      <c r="O42" s="60"/>
      <c r="P42" s="60"/>
      <c r="Q42" s="60"/>
      <c r="R42" s="60"/>
      <c r="S42" s="35" t="str">
        <f>IF(AND(T42&gt;=0,T42&lt;=85),"Débil",
IF(AND(T42&gt;=86,T42&lt;=95),"Moderado",
IF(AND(T42&gt;=96,T42&lt;=100),"Fuerte","")))</f>
        <v/>
      </c>
      <c r="T42" s="35"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35" t="str">
        <f>IF(OR(T42="",T42="Finalice la valoración del control para emitir su calificación"),"",IF(T42&lt;96,"Debe establecer un plan de acción en la hoja No. 7, que permita tener un control bien diseñado.","No debe establecer un plan de acción para mejorar el diseño del control."))</f>
        <v/>
      </c>
      <c r="V42" s="39"/>
      <c r="W42" s="35" t="str">
        <f>IFERROR(IF(OR(S42="",MID(V42,1,SEARCH(" =",V42:V42,1)-1)=""),"",
IF(AND(S42="Fuerte",MID(V42,1,SEARCH(" =",V42:V42,1)-1)="Fuerte"),"Fuerte",
IF(AND(S42="Moderado",MID(V42,1,SEARCH(" =",V42:V42,1)-1)="Moderado"),"Moderado",
IF(OR(S42="Débil",MID(V42,1,SEARCH(" =",V42:V42,1)-1)="Débil"),"Débil",
IF(OR(S42="Fuerte",MID(V42,1,SEARCH(" =",V42:V42,1)-1)="Moderado"),"Moderado",
IF(OR(S42="Moderado",MID(V42,1,SEARCH(" =",V42:V42,1)-1)="Fuerte"),"Moderado","")))))),"")</f>
        <v/>
      </c>
      <c r="X42" s="196" t="str">
        <f>IF(AND(T42="",T43="",T44=""),"",AVERAGE(T42:T44))</f>
        <v/>
      </c>
      <c r="Y42" s="196" t="str">
        <f>IF(X42="","",
IF(X42=100,"Fuerte",
IF(X42&lt;50,"Débil",
IF(OR(X42&gt;=50,X42&lt;100),"Moderado",""))))</f>
        <v/>
      </c>
      <c r="Z42" s="199" t="str">
        <f>IF(Y42="","",IF(Y42="Fuerte","NO","SI"))</f>
        <v/>
      </c>
      <c r="AA42" s="132"/>
      <c r="AB42" s="190"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93"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8"/>
      <c r="AE42" s="8"/>
      <c r="AF42" s="8"/>
      <c r="AG42" s="8"/>
      <c r="AH42" s="8"/>
      <c r="AI42" s="8"/>
      <c r="AJ42" s="8"/>
      <c r="AK42" s="8"/>
      <c r="AL42" s="8"/>
      <c r="AM42" s="8"/>
      <c r="AN42" s="8"/>
      <c r="AO42" s="8"/>
      <c r="AP42" s="8"/>
      <c r="AQ42" s="8"/>
      <c r="AR42" s="8"/>
      <c r="AS42" s="8"/>
    </row>
    <row r="43" spans="1:45" ht="35.65" customHeight="1" x14ac:dyDescent="0.3">
      <c r="A43" s="147"/>
      <c r="B43" s="204"/>
      <c r="C43" s="110"/>
      <c r="D43" s="110"/>
      <c r="E43" s="57"/>
      <c r="F43" s="57"/>
      <c r="G43" s="57"/>
      <c r="H43" s="58"/>
      <c r="I43" s="58"/>
      <c r="J43" s="58"/>
      <c r="K43" s="59" t="str">
        <f t="shared" ref="K43:K44" si="44">CONCATENATE(E43," ",F43," ",G43," ",H43," ",I43," ",J43)</f>
        <v xml:space="preserve">     </v>
      </c>
      <c r="L43" s="60"/>
      <c r="M43" s="60"/>
      <c r="N43" s="60"/>
      <c r="O43" s="60"/>
      <c r="P43" s="60"/>
      <c r="Q43" s="60"/>
      <c r="R43" s="60"/>
      <c r="S43" s="35" t="str">
        <f t="shared" ref="S43:S44" si="45">IF(AND(T43&gt;=0,T43&lt;=85),"Débil",
IF(AND(T43&gt;=86,T43&lt;=95),"Moderado",
IF(AND(T43&gt;=96,T43&lt;=100),"Fuerte","")))</f>
        <v/>
      </c>
      <c r="T43" s="35"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35" t="str">
        <f t="shared" ref="U43:U44" si="46">IF(OR(T43="",T43="Finalice la valoración del control para emitir su calificación"),"",IF(T43&lt;96,"Debe establecer un plan de acción en la hoja No. 7, que permita tener un control bien diseñado.","No debe establecer un plan de acción para mejorar el diseño del control."))</f>
        <v/>
      </c>
      <c r="V43" s="39"/>
      <c r="W43" s="35" t="str">
        <f t="shared" ref="W43:W44" si="47">IFERROR(IF(OR(S43="",MID(V43,1,SEARCH(" =",V43:V43,1)-1)=""),"",
IF(AND(S43="Fuerte",MID(V43,1,SEARCH(" =",V43:V43,1)-1)="Fuerte"),"Fuerte",
IF(AND(S43="Moderado",MID(V43,1,SEARCH(" =",V43:V43,1)-1)="Moderado"),"Moderado",
IF(OR(S43="Débil",MID(V43,1,SEARCH(" =",V43:V43,1)-1)="Débil"),"Débil",
IF(OR(S43="Fuerte",MID(V43,1,SEARCH(" =",V43:V43,1)-1)="Moderado"),"Moderado",
IF(OR(S43="Moderado",MID(V43,1,SEARCH(" =",V43:V43,1)-1)="Fuerte"),"Moderado","")))))),"")</f>
        <v/>
      </c>
      <c r="X43" s="197"/>
      <c r="Y43" s="197"/>
      <c r="Z43" s="200"/>
      <c r="AA43" s="133"/>
      <c r="AB43" s="191"/>
      <c r="AC43" s="194"/>
    </row>
    <row r="44" spans="1:45" ht="35.65" customHeight="1" x14ac:dyDescent="0.3">
      <c r="A44" s="147"/>
      <c r="B44" s="204"/>
      <c r="C44" s="110"/>
      <c r="D44" s="110"/>
      <c r="E44" s="57"/>
      <c r="F44" s="57"/>
      <c r="G44" s="57"/>
      <c r="H44" s="58"/>
      <c r="I44" s="58"/>
      <c r="J44" s="58"/>
      <c r="K44" s="59" t="str">
        <f t="shared" si="44"/>
        <v xml:space="preserve">     </v>
      </c>
      <c r="L44" s="60"/>
      <c r="M44" s="60"/>
      <c r="N44" s="60"/>
      <c r="O44" s="60"/>
      <c r="P44" s="60"/>
      <c r="Q44" s="60"/>
      <c r="R44" s="60"/>
      <c r="S44" s="35" t="str">
        <f t="shared" si="45"/>
        <v/>
      </c>
      <c r="T44" s="35"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35" t="str">
        <f t="shared" si="46"/>
        <v/>
      </c>
      <c r="V44" s="39"/>
      <c r="W44" s="35" t="str">
        <f t="shared" si="47"/>
        <v/>
      </c>
      <c r="X44" s="198"/>
      <c r="Y44" s="198"/>
      <c r="Z44" s="201"/>
      <c r="AA44" s="134"/>
      <c r="AB44" s="192"/>
      <c r="AC44" s="195"/>
    </row>
    <row r="45" spans="1:45" ht="35.65" customHeight="1" x14ac:dyDescent="0.3">
      <c r="A45" s="147">
        <v>13</v>
      </c>
      <c r="B45" s="20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1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1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61"/>
      <c r="F45" s="61"/>
      <c r="G45" s="61"/>
      <c r="H45" s="62"/>
      <c r="I45" s="62"/>
      <c r="J45" s="62"/>
      <c r="K45" s="59" t="str">
        <f>CONCATENATE(E45," ",F45," ",G45," ",H45," ",I45," ",J45)</f>
        <v xml:space="preserve">     </v>
      </c>
      <c r="L45" s="60"/>
      <c r="M45" s="60"/>
      <c r="N45" s="60"/>
      <c r="O45" s="60"/>
      <c r="P45" s="60"/>
      <c r="Q45" s="60"/>
      <c r="R45" s="60"/>
      <c r="S45" s="35" t="str">
        <f>IF(AND(T45&gt;=0,T45&lt;=85),"Débil",
IF(AND(T45&gt;=86,T45&lt;=95),"Moderado",
IF(AND(T45&gt;=96,T45&lt;=100),"Fuerte","")))</f>
        <v/>
      </c>
      <c r="T45" s="35"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35" t="str">
        <f>IF(OR(T45="",T45="Finalice la valoración del control para emitir su calificación"),"",IF(T45&lt;96,"Debe establecer un plan de acción en la hoja No. 7, que permita tener un control bien diseñado.","No debe establecer un plan de acción para mejorar el diseño del control."))</f>
        <v/>
      </c>
      <c r="V45" s="39"/>
      <c r="W45" s="35" t="str">
        <f>IFERROR(IF(OR(S45="",MID(V45,1,SEARCH(" =",V45:V45,1)-1)=""),"",
IF(AND(S45="Fuerte",MID(V45,1,SEARCH(" =",V45:V45,1)-1)="Fuerte"),"Fuerte",
IF(AND(S45="Moderado",MID(V45,1,SEARCH(" =",V45:V45,1)-1)="Moderado"),"Moderado",
IF(OR(S45="Débil",MID(V45,1,SEARCH(" =",V45:V45,1)-1)="Débil"),"Débil",
IF(OR(S45="Fuerte",MID(V45,1,SEARCH(" =",V45:V45,1)-1)="Moderado"),"Moderado",
IF(OR(S45="Moderado",MID(V45,1,SEARCH(" =",V45:V45,1)-1)="Fuerte"),"Moderado","")))))),"")</f>
        <v/>
      </c>
      <c r="X45" s="196" t="str">
        <f>IF(AND(T45="",T46="",T47=""),"",AVERAGE(T45:T47))</f>
        <v/>
      </c>
      <c r="Y45" s="196" t="str">
        <f>IF(X45="","",
IF(X45=100,"Fuerte",
IF(X45&lt;50,"Débil",
IF(OR(X45&gt;=50,X45&lt;100),"Moderado",""))))</f>
        <v/>
      </c>
      <c r="Z45" s="199" t="str">
        <f>IF(Y45="","",IF(Y45="Fuerte","NO","SI"))</f>
        <v/>
      </c>
      <c r="AA45" s="132"/>
      <c r="AB45" s="190"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93"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8"/>
      <c r="AE45" s="8"/>
      <c r="AF45" s="8"/>
      <c r="AG45" s="8"/>
      <c r="AH45" s="8"/>
      <c r="AI45" s="8"/>
      <c r="AJ45" s="8"/>
      <c r="AK45" s="8"/>
      <c r="AL45" s="8"/>
      <c r="AM45" s="8"/>
      <c r="AN45" s="8"/>
      <c r="AO45" s="8"/>
      <c r="AP45" s="8"/>
      <c r="AQ45" s="8"/>
      <c r="AR45" s="8"/>
      <c r="AS45" s="8"/>
    </row>
    <row r="46" spans="1:45" ht="35.65" customHeight="1" x14ac:dyDescent="0.3">
      <c r="A46" s="147"/>
      <c r="B46" s="204"/>
      <c r="C46" s="110"/>
      <c r="D46" s="110"/>
      <c r="E46" s="57"/>
      <c r="F46" s="57"/>
      <c r="G46" s="57"/>
      <c r="H46" s="58"/>
      <c r="I46" s="58"/>
      <c r="J46" s="58"/>
      <c r="K46" s="59" t="str">
        <f t="shared" ref="K46:K47" si="48">CONCATENATE(E46," ",F46," ",G46," ",H46," ",I46," ",J46)</f>
        <v xml:space="preserve">     </v>
      </c>
      <c r="L46" s="60"/>
      <c r="M46" s="60"/>
      <c r="N46" s="60"/>
      <c r="O46" s="60"/>
      <c r="P46" s="60"/>
      <c r="Q46" s="60"/>
      <c r="R46" s="60"/>
      <c r="S46" s="35" t="str">
        <f t="shared" ref="S46:S47" si="49">IF(AND(T46&gt;=0,T46&lt;=85),"Débil",
IF(AND(T46&gt;=86,T46&lt;=95),"Moderado",
IF(AND(T46&gt;=96,T46&lt;=100),"Fuerte","")))</f>
        <v/>
      </c>
      <c r="T46" s="35"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35" t="str">
        <f t="shared" ref="U46:U47" si="50">IF(OR(T46="",T46="Finalice la valoración del control para emitir su calificación"),"",IF(T46&lt;96,"Debe establecer un plan de acción en la hoja No. 7, que permita tener un control bien diseñado.","No debe establecer un plan de acción para mejorar el diseño del control."))</f>
        <v/>
      </c>
      <c r="V46" s="39"/>
      <c r="W46" s="35" t="str">
        <f t="shared" ref="W46:W47" si="51">IFERROR(IF(OR(S46="",MID(V46,1,SEARCH(" =",V46:V46,1)-1)=""),"",
IF(AND(S46="Fuerte",MID(V46,1,SEARCH(" =",V46:V46,1)-1)="Fuerte"),"Fuerte",
IF(AND(S46="Moderado",MID(V46,1,SEARCH(" =",V46:V46,1)-1)="Moderado"),"Moderado",
IF(OR(S46="Débil",MID(V46,1,SEARCH(" =",V46:V46,1)-1)="Débil"),"Débil",
IF(OR(S46="Fuerte",MID(V46,1,SEARCH(" =",V46:V46,1)-1)="Moderado"),"Moderado",
IF(OR(S46="Moderado",MID(V46,1,SEARCH(" =",V46:V46,1)-1)="Fuerte"),"Moderado","")))))),"")</f>
        <v/>
      </c>
      <c r="X46" s="197"/>
      <c r="Y46" s="197"/>
      <c r="Z46" s="200"/>
      <c r="AA46" s="133"/>
      <c r="AB46" s="191"/>
      <c r="AC46" s="194"/>
    </row>
    <row r="47" spans="1:45" ht="35.65" customHeight="1" x14ac:dyDescent="0.3">
      <c r="A47" s="147"/>
      <c r="B47" s="204"/>
      <c r="C47" s="110"/>
      <c r="D47" s="110"/>
      <c r="E47" s="57"/>
      <c r="F47" s="57"/>
      <c r="G47" s="57"/>
      <c r="H47" s="58"/>
      <c r="I47" s="58"/>
      <c r="J47" s="58"/>
      <c r="K47" s="59" t="str">
        <f t="shared" si="48"/>
        <v xml:space="preserve">     </v>
      </c>
      <c r="L47" s="60"/>
      <c r="M47" s="60"/>
      <c r="N47" s="60"/>
      <c r="O47" s="60"/>
      <c r="P47" s="60"/>
      <c r="Q47" s="60"/>
      <c r="R47" s="60"/>
      <c r="S47" s="35" t="str">
        <f t="shared" si="49"/>
        <v/>
      </c>
      <c r="T47" s="35"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35" t="str">
        <f t="shared" si="50"/>
        <v/>
      </c>
      <c r="V47" s="39"/>
      <c r="W47" s="35" t="str">
        <f t="shared" si="51"/>
        <v/>
      </c>
      <c r="X47" s="198"/>
      <c r="Y47" s="198"/>
      <c r="Z47" s="201"/>
      <c r="AA47" s="134"/>
      <c r="AB47" s="192"/>
      <c r="AC47" s="195"/>
    </row>
    <row r="48" spans="1:45" ht="35.65" customHeight="1" x14ac:dyDescent="0.3">
      <c r="A48" s="147">
        <v>14</v>
      </c>
      <c r="B48" s="20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1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1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61"/>
      <c r="F48" s="61"/>
      <c r="G48" s="61"/>
      <c r="H48" s="62"/>
      <c r="I48" s="62"/>
      <c r="J48" s="62"/>
      <c r="K48" s="59" t="str">
        <f>CONCATENATE(E48," ",F48," ",G48," ",H48," ",I48," ",J48)</f>
        <v xml:space="preserve">     </v>
      </c>
      <c r="L48" s="60"/>
      <c r="M48" s="60"/>
      <c r="N48" s="60"/>
      <c r="O48" s="60"/>
      <c r="P48" s="60"/>
      <c r="Q48" s="60"/>
      <c r="R48" s="60"/>
      <c r="S48" s="35" t="str">
        <f>IF(AND(T48&gt;=0,T48&lt;=85),"Débil",
IF(AND(T48&gt;=86,T48&lt;=95),"Moderado",
IF(AND(T48&gt;=96,T48&lt;=100),"Fuerte","")))</f>
        <v/>
      </c>
      <c r="T48" s="35"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35" t="str">
        <f>IF(OR(T48="",T48="Finalice la valoración del control para emitir su calificación"),"",IF(T48&lt;96,"Debe establecer un plan de acción en la hoja No. 7, que permita tener un control bien diseñado.","No debe establecer un plan de acción para mejorar el diseño del control."))</f>
        <v/>
      </c>
      <c r="V48" s="39"/>
      <c r="W48" s="35" t="str">
        <f>IFERROR(IF(OR(S48="",MID(V48,1,SEARCH(" =",V48:V48,1)-1)=""),"",
IF(AND(S48="Fuerte",MID(V48,1,SEARCH(" =",V48:V48,1)-1)="Fuerte"),"Fuerte",
IF(AND(S48="Moderado",MID(V48,1,SEARCH(" =",V48:V48,1)-1)="Moderado"),"Moderado",
IF(OR(S48="Débil",MID(V48,1,SEARCH(" =",V48:V48,1)-1)="Débil"),"Débil",
IF(OR(S48="Fuerte",MID(V48,1,SEARCH(" =",V48:V48,1)-1)="Moderado"),"Moderado",
IF(OR(S48="Moderado",MID(V48,1,SEARCH(" =",V48:V48,1)-1)="Fuerte"),"Moderado","")))))),"")</f>
        <v/>
      </c>
      <c r="X48" s="196" t="str">
        <f>IF(AND(T48="",T49="",T50=""),"",AVERAGE(T48:T50))</f>
        <v/>
      </c>
      <c r="Y48" s="196" t="str">
        <f>IF(X48="","",
IF(X48=100,"Fuerte",
IF(X48&lt;50,"Débil",
IF(OR(X48&gt;=50,X48&lt;100),"Moderado",""))))</f>
        <v/>
      </c>
      <c r="Z48" s="199" t="str">
        <f>IF(Y48="","",IF(Y48="Fuerte","NO","SI"))</f>
        <v/>
      </c>
      <c r="AA48" s="132"/>
      <c r="AB48" s="190"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93"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8"/>
      <c r="AE48" s="8"/>
      <c r="AF48" s="8"/>
      <c r="AG48" s="8"/>
      <c r="AH48" s="8"/>
      <c r="AI48" s="8"/>
      <c r="AJ48" s="8"/>
      <c r="AK48" s="8"/>
      <c r="AL48" s="8"/>
      <c r="AM48" s="8"/>
      <c r="AN48" s="8"/>
      <c r="AO48" s="8"/>
      <c r="AP48" s="8"/>
      <c r="AQ48" s="8"/>
      <c r="AR48" s="8"/>
      <c r="AS48" s="8"/>
    </row>
    <row r="49" spans="1:45" ht="35.65" customHeight="1" x14ac:dyDescent="0.3">
      <c r="A49" s="147"/>
      <c r="B49" s="204"/>
      <c r="C49" s="110"/>
      <c r="D49" s="110"/>
      <c r="E49" s="57"/>
      <c r="F49" s="57"/>
      <c r="G49" s="57"/>
      <c r="H49" s="58"/>
      <c r="I49" s="58"/>
      <c r="J49" s="58"/>
      <c r="K49" s="59" t="str">
        <f t="shared" ref="K49:K50" si="52">CONCATENATE(E49," ",F49," ",G49," ",H49," ",I49," ",J49)</f>
        <v xml:space="preserve">     </v>
      </c>
      <c r="L49" s="60"/>
      <c r="M49" s="60"/>
      <c r="N49" s="60"/>
      <c r="O49" s="60"/>
      <c r="P49" s="60"/>
      <c r="Q49" s="60"/>
      <c r="R49" s="60"/>
      <c r="S49" s="35" t="str">
        <f t="shared" ref="S49:S50" si="53">IF(AND(T49&gt;=0,T49&lt;=85),"Débil",
IF(AND(T49&gt;=86,T49&lt;=95),"Moderado",
IF(AND(T49&gt;=96,T49&lt;=100),"Fuerte","")))</f>
        <v/>
      </c>
      <c r="T49" s="35"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35" t="str">
        <f t="shared" ref="U49:U50" si="54">IF(OR(T49="",T49="Finalice la valoración del control para emitir su calificación"),"",IF(T49&lt;96,"Debe establecer un plan de acción en la hoja No. 7, que permita tener un control bien diseñado.","No debe establecer un plan de acción para mejorar el diseño del control."))</f>
        <v/>
      </c>
      <c r="V49" s="39"/>
      <c r="W49" s="35" t="str">
        <f t="shared" ref="W49:W50" si="55">IFERROR(IF(OR(S49="",MID(V49,1,SEARCH(" =",V49:V49,1)-1)=""),"",
IF(AND(S49="Fuerte",MID(V49,1,SEARCH(" =",V49:V49,1)-1)="Fuerte"),"Fuerte",
IF(AND(S49="Moderado",MID(V49,1,SEARCH(" =",V49:V49,1)-1)="Moderado"),"Moderado",
IF(OR(S49="Débil",MID(V49,1,SEARCH(" =",V49:V49,1)-1)="Débil"),"Débil",
IF(OR(S49="Fuerte",MID(V49,1,SEARCH(" =",V49:V49,1)-1)="Moderado"),"Moderado",
IF(OR(S49="Moderado",MID(V49,1,SEARCH(" =",V49:V49,1)-1)="Fuerte"),"Moderado","")))))),"")</f>
        <v/>
      </c>
      <c r="X49" s="197"/>
      <c r="Y49" s="197"/>
      <c r="Z49" s="200"/>
      <c r="AA49" s="133"/>
      <c r="AB49" s="191"/>
      <c r="AC49" s="194"/>
    </row>
    <row r="50" spans="1:45" ht="35.65" customHeight="1" x14ac:dyDescent="0.3">
      <c r="A50" s="147"/>
      <c r="B50" s="204"/>
      <c r="C50" s="110"/>
      <c r="D50" s="110"/>
      <c r="E50" s="57"/>
      <c r="F50" s="57"/>
      <c r="G50" s="57"/>
      <c r="H50" s="58"/>
      <c r="I50" s="58"/>
      <c r="J50" s="58"/>
      <c r="K50" s="59" t="str">
        <f t="shared" si="52"/>
        <v xml:space="preserve">     </v>
      </c>
      <c r="L50" s="60"/>
      <c r="M50" s="60"/>
      <c r="N50" s="60"/>
      <c r="O50" s="60"/>
      <c r="P50" s="60"/>
      <c r="Q50" s="60"/>
      <c r="R50" s="60"/>
      <c r="S50" s="35" t="str">
        <f t="shared" si="53"/>
        <v/>
      </c>
      <c r="T50" s="35"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35" t="str">
        <f t="shared" si="54"/>
        <v/>
      </c>
      <c r="V50" s="39"/>
      <c r="W50" s="35" t="str">
        <f t="shared" si="55"/>
        <v/>
      </c>
      <c r="X50" s="198"/>
      <c r="Y50" s="198"/>
      <c r="Z50" s="201"/>
      <c r="AA50" s="134"/>
      <c r="AB50" s="192"/>
      <c r="AC50" s="195"/>
    </row>
    <row r="51" spans="1:45" ht="35.65" customHeight="1" x14ac:dyDescent="0.3">
      <c r="A51" s="147">
        <v>15</v>
      </c>
      <c r="B51" s="20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1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1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61"/>
      <c r="F51" s="61"/>
      <c r="G51" s="61"/>
      <c r="H51" s="62"/>
      <c r="I51" s="62"/>
      <c r="J51" s="62"/>
      <c r="K51" s="59" t="str">
        <f>CONCATENATE(E51," ",F51," ",G51," ",H51," ",I51," ",J51)</f>
        <v xml:space="preserve">     </v>
      </c>
      <c r="L51" s="60"/>
      <c r="M51" s="60"/>
      <c r="N51" s="60"/>
      <c r="O51" s="60"/>
      <c r="P51" s="60"/>
      <c r="Q51" s="60"/>
      <c r="R51" s="60"/>
      <c r="S51" s="35" t="str">
        <f>IF(AND(T51&gt;=0,T51&lt;=85),"Débil",
IF(AND(T51&gt;=86,T51&lt;=95),"Moderado",
IF(AND(T51&gt;=96,T51&lt;=100),"Fuerte","")))</f>
        <v/>
      </c>
      <c r="T51" s="35"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35" t="str">
        <f>IF(OR(T51="",T51="Finalice la valoración del control para emitir su calificación"),"",IF(T51&lt;96,"Debe establecer un plan de acción en la hoja No. 7, que permita tener un control bien diseñado.","No debe establecer un plan de acción para mejorar el diseño del control."))</f>
        <v/>
      </c>
      <c r="V51" s="39"/>
      <c r="W51" s="35" t="str">
        <f>IFERROR(IF(OR(S51="",MID(V51,1,SEARCH(" =",V51:V51,1)-1)=""),"",
IF(AND(S51="Fuerte",MID(V51,1,SEARCH(" =",V51:V51,1)-1)="Fuerte"),"Fuerte",
IF(AND(S51="Moderado",MID(V51,1,SEARCH(" =",V51:V51,1)-1)="Moderado"),"Moderado",
IF(OR(S51="Débil",MID(V51,1,SEARCH(" =",V51:V51,1)-1)="Débil"),"Débil",
IF(OR(S51="Fuerte",MID(V51,1,SEARCH(" =",V51:V51,1)-1)="Moderado"),"Moderado",
IF(OR(S51="Moderado",MID(V51,1,SEARCH(" =",V51:V51,1)-1)="Fuerte"),"Moderado","")))))),"")</f>
        <v/>
      </c>
      <c r="X51" s="196" t="str">
        <f>IF(AND(T51="",T52="",T53=""),"",AVERAGE(T51:T53))</f>
        <v/>
      </c>
      <c r="Y51" s="196" t="str">
        <f>IF(X51="","",
IF(X51=100,"Fuerte",
IF(X51&lt;50,"Débil",
IF(OR(X51&gt;=50,X51&lt;100),"Moderado",""))))</f>
        <v/>
      </c>
      <c r="Z51" s="199" t="str">
        <f>IF(Y51="","",IF(Y51="Fuerte","NO","SI"))</f>
        <v/>
      </c>
      <c r="AA51" s="132"/>
      <c r="AB51" s="190"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93"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8"/>
      <c r="AE51" s="8"/>
      <c r="AF51" s="8"/>
      <c r="AG51" s="8"/>
      <c r="AH51" s="8"/>
      <c r="AI51" s="8"/>
      <c r="AJ51" s="8"/>
      <c r="AK51" s="8"/>
      <c r="AL51" s="8"/>
      <c r="AM51" s="8"/>
      <c r="AN51" s="8"/>
      <c r="AO51" s="8"/>
      <c r="AP51" s="8"/>
      <c r="AQ51" s="8"/>
      <c r="AR51" s="8"/>
      <c r="AS51" s="8"/>
    </row>
    <row r="52" spans="1:45" ht="35.65" customHeight="1" x14ac:dyDescent="0.3">
      <c r="A52" s="147"/>
      <c r="B52" s="204"/>
      <c r="C52" s="110"/>
      <c r="D52" s="110"/>
      <c r="E52" s="57"/>
      <c r="F52" s="57"/>
      <c r="G52" s="57"/>
      <c r="H52" s="58"/>
      <c r="I52" s="58"/>
      <c r="J52" s="58"/>
      <c r="K52" s="59" t="str">
        <f t="shared" ref="K52:K53" si="56">CONCATENATE(E52," ",F52," ",G52," ",H52," ",I52," ",J52)</f>
        <v xml:space="preserve">     </v>
      </c>
      <c r="L52" s="60"/>
      <c r="M52" s="60"/>
      <c r="N52" s="60"/>
      <c r="O52" s="60"/>
      <c r="P52" s="60"/>
      <c r="Q52" s="60"/>
      <c r="R52" s="60"/>
      <c r="S52" s="35" t="str">
        <f t="shared" ref="S52:S53" si="57">IF(AND(T52&gt;=0,T52&lt;=85),"Débil",
IF(AND(T52&gt;=86,T52&lt;=95),"Moderado",
IF(AND(T52&gt;=96,T52&lt;=100),"Fuerte","")))</f>
        <v/>
      </c>
      <c r="T52" s="35"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35" t="str">
        <f t="shared" ref="U52:U53" si="58">IF(OR(T52="",T52="Finalice la valoración del control para emitir su calificación"),"",IF(T52&lt;96,"Debe establecer un plan de acción en la hoja No. 7, que permita tener un control bien diseñado.","No debe establecer un plan de acción para mejorar el diseño del control."))</f>
        <v/>
      </c>
      <c r="V52" s="39"/>
      <c r="W52" s="35" t="str">
        <f t="shared" ref="W52:W53" si="59">IFERROR(IF(OR(S52="",MID(V52,1,SEARCH(" =",V52:V52,1)-1)=""),"",
IF(AND(S52="Fuerte",MID(V52,1,SEARCH(" =",V52:V52,1)-1)="Fuerte"),"Fuerte",
IF(AND(S52="Moderado",MID(V52,1,SEARCH(" =",V52:V52,1)-1)="Moderado"),"Moderado",
IF(OR(S52="Débil",MID(V52,1,SEARCH(" =",V52:V52,1)-1)="Débil"),"Débil",
IF(OR(S52="Fuerte",MID(V52,1,SEARCH(" =",V52:V52,1)-1)="Moderado"),"Moderado",
IF(OR(S52="Moderado",MID(V52,1,SEARCH(" =",V52:V52,1)-1)="Fuerte"),"Moderado","")))))),"")</f>
        <v/>
      </c>
      <c r="X52" s="197"/>
      <c r="Y52" s="197"/>
      <c r="Z52" s="200"/>
      <c r="AA52" s="133"/>
      <c r="AB52" s="191"/>
      <c r="AC52" s="194"/>
    </row>
    <row r="53" spans="1:45" ht="35.65" customHeight="1" x14ac:dyDescent="0.3">
      <c r="A53" s="147"/>
      <c r="B53" s="204"/>
      <c r="C53" s="110"/>
      <c r="D53" s="110"/>
      <c r="E53" s="57"/>
      <c r="F53" s="57"/>
      <c r="G53" s="57"/>
      <c r="H53" s="58"/>
      <c r="I53" s="58"/>
      <c r="J53" s="58"/>
      <c r="K53" s="59" t="str">
        <f t="shared" si="56"/>
        <v xml:space="preserve">     </v>
      </c>
      <c r="L53" s="60"/>
      <c r="M53" s="60"/>
      <c r="N53" s="60"/>
      <c r="O53" s="60"/>
      <c r="P53" s="60"/>
      <c r="Q53" s="60"/>
      <c r="R53" s="60"/>
      <c r="S53" s="35" t="str">
        <f t="shared" si="57"/>
        <v/>
      </c>
      <c r="T53" s="35"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35" t="str">
        <f t="shared" si="58"/>
        <v/>
      </c>
      <c r="V53" s="39"/>
      <c r="W53" s="35" t="str">
        <f t="shared" si="59"/>
        <v/>
      </c>
      <c r="X53" s="198"/>
      <c r="Y53" s="198"/>
      <c r="Z53" s="201"/>
      <c r="AA53" s="134"/>
      <c r="AB53" s="192"/>
      <c r="AC53" s="195"/>
    </row>
    <row r="54" spans="1:45" ht="35.65" customHeight="1" x14ac:dyDescent="0.3">
      <c r="A54" s="147">
        <v>16</v>
      </c>
      <c r="B54" s="20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1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1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61"/>
      <c r="F54" s="61"/>
      <c r="G54" s="61"/>
      <c r="H54" s="62"/>
      <c r="I54" s="62"/>
      <c r="J54" s="62"/>
      <c r="K54" s="59" t="str">
        <f>CONCATENATE(E54," ",F54," ",G54," ",H54," ",I54," ",J54)</f>
        <v xml:space="preserve">     </v>
      </c>
      <c r="L54" s="60"/>
      <c r="M54" s="60"/>
      <c r="N54" s="60"/>
      <c r="O54" s="60"/>
      <c r="P54" s="60"/>
      <c r="Q54" s="60"/>
      <c r="R54" s="60"/>
      <c r="S54" s="35" t="str">
        <f>IF(AND(T54&gt;=0,T54&lt;=85),"Débil",
IF(AND(T54&gt;=86,T54&lt;=95),"Moderado",
IF(AND(T54&gt;=96,T54&lt;=100),"Fuerte","")))</f>
        <v/>
      </c>
      <c r="T54" s="35"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35" t="str">
        <f>IF(OR(T54="",T54="Finalice la valoración del control para emitir su calificación"),"",IF(T54&lt;96,"Debe establecer un plan de acción en la hoja No. 7, que permita tener un control bien diseñado.","No debe establecer un plan de acción para mejorar el diseño del control."))</f>
        <v/>
      </c>
      <c r="V54" s="39"/>
      <c r="W54" s="35" t="str">
        <f>IFERROR(IF(OR(S54="",MID(V54,1,SEARCH(" =",V54:V54,1)-1)=""),"",
IF(AND(S54="Fuerte",MID(V54,1,SEARCH(" =",V54:V54,1)-1)="Fuerte"),"Fuerte",
IF(AND(S54="Moderado",MID(V54,1,SEARCH(" =",V54:V54,1)-1)="Moderado"),"Moderado",
IF(OR(S54="Débil",MID(V54,1,SEARCH(" =",V54:V54,1)-1)="Débil"),"Débil",
IF(OR(S54="Fuerte",MID(V54,1,SEARCH(" =",V54:V54,1)-1)="Moderado"),"Moderado",
IF(OR(S54="Moderado",MID(V54,1,SEARCH(" =",V54:V54,1)-1)="Fuerte"),"Moderado","")))))),"")</f>
        <v/>
      </c>
      <c r="X54" s="196" t="str">
        <f>IF(AND(T54="",T55="",T56=""),"",AVERAGE(T54:T56))</f>
        <v/>
      </c>
      <c r="Y54" s="196" t="str">
        <f>IF(X54="","",
IF(X54=100,"Fuerte",
IF(X54&lt;50,"Débil",
IF(OR(X54&gt;=50,X54&lt;100),"Moderado",""))))</f>
        <v/>
      </c>
      <c r="Z54" s="199" t="str">
        <f>IF(Y54="","",IF(Y54="Fuerte","NO","SI"))</f>
        <v/>
      </c>
      <c r="AA54" s="132"/>
      <c r="AB54" s="190"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93"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8"/>
      <c r="AE54" s="8"/>
      <c r="AF54" s="8"/>
      <c r="AG54" s="8"/>
      <c r="AH54" s="8"/>
      <c r="AI54" s="8"/>
      <c r="AJ54" s="8"/>
      <c r="AK54" s="8"/>
      <c r="AL54" s="8"/>
      <c r="AM54" s="8"/>
      <c r="AN54" s="8"/>
      <c r="AO54" s="8"/>
      <c r="AP54" s="8"/>
      <c r="AQ54" s="8"/>
      <c r="AR54" s="8"/>
      <c r="AS54" s="8"/>
    </row>
    <row r="55" spans="1:45" ht="35.65" customHeight="1" x14ac:dyDescent="0.3">
      <c r="A55" s="147"/>
      <c r="B55" s="204"/>
      <c r="C55" s="110"/>
      <c r="D55" s="110"/>
      <c r="E55" s="57"/>
      <c r="F55" s="57"/>
      <c r="G55" s="57"/>
      <c r="H55" s="58"/>
      <c r="I55" s="58"/>
      <c r="J55" s="58"/>
      <c r="K55" s="59" t="str">
        <f t="shared" ref="K55:K56" si="60">CONCATENATE(E55," ",F55," ",G55," ",H55," ",I55," ",J55)</f>
        <v xml:space="preserve">     </v>
      </c>
      <c r="L55" s="60"/>
      <c r="M55" s="60"/>
      <c r="N55" s="60"/>
      <c r="O55" s="60"/>
      <c r="P55" s="60"/>
      <c r="Q55" s="60"/>
      <c r="R55" s="60"/>
      <c r="S55" s="35" t="str">
        <f t="shared" ref="S55:S56" si="61">IF(AND(T55&gt;=0,T55&lt;=85),"Débil",
IF(AND(T55&gt;=86,T55&lt;=95),"Moderado",
IF(AND(T55&gt;=96,T55&lt;=100),"Fuerte","")))</f>
        <v/>
      </c>
      <c r="T55" s="35"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35" t="str">
        <f t="shared" ref="U55:U56" si="62">IF(OR(T55="",T55="Finalice la valoración del control para emitir su calificación"),"",IF(T55&lt;96,"Debe establecer un plan de acción en la hoja No. 7, que permita tener un control bien diseñado.","No debe establecer un plan de acción para mejorar el diseño del control."))</f>
        <v/>
      </c>
      <c r="V55" s="39"/>
      <c r="W55" s="35" t="str">
        <f t="shared" ref="W55:W56" si="63">IFERROR(IF(OR(S55="",MID(V55,1,SEARCH(" =",V55:V55,1)-1)=""),"",
IF(AND(S55="Fuerte",MID(V55,1,SEARCH(" =",V55:V55,1)-1)="Fuerte"),"Fuerte",
IF(AND(S55="Moderado",MID(V55,1,SEARCH(" =",V55:V55,1)-1)="Moderado"),"Moderado",
IF(OR(S55="Débil",MID(V55,1,SEARCH(" =",V55:V55,1)-1)="Débil"),"Débil",
IF(OR(S55="Fuerte",MID(V55,1,SEARCH(" =",V55:V55,1)-1)="Moderado"),"Moderado",
IF(OR(S55="Moderado",MID(V55,1,SEARCH(" =",V55:V55,1)-1)="Fuerte"),"Moderado","")))))),"")</f>
        <v/>
      </c>
      <c r="X55" s="197"/>
      <c r="Y55" s="197"/>
      <c r="Z55" s="200"/>
      <c r="AA55" s="133"/>
      <c r="AB55" s="191"/>
      <c r="AC55" s="194"/>
    </row>
    <row r="56" spans="1:45" ht="35.65" customHeight="1" x14ac:dyDescent="0.3">
      <c r="A56" s="147"/>
      <c r="B56" s="204"/>
      <c r="C56" s="110"/>
      <c r="D56" s="110"/>
      <c r="E56" s="57"/>
      <c r="F56" s="57"/>
      <c r="G56" s="57"/>
      <c r="H56" s="58"/>
      <c r="I56" s="58"/>
      <c r="J56" s="58"/>
      <c r="K56" s="59" t="str">
        <f t="shared" si="60"/>
        <v xml:space="preserve">     </v>
      </c>
      <c r="L56" s="60"/>
      <c r="M56" s="60"/>
      <c r="N56" s="60"/>
      <c r="O56" s="60"/>
      <c r="P56" s="60"/>
      <c r="Q56" s="60"/>
      <c r="R56" s="60"/>
      <c r="S56" s="35" t="str">
        <f t="shared" si="61"/>
        <v/>
      </c>
      <c r="T56" s="35"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35" t="str">
        <f t="shared" si="62"/>
        <v/>
      </c>
      <c r="V56" s="39"/>
      <c r="W56" s="35" t="str">
        <f t="shared" si="63"/>
        <v/>
      </c>
      <c r="X56" s="198"/>
      <c r="Y56" s="198"/>
      <c r="Z56" s="201"/>
      <c r="AA56" s="134"/>
      <c r="AB56" s="192"/>
      <c r="AC56" s="195"/>
    </row>
    <row r="57" spans="1:45" ht="35.65" customHeight="1" x14ac:dyDescent="0.3">
      <c r="A57" s="147">
        <v>17</v>
      </c>
      <c r="B57" s="20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1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1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61"/>
      <c r="F57" s="61"/>
      <c r="G57" s="61"/>
      <c r="H57" s="62"/>
      <c r="I57" s="62"/>
      <c r="J57" s="62"/>
      <c r="K57" s="59" t="str">
        <f>CONCATENATE(E57," ",F57," ",G57," ",H57," ",I57," ",J57)</f>
        <v xml:space="preserve">     </v>
      </c>
      <c r="L57" s="60"/>
      <c r="M57" s="60"/>
      <c r="N57" s="60"/>
      <c r="O57" s="60"/>
      <c r="P57" s="60"/>
      <c r="Q57" s="60"/>
      <c r="R57" s="60"/>
      <c r="S57" s="35" t="str">
        <f>IF(AND(T57&gt;=0,T57&lt;=85),"Débil",
IF(AND(T57&gt;=86,T57&lt;=95),"Moderado",
IF(AND(T57&gt;=96,T57&lt;=100),"Fuerte","")))</f>
        <v/>
      </c>
      <c r="T57" s="35"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35" t="str">
        <f>IF(OR(T57="",T57="Finalice la valoración del control para emitir su calificación"),"",IF(T57&lt;96,"Debe establecer un plan de acción en la hoja No. 7, que permita tener un control bien diseñado.","No debe establecer un plan de acción para mejorar el diseño del control."))</f>
        <v/>
      </c>
      <c r="V57" s="39"/>
      <c r="W57" s="35" t="str">
        <f>IFERROR(IF(OR(S57="",MID(V57,1,SEARCH(" =",V57:V57,1)-1)=""),"",
IF(AND(S57="Fuerte",MID(V57,1,SEARCH(" =",V57:V57,1)-1)="Fuerte"),"Fuerte",
IF(AND(S57="Moderado",MID(V57,1,SEARCH(" =",V57:V57,1)-1)="Moderado"),"Moderado",
IF(OR(S57="Débil",MID(V57,1,SEARCH(" =",V57:V57,1)-1)="Débil"),"Débil",
IF(OR(S57="Fuerte",MID(V57,1,SEARCH(" =",V57:V57,1)-1)="Moderado"),"Moderado",
IF(OR(S57="Moderado",MID(V57,1,SEARCH(" =",V57:V57,1)-1)="Fuerte"),"Moderado","")))))),"")</f>
        <v/>
      </c>
      <c r="X57" s="196" t="str">
        <f>IF(AND(T57="",T58="",T59=""),"",AVERAGE(T57:T59))</f>
        <v/>
      </c>
      <c r="Y57" s="196" t="str">
        <f>IF(X57="","",
IF(X57=100,"Fuerte",
IF(X57&lt;50,"Débil",
IF(OR(X57&gt;=50,X57&lt;100),"Moderado",""))))</f>
        <v/>
      </c>
      <c r="Z57" s="199" t="str">
        <f>IF(Y57="","",IF(Y57="Fuerte","NO","SI"))</f>
        <v/>
      </c>
      <c r="AA57" s="132"/>
      <c r="AB57" s="190"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93"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8"/>
      <c r="AE57" s="8"/>
      <c r="AF57" s="8"/>
      <c r="AG57" s="8"/>
      <c r="AH57" s="8"/>
      <c r="AI57" s="8"/>
      <c r="AJ57" s="8"/>
      <c r="AK57" s="8"/>
      <c r="AL57" s="8"/>
      <c r="AM57" s="8"/>
      <c r="AN57" s="8"/>
      <c r="AO57" s="8"/>
      <c r="AP57" s="8"/>
      <c r="AQ57" s="8"/>
      <c r="AR57" s="8"/>
      <c r="AS57" s="8"/>
    </row>
    <row r="58" spans="1:45" ht="35.65" customHeight="1" x14ac:dyDescent="0.3">
      <c r="A58" s="147"/>
      <c r="B58" s="204"/>
      <c r="C58" s="110"/>
      <c r="D58" s="110"/>
      <c r="E58" s="57"/>
      <c r="F58" s="57"/>
      <c r="G58" s="57"/>
      <c r="H58" s="58"/>
      <c r="I58" s="58"/>
      <c r="J58" s="58"/>
      <c r="K58" s="59" t="str">
        <f t="shared" ref="K58:K59" si="64">CONCATENATE(E58," ",F58," ",G58," ",H58," ",I58," ",J58)</f>
        <v xml:space="preserve">     </v>
      </c>
      <c r="L58" s="60"/>
      <c r="M58" s="60"/>
      <c r="N58" s="60"/>
      <c r="O58" s="60"/>
      <c r="P58" s="60"/>
      <c r="Q58" s="60"/>
      <c r="R58" s="60"/>
      <c r="S58" s="35" t="str">
        <f t="shared" ref="S58:S59" si="65">IF(AND(T58&gt;=0,T58&lt;=85),"Débil",
IF(AND(T58&gt;=86,T58&lt;=95),"Moderado",
IF(AND(T58&gt;=96,T58&lt;=100),"Fuerte","")))</f>
        <v/>
      </c>
      <c r="T58" s="35"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35" t="str">
        <f t="shared" ref="U58:U59" si="66">IF(OR(T58="",T58="Finalice la valoración del control para emitir su calificación"),"",IF(T58&lt;96,"Debe establecer un plan de acción en la hoja No. 7, que permita tener un control bien diseñado.","No debe establecer un plan de acción para mejorar el diseño del control."))</f>
        <v/>
      </c>
      <c r="V58" s="39"/>
      <c r="W58" s="35" t="str">
        <f t="shared" ref="W58:W59" si="67">IFERROR(IF(OR(S58="",MID(V58,1,SEARCH(" =",V58:V58,1)-1)=""),"",
IF(AND(S58="Fuerte",MID(V58,1,SEARCH(" =",V58:V58,1)-1)="Fuerte"),"Fuerte",
IF(AND(S58="Moderado",MID(V58,1,SEARCH(" =",V58:V58,1)-1)="Moderado"),"Moderado",
IF(OR(S58="Débil",MID(V58,1,SEARCH(" =",V58:V58,1)-1)="Débil"),"Débil",
IF(OR(S58="Fuerte",MID(V58,1,SEARCH(" =",V58:V58,1)-1)="Moderado"),"Moderado",
IF(OR(S58="Moderado",MID(V58,1,SEARCH(" =",V58:V58,1)-1)="Fuerte"),"Moderado","")))))),"")</f>
        <v/>
      </c>
      <c r="X58" s="197"/>
      <c r="Y58" s="197"/>
      <c r="Z58" s="200"/>
      <c r="AA58" s="133"/>
      <c r="AB58" s="191"/>
      <c r="AC58" s="194"/>
    </row>
    <row r="59" spans="1:45" ht="35.65" customHeight="1" x14ac:dyDescent="0.3">
      <c r="A59" s="147"/>
      <c r="B59" s="204"/>
      <c r="C59" s="110"/>
      <c r="D59" s="110"/>
      <c r="E59" s="57"/>
      <c r="F59" s="57"/>
      <c r="G59" s="57"/>
      <c r="H59" s="58"/>
      <c r="I59" s="58"/>
      <c r="J59" s="58"/>
      <c r="K59" s="59" t="str">
        <f t="shared" si="64"/>
        <v xml:space="preserve">     </v>
      </c>
      <c r="L59" s="60"/>
      <c r="M59" s="60"/>
      <c r="N59" s="60"/>
      <c r="O59" s="60"/>
      <c r="P59" s="60"/>
      <c r="Q59" s="60"/>
      <c r="R59" s="60"/>
      <c r="S59" s="35" t="str">
        <f t="shared" si="65"/>
        <v/>
      </c>
      <c r="T59" s="35"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35" t="str">
        <f t="shared" si="66"/>
        <v/>
      </c>
      <c r="V59" s="39"/>
      <c r="W59" s="35" t="str">
        <f t="shared" si="67"/>
        <v/>
      </c>
      <c r="X59" s="198"/>
      <c r="Y59" s="198"/>
      <c r="Z59" s="201"/>
      <c r="AA59" s="134"/>
      <c r="AB59" s="192"/>
      <c r="AC59" s="195"/>
    </row>
    <row r="60" spans="1:45" ht="35.65" customHeight="1" x14ac:dyDescent="0.3">
      <c r="A60" s="147">
        <v>18</v>
      </c>
      <c r="B60" s="20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1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1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61"/>
      <c r="F60" s="61"/>
      <c r="G60" s="61"/>
      <c r="H60" s="62"/>
      <c r="I60" s="62"/>
      <c r="J60" s="62"/>
      <c r="K60" s="59" t="str">
        <f>CONCATENATE(E60," ",F60," ",G60," ",H60," ",I60," ",J60)</f>
        <v xml:space="preserve">     </v>
      </c>
      <c r="L60" s="60"/>
      <c r="M60" s="60"/>
      <c r="N60" s="60"/>
      <c r="O60" s="60"/>
      <c r="P60" s="60"/>
      <c r="Q60" s="60"/>
      <c r="R60" s="60"/>
      <c r="S60" s="35" t="str">
        <f>IF(AND(T60&gt;=0,T60&lt;=85),"Débil",
IF(AND(T60&gt;=86,T60&lt;=95),"Moderado",
IF(AND(T60&gt;=96,T60&lt;=100),"Fuerte","")))</f>
        <v/>
      </c>
      <c r="T60" s="35"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35" t="str">
        <f>IF(OR(T60="",T60="Finalice la valoración del control para emitir su calificación"),"",IF(T60&lt;96,"Debe establecer un plan de acción en la hoja No. 7, que permita tener un control bien diseñado.","No debe establecer un plan de acción para mejorar el diseño del control."))</f>
        <v/>
      </c>
      <c r="V60" s="39"/>
      <c r="W60" s="35" t="str">
        <f>IFERROR(IF(OR(S60="",MID(V60,1,SEARCH(" =",V60:V60,1)-1)=""),"",
IF(AND(S60="Fuerte",MID(V60,1,SEARCH(" =",V60:V60,1)-1)="Fuerte"),"Fuerte",
IF(AND(S60="Moderado",MID(V60,1,SEARCH(" =",V60:V60,1)-1)="Moderado"),"Moderado",
IF(OR(S60="Débil",MID(V60,1,SEARCH(" =",V60:V60,1)-1)="Débil"),"Débil",
IF(OR(S60="Fuerte",MID(V60,1,SEARCH(" =",V60:V60,1)-1)="Moderado"),"Moderado",
IF(OR(S60="Moderado",MID(V60,1,SEARCH(" =",V60:V60,1)-1)="Fuerte"),"Moderado","")))))),"")</f>
        <v/>
      </c>
      <c r="X60" s="196" t="str">
        <f>IF(AND(T60="",T61="",T62=""),"",AVERAGE(T60:T62))</f>
        <v/>
      </c>
      <c r="Y60" s="196" t="str">
        <f>IF(X60="","",
IF(X60=100,"Fuerte",
IF(X60&lt;50,"Débil",
IF(OR(X60&gt;=50,X60&lt;100),"Moderado",""))))</f>
        <v/>
      </c>
      <c r="Z60" s="199" t="str">
        <f>IF(Y60="","",IF(Y60="Fuerte","NO","SI"))</f>
        <v/>
      </c>
      <c r="AA60" s="132"/>
      <c r="AB60" s="190"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93"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8"/>
      <c r="AE60" s="8"/>
      <c r="AF60" s="8"/>
      <c r="AG60" s="8"/>
      <c r="AH60" s="8"/>
      <c r="AI60" s="8"/>
      <c r="AJ60" s="8"/>
      <c r="AK60" s="8"/>
      <c r="AL60" s="8"/>
      <c r="AM60" s="8"/>
      <c r="AN60" s="8"/>
      <c r="AO60" s="8"/>
      <c r="AP60" s="8"/>
      <c r="AQ60" s="8"/>
      <c r="AR60" s="8"/>
      <c r="AS60" s="8"/>
    </row>
    <row r="61" spans="1:45" ht="35.65" customHeight="1" x14ac:dyDescent="0.3">
      <c r="A61" s="147"/>
      <c r="B61" s="204"/>
      <c r="C61" s="110"/>
      <c r="D61" s="110"/>
      <c r="E61" s="57"/>
      <c r="F61" s="57"/>
      <c r="G61" s="57"/>
      <c r="H61" s="58"/>
      <c r="I61" s="58"/>
      <c r="J61" s="58"/>
      <c r="K61" s="59" t="str">
        <f t="shared" ref="K61:K62" si="68">CONCATENATE(E61," ",F61," ",G61," ",H61," ",I61," ",J61)</f>
        <v xml:space="preserve">     </v>
      </c>
      <c r="L61" s="60"/>
      <c r="M61" s="60"/>
      <c r="N61" s="60"/>
      <c r="O61" s="60"/>
      <c r="P61" s="60"/>
      <c r="Q61" s="60"/>
      <c r="R61" s="60"/>
      <c r="S61" s="35" t="str">
        <f t="shared" ref="S61:S62" si="69">IF(AND(T61&gt;=0,T61&lt;=85),"Débil",
IF(AND(T61&gt;=86,T61&lt;=95),"Moderado",
IF(AND(T61&gt;=96,T61&lt;=100),"Fuerte","")))</f>
        <v/>
      </c>
      <c r="T61" s="35"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35" t="str">
        <f t="shared" ref="U61:U62" si="70">IF(OR(T61="",T61="Finalice la valoración del control para emitir su calificación"),"",IF(T61&lt;96,"Debe establecer un plan de acción en la hoja No. 7, que permita tener un control bien diseñado.","No debe establecer un plan de acción para mejorar el diseño del control."))</f>
        <v/>
      </c>
      <c r="V61" s="39"/>
      <c r="W61" s="35" t="str">
        <f t="shared" ref="W61:W62" si="71">IFERROR(IF(OR(S61="",MID(V61,1,SEARCH(" =",V61:V61,1)-1)=""),"",
IF(AND(S61="Fuerte",MID(V61,1,SEARCH(" =",V61:V61,1)-1)="Fuerte"),"Fuerte",
IF(AND(S61="Moderado",MID(V61,1,SEARCH(" =",V61:V61,1)-1)="Moderado"),"Moderado",
IF(OR(S61="Débil",MID(V61,1,SEARCH(" =",V61:V61,1)-1)="Débil"),"Débil",
IF(OR(S61="Fuerte",MID(V61,1,SEARCH(" =",V61:V61,1)-1)="Moderado"),"Moderado",
IF(OR(S61="Moderado",MID(V61,1,SEARCH(" =",V61:V61,1)-1)="Fuerte"),"Moderado","")))))),"")</f>
        <v/>
      </c>
      <c r="X61" s="197"/>
      <c r="Y61" s="197"/>
      <c r="Z61" s="200"/>
      <c r="AA61" s="133"/>
      <c r="AB61" s="191"/>
      <c r="AC61" s="194"/>
    </row>
    <row r="62" spans="1:45" ht="35.65" customHeight="1" x14ac:dyDescent="0.3">
      <c r="A62" s="147"/>
      <c r="B62" s="204"/>
      <c r="C62" s="110"/>
      <c r="D62" s="110"/>
      <c r="E62" s="57"/>
      <c r="F62" s="57"/>
      <c r="G62" s="57"/>
      <c r="H62" s="58"/>
      <c r="I62" s="58"/>
      <c r="J62" s="58"/>
      <c r="K62" s="59" t="str">
        <f t="shared" si="68"/>
        <v xml:space="preserve">     </v>
      </c>
      <c r="L62" s="60"/>
      <c r="M62" s="60"/>
      <c r="N62" s="60"/>
      <c r="O62" s="60"/>
      <c r="P62" s="60"/>
      <c r="Q62" s="60"/>
      <c r="R62" s="60"/>
      <c r="S62" s="35" t="str">
        <f t="shared" si="69"/>
        <v/>
      </c>
      <c r="T62" s="35"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35" t="str">
        <f t="shared" si="70"/>
        <v/>
      </c>
      <c r="V62" s="39"/>
      <c r="W62" s="35" t="str">
        <f t="shared" si="71"/>
        <v/>
      </c>
      <c r="X62" s="198"/>
      <c r="Y62" s="198"/>
      <c r="Z62" s="201"/>
      <c r="AA62" s="134"/>
      <c r="AB62" s="192"/>
      <c r="AC62" s="195"/>
    </row>
    <row r="63" spans="1:45" ht="35.65" customHeight="1" x14ac:dyDescent="0.3">
      <c r="A63" s="147">
        <v>19</v>
      </c>
      <c r="B63" s="20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1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1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61"/>
      <c r="F63" s="61"/>
      <c r="G63" s="61"/>
      <c r="H63" s="62"/>
      <c r="I63" s="62"/>
      <c r="J63" s="62"/>
      <c r="K63" s="59" t="str">
        <f>CONCATENATE(E63," ",F63," ",G63," ",H63," ",I63," ",J63)</f>
        <v xml:space="preserve">     </v>
      </c>
      <c r="L63" s="60"/>
      <c r="M63" s="60"/>
      <c r="N63" s="60"/>
      <c r="O63" s="60"/>
      <c r="P63" s="60"/>
      <c r="Q63" s="60"/>
      <c r="R63" s="60"/>
      <c r="S63" s="35" t="str">
        <f>IF(AND(T63&gt;=0,T63&lt;=85),"Débil",
IF(AND(T63&gt;=86,T63&lt;=95),"Moderado",
IF(AND(T63&gt;=96,T63&lt;=100),"Fuerte","")))</f>
        <v/>
      </c>
      <c r="T63" s="35"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35" t="str">
        <f>IF(OR(T63="",T63="Finalice la valoración del control para emitir su calificación"),"",IF(T63&lt;96,"Debe establecer un plan de acción en la hoja No. 7, que permita tener un control bien diseñado.","No debe establecer un plan de acción para mejorar el diseño del control."))</f>
        <v/>
      </c>
      <c r="V63" s="39"/>
      <c r="W63" s="35" t="str">
        <f>IFERROR(IF(OR(S63="",MID(V63,1,SEARCH(" =",V63:V63,1)-1)=""),"",
IF(AND(S63="Fuerte",MID(V63,1,SEARCH(" =",V63:V63,1)-1)="Fuerte"),"Fuerte",
IF(AND(S63="Moderado",MID(V63,1,SEARCH(" =",V63:V63,1)-1)="Moderado"),"Moderado",
IF(OR(S63="Débil",MID(V63,1,SEARCH(" =",V63:V63,1)-1)="Débil"),"Débil",
IF(OR(S63="Fuerte",MID(V63,1,SEARCH(" =",V63:V63,1)-1)="Moderado"),"Moderado",
IF(OR(S63="Moderado",MID(V63,1,SEARCH(" =",V63:V63,1)-1)="Fuerte"),"Moderado","")))))),"")</f>
        <v/>
      </c>
      <c r="X63" s="196" t="str">
        <f>IF(AND(T63="",T64="",T65=""),"",AVERAGE(T63:T65))</f>
        <v/>
      </c>
      <c r="Y63" s="196" t="str">
        <f>IF(X63="","",
IF(X63=100,"Fuerte",
IF(X63&lt;50,"Débil",
IF(OR(X63&gt;=50,X63&lt;100),"Moderado",""))))</f>
        <v/>
      </c>
      <c r="Z63" s="199" t="str">
        <f>IF(Y63="","",IF(Y63="Fuerte","NO","SI"))</f>
        <v/>
      </c>
      <c r="AA63" s="132"/>
      <c r="AB63" s="190"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93"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8"/>
      <c r="AE63" s="8"/>
      <c r="AF63" s="8"/>
      <c r="AG63" s="8"/>
      <c r="AH63" s="8"/>
      <c r="AI63" s="8"/>
      <c r="AJ63" s="8"/>
      <c r="AK63" s="8"/>
      <c r="AL63" s="8"/>
      <c r="AM63" s="8"/>
      <c r="AN63" s="8"/>
      <c r="AO63" s="8"/>
      <c r="AP63" s="8"/>
      <c r="AQ63" s="8"/>
      <c r="AR63" s="8"/>
      <c r="AS63" s="8"/>
    </row>
    <row r="64" spans="1:45" ht="35.65" customHeight="1" x14ac:dyDescent="0.3">
      <c r="A64" s="147"/>
      <c r="B64" s="204"/>
      <c r="C64" s="110"/>
      <c r="D64" s="110"/>
      <c r="E64" s="57"/>
      <c r="F64" s="57"/>
      <c r="G64" s="57"/>
      <c r="H64" s="58"/>
      <c r="I64" s="58"/>
      <c r="J64" s="58"/>
      <c r="K64" s="59" t="str">
        <f t="shared" ref="K64:K65" si="72">CONCATENATE(E64," ",F64," ",G64," ",H64," ",I64," ",J64)</f>
        <v xml:space="preserve">     </v>
      </c>
      <c r="L64" s="60"/>
      <c r="M64" s="60"/>
      <c r="N64" s="60"/>
      <c r="O64" s="60"/>
      <c r="P64" s="60"/>
      <c r="Q64" s="60"/>
      <c r="R64" s="60"/>
      <c r="S64" s="35" t="str">
        <f t="shared" ref="S64:S65" si="73">IF(AND(T64&gt;=0,T64&lt;=85),"Débil",
IF(AND(T64&gt;=86,T64&lt;=95),"Moderado",
IF(AND(T64&gt;=96,T64&lt;=100),"Fuerte","")))</f>
        <v/>
      </c>
      <c r="T64" s="35"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35" t="str">
        <f t="shared" ref="U64:U65" si="74">IF(OR(T64="",T64="Finalice la valoración del control para emitir su calificación"),"",IF(T64&lt;96,"Debe establecer un plan de acción en la hoja No. 7, que permita tener un control bien diseñado.","No debe establecer un plan de acción para mejorar el diseño del control."))</f>
        <v/>
      </c>
      <c r="V64" s="39"/>
      <c r="W64" s="35" t="str">
        <f t="shared" ref="W64:W65" si="75">IFERROR(IF(OR(S64="",MID(V64,1,SEARCH(" =",V64:V64,1)-1)=""),"",
IF(AND(S64="Fuerte",MID(V64,1,SEARCH(" =",V64:V64,1)-1)="Fuerte"),"Fuerte",
IF(AND(S64="Moderado",MID(V64,1,SEARCH(" =",V64:V64,1)-1)="Moderado"),"Moderado",
IF(OR(S64="Débil",MID(V64,1,SEARCH(" =",V64:V64,1)-1)="Débil"),"Débil",
IF(OR(S64="Fuerte",MID(V64,1,SEARCH(" =",V64:V64,1)-1)="Moderado"),"Moderado",
IF(OR(S64="Moderado",MID(V64,1,SEARCH(" =",V64:V64,1)-1)="Fuerte"),"Moderado","")))))),"")</f>
        <v/>
      </c>
      <c r="X64" s="197"/>
      <c r="Y64" s="197"/>
      <c r="Z64" s="200"/>
      <c r="AA64" s="133"/>
      <c r="AB64" s="191"/>
      <c r="AC64" s="194"/>
    </row>
    <row r="65" spans="1:45" ht="35.65" customHeight="1" x14ac:dyDescent="0.3">
      <c r="A65" s="147"/>
      <c r="B65" s="204"/>
      <c r="C65" s="110"/>
      <c r="D65" s="110"/>
      <c r="E65" s="57"/>
      <c r="F65" s="57"/>
      <c r="G65" s="57"/>
      <c r="H65" s="58"/>
      <c r="I65" s="58"/>
      <c r="J65" s="58"/>
      <c r="K65" s="59" t="str">
        <f t="shared" si="72"/>
        <v xml:space="preserve">     </v>
      </c>
      <c r="L65" s="60"/>
      <c r="M65" s="60"/>
      <c r="N65" s="60"/>
      <c r="O65" s="60"/>
      <c r="P65" s="60"/>
      <c r="Q65" s="60"/>
      <c r="R65" s="60"/>
      <c r="S65" s="35" t="str">
        <f t="shared" si="73"/>
        <v/>
      </c>
      <c r="T65" s="35"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35" t="str">
        <f t="shared" si="74"/>
        <v/>
      </c>
      <c r="V65" s="39"/>
      <c r="W65" s="35" t="str">
        <f t="shared" si="75"/>
        <v/>
      </c>
      <c r="X65" s="198"/>
      <c r="Y65" s="198"/>
      <c r="Z65" s="201"/>
      <c r="AA65" s="134"/>
      <c r="AB65" s="192"/>
      <c r="AC65" s="195"/>
    </row>
    <row r="66" spans="1:45" ht="35.65" customHeight="1" x14ac:dyDescent="0.3">
      <c r="A66" s="147">
        <v>20</v>
      </c>
      <c r="B66" s="20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1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1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61"/>
      <c r="F66" s="61"/>
      <c r="G66" s="61"/>
      <c r="H66" s="62"/>
      <c r="I66" s="62"/>
      <c r="J66" s="62"/>
      <c r="K66" s="59" t="str">
        <f>CONCATENATE(E66," ",F66," ",G66," ",H66," ",I66," ",J66)</f>
        <v xml:space="preserve">     </v>
      </c>
      <c r="L66" s="60"/>
      <c r="M66" s="60"/>
      <c r="N66" s="60"/>
      <c r="O66" s="60"/>
      <c r="P66" s="60"/>
      <c r="Q66" s="60"/>
      <c r="R66" s="60"/>
      <c r="S66" s="35" t="str">
        <f>IF(AND(T66&gt;=0,T66&lt;=85),"Débil",
IF(AND(T66&gt;=86,T66&lt;=95),"Moderado",
IF(AND(T66&gt;=96,T66&lt;=100),"Fuerte","")))</f>
        <v/>
      </c>
      <c r="T66" s="35"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35" t="str">
        <f>IF(OR(T66="",T66="Finalice la valoración del control para emitir su calificación"),"",IF(T66&lt;96,"Debe establecer un plan de acción en la hoja No. 7, que permita tener un control bien diseñado.","No debe establecer un plan de acción para mejorar el diseño del control."))</f>
        <v/>
      </c>
      <c r="V66" s="39"/>
      <c r="W66" s="35" t="str">
        <f>IFERROR(IF(OR(S66="",MID(V66,1,SEARCH(" =",V66:V66,1)-1)=""),"",
IF(AND(S66="Fuerte",MID(V66,1,SEARCH(" =",V66:V66,1)-1)="Fuerte"),"Fuerte",
IF(AND(S66="Moderado",MID(V66,1,SEARCH(" =",V66:V66,1)-1)="Moderado"),"Moderado",
IF(OR(S66="Débil",MID(V66,1,SEARCH(" =",V66:V66,1)-1)="Débil"),"Débil",
IF(OR(S66="Fuerte",MID(V66,1,SEARCH(" =",V66:V66,1)-1)="Moderado"),"Moderado",
IF(OR(S66="Moderado",MID(V66,1,SEARCH(" =",V66:V66,1)-1)="Fuerte"),"Moderado","")))))),"")</f>
        <v/>
      </c>
      <c r="X66" s="196" t="str">
        <f>IF(AND(T66="",T67="",T68=""),"",AVERAGE(T66:T68))</f>
        <v/>
      </c>
      <c r="Y66" s="196" t="str">
        <f>IF(X66="","",
IF(X66=100,"Fuerte",
IF(X66&lt;50,"Débil",
IF(OR(X66&gt;=50,X66&lt;100),"Moderado",""))))</f>
        <v/>
      </c>
      <c r="Z66" s="199" t="str">
        <f>IF(Y66="","",IF(Y66="Fuerte","NO","SI"))</f>
        <v/>
      </c>
      <c r="AA66" s="132"/>
      <c r="AB66" s="190"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93"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8"/>
      <c r="AE66" s="8"/>
      <c r="AF66" s="8"/>
      <c r="AG66" s="8"/>
      <c r="AH66" s="8"/>
      <c r="AI66" s="8"/>
      <c r="AJ66" s="8"/>
      <c r="AK66" s="8"/>
      <c r="AL66" s="8"/>
      <c r="AM66" s="8"/>
      <c r="AN66" s="8"/>
      <c r="AO66" s="8"/>
      <c r="AP66" s="8"/>
      <c r="AQ66" s="8"/>
      <c r="AR66" s="8"/>
      <c r="AS66" s="8"/>
    </row>
    <row r="67" spans="1:45" ht="35.65" customHeight="1" x14ac:dyDescent="0.3">
      <c r="A67" s="147"/>
      <c r="B67" s="204"/>
      <c r="C67" s="110"/>
      <c r="D67" s="110"/>
      <c r="E67" s="57"/>
      <c r="F67" s="57"/>
      <c r="G67" s="57"/>
      <c r="H67" s="58"/>
      <c r="I67" s="58"/>
      <c r="J67" s="58"/>
      <c r="K67" s="59" t="str">
        <f t="shared" ref="K67:K68" si="76">CONCATENATE(E67," ",F67," ",G67," ",H67," ",I67," ",J67)</f>
        <v xml:space="preserve">     </v>
      </c>
      <c r="L67" s="60"/>
      <c r="M67" s="60"/>
      <c r="N67" s="60"/>
      <c r="O67" s="60"/>
      <c r="P67" s="60"/>
      <c r="Q67" s="60"/>
      <c r="R67" s="60"/>
      <c r="S67" s="35" t="str">
        <f t="shared" ref="S67:S68" si="77">IF(AND(T67&gt;=0,T67&lt;=85),"Débil",
IF(AND(T67&gt;=86,T67&lt;=95),"Moderado",
IF(AND(T67&gt;=96,T67&lt;=100),"Fuerte","")))</f>
        <v/>
      </c>
      <c r="T67" s="35"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35" t="str">
        <f t="shared" ref="U67:U68" si="78">IF(OR(T67="",T67="Finalice la valoración del control para emitir su calificación"),"",IF(T67&lt;96,"Debe establecer un plan de acción en la hoja No. 7, que permita tener un control bien diseñado.","No debe establecer un plan de acción para mejorar el diseño del control."))</f>
        <v/>
      </c>
      <c r="V67" s="39"/>
      <c r="W67" s="35" t="str">
        <f t="shared" ref="W67:W68" si="79">IFERROR(IF(OR(S67="",MID(V67,1,SEARCH(" =",V67:V67,1)-1)=""),"",
IF(AND(S67="Fuerte",MID(V67,1,SEARCH(" =",V67:V67,1)-1)="Fuerte"),"Fuerte",
IF(AND(S67="Moderado",MID(V67,1,SEARCH(" =",V67:V67,1)-1)="Moderado"),"Moderado",
IF(OR(S67="Débil",MID(V67,1,SEARCH(" =",V67:V67,1)-1)="Débil"),"Débil",
IF(OR(S67="Fuerte",MID(V67,1,SEARCH(" =",V67:V67,1)-1)="Moderado"),"Moderado",
IF(OR(S67="Moderado",MID(V67,1,SEARCH(" =",V67:V67,1)-1)="Fuerte"),"Moderado","")))))),"")</f>
        <v/>
      </c>
      <c r="X67" s="197"/>
      <c r="Y67" s="197"/>
      <c r="Z67" s="200"/>
      <c r="AA67" s="133"/>
      <c r="AB67" s="191"/>
      <c r="AC67" s="194"/>
    </row>
    <row r="68" spans="1:45" ht="35.65" customHeight="1" x14ac:dyDescent="0.3">
      <c r="A68" s="147"/>
      <c r="B68" s="204"/>
      <c r="C68" s="110"/>
      <c r="D68" s="110"/>
      <c r="E68" s="57"/>
      <c r="F68" s="57"/>
      <c r="G68" s="57"/>
      <c r="H68" s="58"/>
      <c r="I68" s="58"/>
      <c r="J68" s="58"/>
      <c r="K68" s="59" t="str">
        <f t="shared" si="76"/>
        <v xml:space="preserve">     </v>
      </c>
      <c r="L68" s="60"/>
      <c r="M68" s="60"/>
      <c r="N68" s="60"/>
      <c r="O68" s="60"/>
      <c r="P68" s="60"/>
      <c r="Q68" s="60"/>
      <c r="R68" s="60"/>
      <c r="S68" s="35" t="str">
        <f t="shared" si="77"/>
        <v/>
      </c>
      <c r="T68" s="35"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35" t="str">
        <f t="shared" si="78"/>
        <v/>
      </c>
      <c r="V68" s="39"/>
      <c r="W68" s="35" t="str">
        <f t="shared" si="79"/>
        <v/>
      </c>
      <c r="X68" s="198"/>
      <c r="Y68" s="198"/>
      <c r="Z68" s="201"/>
      <c r="AA68" s="134"/>
      <c r="AB68" s="192"/>
      <c r="AC68" s="195"/>
    </row>
    <row r="69" spans="1:45" x14ac:dyDescent="0.3"/>
    <row r="70" spans="1:45" x14ac:dyDescent="0.3"/>
  </sheetData>
  <sheetProtection algorithmName="SHA-512" hashValue="zUdIGhTZN+aBuzS3m57h7bfhjgTON+EmJek8K1cpDTuYnu1QS8377mCj/F8iK5xaf8oxX1G15UR+wVW9zOdxmA==" saltValue="At2n23ByCB71g1qKfawC/g==" spinCount="100000" sheet="1" objects="1" scenarios="1" formatColumns="0" formatRows="0"/>
  <mergeCells count="238">
    <mergeCell ref="Y66:Y68"/>
    <mergeCell ref="Z66:Z68"/>
    <mergeCell ref="AA66:AA68"/>
    <mergeCell ref="S7:S8"/>
    <mergeCell ref="T7:T8"/>
    <mergeCell ref="U7:U8"/>
    <mergeCell ref="V7:V8"/>
    <mergeCell ref="W7:W8"/>
    <mergeCell ref="Z7:Z8"/>
    <mergeCell ref="AA7:AA8"/>
    <mergeCell ref="Y60:Y62"/>
    <mergeCell ref="Z60:Z62"/>
    <mergeCell ref="AA60:AA62"/>
    <mergeCell ref="Y63:Y65"/>
    <mergeCell ref="Z63:Z65"/>
    <mergeCell ref="AA63:AA65"/>
    <mergeCell ref="AA54:AA56"/>
    <mergeCell ref="Y57:Y59"/>
    <mergeCell ref="Z57:Z59"/>
    <mergeCell ref="AA57:AA59"/>
    <mergeCell ref="Y12:Y14"/>
    <mergeCell ref="X9:X11"/>
    <mergeCell ref="X63:X65"/>
    <mergeCell ref="X57:X59"/>
    <mergeCell ref="A63:A65"/>
    <mergeCell ref="B63:B65"/>
    <mergeCell ref="C63:C65"/>
    <mergeCell ref="D63:D65"/>
    <mergeCell ref="A66:A68"/>
    <mergeCell ref="B66:B68"/>
    <mergeCell ref="C66:C68"/>
    <mergeCell ref="D66:D68"/>
    <mergeCell ref="X66:X68"/>
    <mergeCell ref="A57:A59"/>
    <mergeCell ref="B57:B59"/>
    <mergeCell ref="C57:C59"/>
    <mergeCell ref="D57:D59"/>
    <mergeCell ref="A60:A62"/>
    <mergeCell ref="B60:B62"/>
    <mergeCell ref="C60:C62"/>
    <mergeCell ref="D60:D62"/>
    <mergeCell ref="X60:X62"/>
    <mergeCell ref="AB1:AC1"/>
    <mergeCell ref="AB2:AC2"/>
    <mergeCell ref="AB3:AC3"/>
    <mergeCell ref="AB4:AC4"/>
    <mergeCell ref="A54:A56"/>
    <mergeCell ref="B54:B56"/>
    <mergeCell ref="C54:C56"/>
    <mergeCell ref="D54:D56"/>
    <mergeCell ref="X54:X56"/>
    <mergeCell ref="Y54:Y56"/>
    <mergeCell ref="Z54:Z56"/>
    <mergeCell ref="AB7:AB8"/>
    <mergeCell ref="AC7:AC8"/>
    <mergeCell ref="N7:N8"/>
    <mergeCell ref="O7:O8"/>
    <mergeCell ref="P7:P8"/>
    <mergeCell ref="Q7:Q8"/>
    <mergeCell ref="R7:R8"/>
    <mergeCell ref="A1:B4"/>
    <mergeCell ref="A6:D6"/>
    <mergeCell ref="A7:A8"/>
    <mergeCell ref="B7:B8"/>
    <mergeCell ref="C7:C8"/>
    <mergeCell ref="D7:D8"/>
    <mergeCell ref="A18:A20"/>
    <mergeCell ref="B18:B20"/>
    <mergeCell ref="C18:C20"/>
    <mergeCell ref="D18:D20"/>
    <mergeCell ref="X18:X20"/>
    <mergeCell ref="Y9:Y11"/>
    <mergeCell ref="Y15:Y17"/>
    <mergeCell ref="A15:A17"/>
    <mergeCell ref="B15:B17"/>
    <mergeCell ref="C15:C17"/>
    <mergeCell ref="D15:D17"/>
    <mergeCell ref="X15:X17"/>
    <mergeCell ref="A12:A14"/>
    <mergeCell ref="B12:B14"/>
    <mergeCell ref="X12:X14"/>
    <mergeCell ref="C12:C14"/>
    <mergeCell ref="D12:D14"/>
    <mergeCell ref="A9:A11"/>
    <mergeCell ref="B9:B11"/>
    <mergeCell ref="C9:C11"/>
    <mergeCell ref="D9:D11"/>
    <mergeCell ref="A24:A26"/>
    <mergeCell ref="B24:B26"/>
    <mergeCell ref="C24:C26"/>
    <mergeCell ref="D24:D26"/>
    <mergeCell ref="X24:X26"/>
    <mergeCell ref="Y21:Y23"/>
    <mergeCell ref="A21:A23"/>
    <mergeCell ref="B21:B23"/>
    <mergeCell ref="C21:C23"/>
    <mergeCell ref="D21:D23"/>
    <mergeCell ref="X21:X23"/>
    <mergeCell ref="A30:A32"/>
    <mergeCell ref="B30:B32"/>
    <mergeCell ref="C30:C32"/>
    <mergeCell ref="D30:D32"/>
    <mergeCell ref="Y27:Y29"/>
    <mergeCell ref="A27:A29"/>
    <mergeCell ref="B27:B29"/>
    <mergeCell ref="C27:C29"/>
    <mergeCell ref="D27:D29"/>
    <mergeCell ref="X27:X29"/>
    <mergeCell ref="B39:B41"/>
    <mergeCell ref="C39:C41"/>
    <mergeCell ref="D39:D41"/>
    <mergeCell ref="Y39:Y41"/>
    <mergeCell ref="A39:A41"/>
    <mergeCell ref="A33:A35"/>
    <mergeCell ref="B33:B35"/>
    <mergeCell ref="C33:C35"/>
    <mergeCell ref="D33:D35"/>
    <mergeCell ref="Y36:Y38"/>
    <mergeCell ref="A36:A38"/>
    <mergeCell ref="B36:B38"/>
    <mergeCell ref="C36:C38"/>
    <mergeCell ref="D36:D38"/>
    <mergeCell ref="X51:X53"/>
    <mergeCell ref="B51:B53"/>
    <mergeCell ref="C51:C53"/>
    <mergeCell ref="D51:D53"/>
    <mergeCell ref="Z51:Z53"/>
    <mergeCell ref="Y48:Y50"/>
    <mergeCell ref="X36:X38"/>
    <mergeCell ref="Z36:Z38"/>
    <mergeCell ref="A48:A50"/>
    <mergeCell ref="B48:B50"/>
    <mergeCell ref="C48:C50"/>
    <mergeCell ref="D48:D50"/>
    <mergeCell ref="X48:X50"/>
    <mergeCell ref="Z48:Z50"/>
    <mergeCell ref="Y51:Y53"/>
    <mergeCell ref="A51:A53"/>
    <mergeCell ref="A45:A47"/>
    <mergeCell ref="B45:B47"/>
    <mergeCell ref="C45:C47"/>
    <mergeCell ref="D45:D47"/>
    <mergeCell ref="A42:A44"/>
    <mergeCell ref="B42:B44"/>
    <mergeCell ref="C42:C44"/>
    <mergeCell ref="D42:D44"/>
    <mergeCell ref="C1:AA4"/>
    <mergeCell ref="AA9:AA11"/>
    <mergeCell ref="AA12:AA14"/>
    <mergeCell ref="AA15:AA17"/>
    <mergeCell ref="AA18:AA20"/>
    <mergeCell ref="AA21:AA23"/>
    <mergeCell ref="AA24:AA26"/>
    <mergeCell ref="AA27:AA29"/>
    <mergeCell ref="AA30:AA32"/>
    <mergeCell ref="Z9:Z11"/>
    <mergeCell ref="Z12:Z14"/>
    <mergeCell ref="Z15:Z17"/>
    <mergeCell ref="Z18:Z20"/>
    <mergeCell ref="Z21:Z23"/>
    <mergeCell ref="Z24:Z26"/>
    <mergeCell ref="Z27:Z29"/>
    <mergeCell ref="Z30:Z32"/>
    <mergeCell ref="Y30:Y32"/>
    <mergeCell ref="X30:X32"/>
    <mergeCell ref="Y24:Y26"/>
    <mergeCell ref="E7:E8"/>
    <mergeCell ref="L7:L8"/>
    <mergeCell ref="M7:M8"/>
    <mergeCell ref="K7:K8"/>
    <mergeCell ref="AB54:AB56"/>
    <mergeCell ref="AB57:AB59"/>
    <mergeCell ref="AB60:AB62"/>
    <mergeCell ref="AB63:AB65"/>
    <mergeCell ref="AB66:AB68"/>
    <mergeCell ref="AC18:AC20"/>
    <mergeCell ref="AC21:AC23"/>
    <mergeCell ref="AC24:AC26"/>
    <mergeCell ref="AC27:AC29"/>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B21:AB23"/>
    <mergeCell ref="AB24:AB26"/>
    <mergeCell ref="AB51:AB53"/>
    <mergeCell ref="AB27:AB29"/>
    <mergeCell ref="AB30:AB32"/>
    <mergeCell ref="AB33:AB35"/>
    <mergeCell ref="AB36:AB38"/>
    <mergeCell ref="AB39:AB41"/>
    <mergeCell ref="AB42:AB44"/>
    <mergeCell ref="AB45:AB47"/>
    <mergeCell ref="X7:X8"/>
    <mergeCell ref="Y7:Y8"/>
    <mergeCell ref="AB12:AB14"/>
    <mergeCell ref="AB9:AB11"/>
    <mergeCell ref="AB15:AB17"/>
    <mergeCell ref="AB18:AB20"/>
    <mergeCell ref="Y18:Y20"/>
    <mergeCell ref="AA36:AA38"/>
    <mergeCell ref="AA39:AA41"/>
    <mergeCell ref="AA42:AA44"/>
    <mergeCell ref="AA45:AA47"/>
    <mergeCell ref="AA48:AA50"/>
    <mergeCell ref="AA51:AA53"/>
    <mergeCell ref="AA33:AA35"/>
    <mergeCell ref="Z33:Z35"/>
    <mergeCell ref="Y33:Y35"/>
    <mergeCell ref="L6:AC6"/>
    <mergeCell ref="E6:J6"/>
    <mergeCell ref="F7:F8"/>
    <mergeCell ref="G7:G8"/>
    <mergeCell ref="H7:H8"/>
    <mergeCell ref="I7:I8"/>
    <mergeCell ref="J7:J8"/>
    <mergeCell ref="AB48:AB50"/>
    <mergeCell ref="AC12:AC14"/>
    <mergeCell ref="AC9:AC11"/>
    <mergeCell ref="AC15:AC17"/>
    <mergeCell ref="X33:X35"/>
    <mergeCell ref="X39:X41"/>
    <mergeCell ref="Z45:Z47"/>
    <mergeCell ref="Y42:Y44"/>
    <mergeCell ref="X42:X44"/>
    <mergeCell ref="Z42:Z44"/>
    <mergeCell ref="Y45:Y47"/>
    <mergeCell ref="X45:X47"/>
    <mergeCell ref="Z39:Z41"/>
  </mergeCells>
  <conditionalFormatting sqref="B9:AC68">
    <cfRule type="expression" dxfId="195" priority="1" stopIfTrue="1">
      <formula>IF($D9="No aplica",1,0)</formula>
    </cfRule>
  </conditionalFormatting>
  <conditionalFormatting sqref="E10:W10">
    <cfRule type="expression" dxfId="194" priority="236">
      <formula>IF($D9="No aplica",1,0)</formula>
    </cfRule>
  </conditionalFormatting>
  <conditionalFormatting sqref="E11:W11">
    <cfRule type="expression" dxfId="193" priority="746">
      <formula>IF($D9="No aplica",1,0)</formula>
    </cfRule>
  </conditionalFormatting>
  <conditionalFormatting sqref="E13:W13">
    <cfRule type="expression" dxfId="192" priority="60">
      <formula>IF($D12="No aplica",1,0)</formula>
    </cfRule>
  </conditionalFormatting>
  <conditionalFormatting sqref="E14:W14">
    <cfRule type="expression" dxfId="191" priority="61">
      <formula>IF($D12="No aplica",1,0)</formula>
    </cfRule>
  </conditionalFormatting>
  <conditionalFormatting sqref="E16:W16">
    <cfRule type="expression" dxfId="190" priority="57">
      <formula>IF($D15="No aplica",1,0)</formula>
    </cfRule>
  </conditionalFormatting>
  <conditionalFormatting sqref="E17:W17">
    <cfRule type="expression" dxfId="189" priority="58">
      <formula>IF($D15="No aplica",1,0)</formula>
    </cfRule>
  </conditionalFormatting>
  <conditionalFormatting sqref="E19:W19">
    <cfRule type="expression" dxfId="188" priority="54">
      <formula>IF($D18="No aplica",1,0)</formula>
    </cfRule>
  </conditionalFormatting>
  <conditionalFormatting sqref="E20:W20">
    <cfRule type="expression" dxfId="187" priority="55">
      <formula>IF($D18="No aplica",1,0)</formula>
    </cfRule>
  </conditionalFormatting>
  <conditionalFormatting sqref="E22:W22">
    <cfRule type="expression" dxfId="186" priority="51">
      <formula>IF($D21="No aplica",1,0)</formula>
    </cfRule>
  </conditionalFormatting>
  <conditionalFormatting sqref="E23:W23">
    <cfRule type="expression" dxfId="185" priority="52">
      <formula>IF($D21="No aplica",1,0)</formula>
    </cfRule>
  </conditionalFormatting>
  <conditionalFormatting sqref="E25:W25">
    <cfRule type="expression" dxfId="184" priority="48">
      <formula>IF($D24="No aplica",1,0)</formula>
    </cfRule>
  </conditionalFormatting>
  <conditionalFormatting sqref="E26:W26">
    <cfRule type="expression" dxfId="183" priority="49">
      <formula>IF($D24="No aplica",1,0)</formula>
    </cfRule>
  </conditionalFormatting>
  <conditionalFormatting sqref="E28:W28">
    <cfRule type="expression" dxfId="182" priority="45">
      <formula>IF($D27="No aplica",1,0)</formula>
    </cfRule>
  </conditionalFormatting>
  <conditionalFormatting sqref="E29:W29">
    <cfRule type="expression" dxfId="181" priority="46">
      <formula>IF($D27="No aplica",1,0)</formula>
    </cfRule>
  </conditionalFormatting>
  <conditionalFormatting sqref="E31:W31">
    <cfRule type="expression" dxfId="180" priority="42">
      <formula>IF($D30="No aplica",1,0)</formula>
    </cfRule>
  </conditionalFormatting>
  <conditionalFormatting sqref="E32:W32">
    <cfRule type="expression" dxfId="179" priority="43">
      <formula>IF($D30="No aplica",1,0)</formula>
    </cfRule>
  </conditionalFormatting>
  <conditionalFormatting sqref="E34:W34">
    <cfRule type="expression" dxfId="178" priority="39">
      <formula>IF($D33="No aplica",1,0)</formula>
    </cfRule>
  </conditionalFormatting>
  <conditionalFormatting sqref="E35:W35">
    <cfRule type="expression" dxfId="177" priority="40">
      <formula>IF($D33="No aplica",1,0)</formula>
    </cfRule>
  </conditionalFormatting>
  <conditionalFormatting sqref="E37:W37">
    <cfRule type="expression" dxfId="176" priority="36">
      <formula>IF($D36="No aplica",1,0)</formula>
    </cfRule>
  </conditionalFormatting>
  <conditionalFormatting sqref="E38:W38">
    <cfRule type="expression" dxfId="175" priority="37">
      <formula>IF($D36="No aplica",1,0)</formula>
    </cfRule>
  </conditionalFormatting>
  <conditionalFormatting sqref="E40:W40">
    <cfRule type="expression" dxfId="174" priority="33">
      <formula>IF($D39="No aplica",1,0)</formula>
    </cfRule>
  </conditionalFormatting>
  <conditionalFormatting sqref="E41:W41">
    <cfRule type="expression" dxfId="173" priority="34">
      <formula>IF($D39="No aplica",1,0)</formula>
    </cfRule>
  </conditionalFormatting>
  <conditionalFormatting sqref="E43:W43">
    <cfRule type="expression" dxfId="172" priority="30">
      <formula>IF($D42="No aplica",1,0)</formula>
    </cfRule>
  </conditionalFormatting>
  <conditionalFormatting sqref="E44:W44">
    <cfRule type="expression" dxfId="171" priority="31">
      <formula>IF($D42="No aplica",1,0)</formula>
    </cfRule>
  </conditionalFormatting>
  <conditionalFormatting sqref="E46:W46">
    <cfRule type="expression" dxfId="170" priority="27">
      <formula>IF($D45="No aplica",1,0)</formula>
    </cfRule>
  </conditionalFormatting>
  <conditionalFormatting sqref="E47:W47">
    <cfRule type="expression" dxfId="169" priority="28">
      <formula>IF($D45="No aplica",1,0)</formula>
    </cfRule>
  </conditionalFormatting>
  <conditionalFormatting sqref="E49:W49">
    <cfRule type="expression" dxfId="168" priority="24">
      <formula>IF($D48="No aplica",1,0)</formula>
    </cfRule>
  </conditionalFormatting>
  <conditionalFormatting sqref="E50:W50">
    <cfRule type="expression" dxfId="167" priority="25">
      <formula>IF($D48="No aplica",1,0)</formula>
    </cfRule>
  </conditionalFormatting>
  <conditionalFormatting sqref="E52:W52">
    <cfRule type="expression" dxfId="166" priority="21">
      <formula>IF($D51="No aplica",1,0)</formula>
    </cfRule>
  </conditionalFormatting>
  <conditionalFormatting sqref="E53:W53">
    <cfRule type="expression" dxfId="165" priority="22">
      <formula>IF($D51="No aplica",1,0)</formula>
    </cfRule>
  </conditionalFormatting>
  <conditionalFormatting sqref="E55:W55">
    <cfRule type="expression" dxfId="164" priority="18">
      <formula>IF($D54="No aplica",1,0)</formula>
    </cfRule>
  </conditionalFormatting>
  <conditionalFormatting sqref="E56:W56">
    <cfRule type="expression" dxfId="163" priority="19">
      <formula>IF($D54="No aplica",1,0)</formula>
    </cfRule>
  </conditionalFormatting>
  <conditionalFormatting sqref="E58:W58">
    <cfRule type="expression" dxfId="162" priority="15">
      <formula>IF($D57="No aplica",1,0)</formula>
    </cfRule>
  </conditionalFormatting>
  <conditionalFormatting sqref="E59:W59">
    <cfRule type="expression" dxfId="161" priority="16">
      <formula>IF($D57="No aplica",1,0)</formula>
    </cfRule>
  </conditionalFormatting>
  <conditionalFormatting sqref="E61:W61">
    <cfRule type="expression" dxfId="160" priority="12">
      <formula>IF($D60="No aplica",1,0)</formula>
    </cfRule>
  </conditionalFormatting>
  <conditionalFormatting sqref="E62:W62">
    <cfRule type="expression" dxfId="159" priority="13">
      <formula>IF($D60="No aplica",1,0)</formula>
    </cfRule>
  </conditionalFormatting>
  <conditionalFormatting sqref="E64:W64">
    <cfRule type="expression" dxfId="158" priority="9">
      <formula>IF($D63="No aplica",1,0)</formula>
    </cfRule>
  </conditionalFormatting>
  <conditionalFormatting sqref="E65:W65">
    <cfRule type="expression" dxfId="157" priority="10">
      <formula>IF($D63="No aplica",1,0)</formula>
    </cfRule>
  </conditionalFormatting>
  <conditionalFormatting sqref="E67:W67">
    <cfRule type="expression" dxfId="156" priority="6">
      <formula>IF($D66="No aplica",1,0)</formula>
    </cfRule>
  </conditionalFormatting>
  <conditionalFormatting sqref="E68:W68">
    <cfRule type="expression" dxfId="155" priority="7">
      <formula>IF($D66="No aplica",1,0)</formula>
    </cfRule>
  </conditionalFormatting>
  <conditionalFormatting sqref="AC9">
    <cfRule type="expression" dxfId="154" priority="450">
      <formula>IF(AC9="Probable",1,0)</formula>
    </cfRule>
    <cfRule type="expression" dxfId="153" priority="449">
      <formula>IF(AC9="Casi seguro",1,0)</formula>
    </cfRule>
    <cfRule type="expression" dxfId="152" priority="451">
      <formula>IF(AC9="Posible",1,0)</formula>
    </cfRule>
    <cfRule type="expression" dxfId="151" priority="453">
      <formula>IF(AC9="Rara vez",1,0)</formula>
    </cfRule>
    <cfRule type="expression" dxfId="150" priority="452">
      <formula>IF(AC9="Improbable",1,0)</formula>
    </cfRule>
  </conditionalFormatting>
  <conditionalFormatting sqref="AC11:AC12">
    <cfRule type="expression" dxfId="149" priority="233">
      <formula>IF(AC11="Rara vez",1,0)</formula>
    </cfRule>
    <cfRule type="expression" dxfId="148" priority="232">
      <formula>IF(AC11="Improbable",1,0)</formula>
    </cfRule>
    <cfRule type="expression" dxfId="147" priority="231">
      <formula>IF(AC11="Posible",1,0)</formula>
    </cfRule>
    <cfRule type="expression" dxfId="146" priority="230">
      <formula>IF(AC11="Probable",1,0)</formula>
    </cfRule>
    <cfRule type="expression" dxfId="145" priority="229">
      <formula>IF(AC11="Casi seguro",1,0)</formula>
    </cfRule>
  </conditionalFormatting>
  <conditionalFormatting sqref="AC14:AC15">
    <cfRule type="expression" dxfId="144" priority="225">
      <formula>IF(AC14="Rara vez",1,0)</formula>
    </cfRule>
    <cfRule type="expression" dxfId="143" priority="223">
      <formula>IF(AC14="Posible",1,0)</formula>
    </cfRule>
    <cfRule type="expression" dxfId="142" priority="222">
      <formula>IF(AC14="Probable",1,0)</formula>
    </cfRule>
    <cfRule type="expression" dxfId="141" priority="221">
      <formula>IF(AC14="Casi seguro",1,0)</formula>
    </cfRule>
    <cfRule type="expression" dxfId="140" priority="224">
      <formula>IF(AC14="Improbable",1,0)</formula>
    </cfRule>
  </conditionalFormatting>
  <conditionalFormatting sqref="AC17:AC18">
    <cfRule type="expression" dxfId="139" priority="213">
      <formula>IF(AC17="Casi seguro",1,0)</formula>
    </cfRule>
    <cfRule type="expression" dxfId="138" priority="214">
      <formula>IF(AC17="Probable",1,0)</formula>
    </cfRule>
    <cfRule type="expression" dxfId="137" priority="215">
      <formula>IF(AC17="Posible",1,0)</formula>
    </cfRule>
    <cfRule type="expression" dxfId="136" priority="216">
      <formula>IF(AC17="Improbable",1,0)</formula>
    </cfRule>
    <cfRule type="expression" dxfId="135" priority="217">
      <formula>IF(AC17="Rara vez",1,0)</formula>
    </cfRule>
  </conditionalFormatting>
  <conditionalFormatting sqref="AC20:AC21">
    <cfRule type="expression" dxfId="134" priority="207">
      <formula>IF(AC20="Posible",1,0)</formula>
    </cfRule>
    <cfRule type="expression" dxfId="133" priority="206">
      <formula>IF(AC20="Probable",1,0)</formula>
    </cfRule>
    <cfRule type="expression" dxfId="132" priority="205">
      <formula>IF(AC20="Casi seguro",1,0)</formula>
    </cfRule>
    <cfRule type="expression" dxfId="131" priority="209">
      <formula>IF(AC20="Rara vez",1,0)</formula>
    </cfRule>
    <cfRule type="expression" dxfId="130" priority="208">
      <formula>IF(AC20="Improbable",1,0)</formula>
    </cfRule>
  </conditionalFormatting>
  <conditionalFormatting sqref="AC23:AC24">
    <cfRule type="expression" dxfId="129" priority="200">
      <formula>IF(AC23="Improbable",1,0)</formula>
    </cfRule>
    <cfRule type="expression" dxfId="128" priority="201">
      <formula>IF(AC23="Rara vez",1,0)</formula>
    </cfRule>
    <cfRule type="expression" dxfId="127" priority="198">
      <formula>IF(AC23="Probable",1,0)</formula>
    </cfRule>
    <cfRule type="expression" dxfId="126" priority="197">
      <formula>IF(AC23="Casi seguro",1,0)</formula>
    </cfRule>
    <cfRule type="expression" dxfId="125" priority="199">
      <formula>IF(AC23="Posible",1,0)</formula>
    </cfRule>
  </conditionalFormatting>
  <conditionalFormatting sqref="AC26:AC27">
    <cfRule type="expression" dxfId="124" priority="193">
      <formula>IF(AC26="Rara vez",1,0)</formula>
    </cfRule>
    <cfRule type="expression" dxfId="123" priority="192">
      <formula>IF(AC26="Improbable",1,0)</formula>
    </cfRule>
    <cfRule type="expression" dxfId="122" priority="190">
      <formula>IF(AC26="Probable",1,0)</formula>
    </cfRule>
    <cfRule type="expression" dxfId="121" priority="189">
      <formula>IF(AC26="Casi seguro",1,0)</formula>
    </cfRule>
    <cfRule type="expression" dxfId="120" priority="191">
      <formula>IF(AC26="Posible",1,0)</formula>
    </cfRule>
  </conditionalFormatting>
  <conditionalFormatting sqref="AC29:AC30">
    <cfRule type="expression" dxfId="119" priority="183">
      <formula>IF(AC29="Posible",1,0)</formula>
    </cfRule>
    <cfRule type="expression" dxfId="118" priority="185">
      <formula>IF(AC29="Rara vez",1,0)</formula>
    </cfRule>
    <cfRule type="expression" dxfId="117" priority="184">
      <formula>IF(AC29="Improbable",1,0)</formula>
    </cfRule>
    <cfRule type="expression" dxfId="116" priority="181">
      <formula>IF(AC29="Casi seguro",1,0)</formula>
    </cfRule>
    <cfRule type="expression" dxfId="115" priority="182">
      <formula>IF(AC29="Probable",1,0)</formula>
    </cfRule>
  </conditionalFormatting>
  <conditionalFormatting sqref="AC32:AC33">
    <cfRule type="expression" dxfId="114" priority="176">
      <formula>IF(AC32="Improbable",1,0)</formula>
    </cfRule>
    <cfRule type="expression" dxfId="113" priority="177">
      <formula>IF(AC32="Rara vez",1,0)</formula>
    </cfRule>
    <cfRule type="expression" dxfId="112" priority="174">
      <formula>IF(AC32="Probable",1,0)</formula>
    </cfRule>
    <cfRule type="expression" dxfId="111" priority="173">
      <formula>IF(AC32="Casi seguro",1,0)</formula>
    </cfRule>
    <cfRule type="expression" dxfId="110" priority="175">
      <formula>IF(AC32="Posible",1,0)</formula>
    </cfRule>
  </conditionalFormatting>
  <conditionalFormatting sqref="AC35:AC36">
    <cfRule type="expression" dxfId="109" priority="167">
      <formula>IF(AC35="Posible",1,0)</formula>
    </cfRule>
    <cfRule type="expression" dxfId="108" priority="165">
      <formula>IF(AC35="Casi seguro",1,0)</formula>
    </cfRule>
    <cfRule type="expression" dxfId="107" priority="166">
      <formula>IF(AC35="Probable",1,0)</formula>
    </cfRule>
    <cfRule type="expression" dxfId="106" priority="168">
      <formula>IF(AC35="Improbable",1,0)</formula>
    </cfRule>
    <cfRule type="expression" dxfId="105" priority="169">
      <formula>IF(AC35="Rara vez",1,0)</formula>
    </cfRule>
  </conditionalFormatting>
  <conditionalFormatting sqref="AC38:AC39">
    <cfRule type="expression" dxfId="104" priority="157">
      <formula>IF(AC38="Casi seguro",1,0)</formula>
    </cfRule>
    <cfRule type="expression" dxfId="103" priority="158">
      <formula>IF(AC38="Probable",1,0)</formula>
    </cfRule>
    <cfRule type="expression" dxfId="102" priority="159">
      <formula>IF(AC38="Posible",1,0)</formula>
    </cfRule>
    <cfRule type="expression" dxfId="101" priority="161">
      <formula>IF(AC38="Rara vez",1,0)</formula>
    </cfRule>
    <cfRule type="expression" dxfId="100" priority="160">
      <formula>IF(AC38="Improbable",1,0)</formula>
    </cfRule>
  </conditionalFormatting>
  <conditionalFormatting sqref="AC41:AC42">
    <cfRule type="expression" dxfId="99" priority="151">
      <formula>IF(AC41="Posible",1,0)</formula>
    </cfRule>
    <cfRule type="expression" dxfId="98" priority="150">
      <formula>IF(AC41="Probable",1,0)</formula>
    </cfRule>
    <cfRule type="expression" dxfId="97" priority="149">
      <formula>IF(AC41="Casi seguro",1,0)</formula>
    </cfRule>
    <cfRule type="expression" dxfId="96" priority="152">
      <formula>IF(AC41="Improbable",1,0)</formula>
    </cfRule>
    <cfRule type="expression" dxfId="95" priority="153">
      <formula>IF(AC41="Rara vez",1,0)</formula>
    </cfRule>
  </conditionalFormatting>
  <conditionalFormatting sqref="AC44:AC45">
    <cfRule type="expression" dxfId="94" priority="145">
      <formula>IF(AC44="Rara vez",1,0)</formula>
    </cfRule>
    <cfRule type="expression" dxfId="93" priority="144">
      <formula>IF(AC44="Improbable",1,0)</formula>
    </cfRule>
    <cfRule type="expression" dxfId="92" priority="143">
      <formula>IF(AC44="Posible",1,0)</formula>
    </cfRule>
    <cfRule type="expression" dxfId="91" priority="142">
      <formula>IF(AC44="Probable",1,0)</formula>
    </cfRule>
    <cfRule type="expression" dxfId="90" priority="141">
      <formula>IF(AC44="Casi seguro",1,0)</formula>
    </cfRule>
  </conditionalFormatting>
  <conditionalFormatting sqref="AC47:AC48">
    <cfRule type="expression" dxfId="89" priority="136">
      <formula>IF(AC47="Improbable",1,0)</formula>
    </cfRule>
    <cfRule type="expression" dxfId="88" priority="137">
      <formula>IF(AC47="Rara vez",1,0)</formula>
    </cfRule>
    <cfRule type="expression" dxfId="87" priority="133">
      <formula>IF(AC47="Casi seguro",1,0)</formula>
    </cfRule>
    <cfRule type="expression" dxfId="86" priority="134">
      <formula>IF(AC47="Probable",1,0)</formula>
    </cfRule>
    <cfRule type="expression" dxfId="85" priority="135">
      <formula>IF(AC47="Posible",1,0)</formula>
    </cfRule>
  </conditionalFormatting>
  <conditionalFormatting sqref="AC50:AC51">
    <cfRule type="expression" dxfId="84" priority="129">
      <formula>IF(AC50="Rara vez",1,0)</formula>
    </cfRule>
    <cfRule type="expression" dxfId="83" priority="128">
      <formula>IF(AC50="Improbable",1,0)</formula>
    </cfRule>
    <cfRule type="expression" dxfId="82" priority="127">
      <formula>IF(AC50="Posible",1,0)</formula>
    </cfRule>
    <cfRule type="expression" dxfId="81" priority="126">
      <formula>IF(AC50="Probable",1,0)</formula>
    </cfRule>
    <cfRule type="expression" dxfId="80" priority="125">
      <formula>IF(AC50="Casi seguro",1,0)</formula>
    </cfRule>
  </conditionalFormatting>
  <conditionalFormatting sqref="AC53:AC54">
    <cfRule type="expression" dxfId="79" priority="121">
      <formula>IF(AC53="Rara vez",1,0)</formula>
    </cfRule>
    <cfRule type="expression" dxfId="78" priority="119">
      <formula>IF(AC53="Posible",1,0)</formula>
    </cfRule>
    <cfRule type="expression" dxfId="77" priority="118">
      <formula>IF(AC53="Probable",1,0)</formula>
    </cfRule>
    <cfRule type="expression" dxfId="76" priority="117">
      <formula>IF(AC53="Casi seguro",1,0)</formula>
    </cfRule>
    <cfRule type="expression" dxfId="75" priority="120">
      <formula>IF(AC53="Improbable",1,0)</formula>
    </cfRule>
  </conditionalFormatting>
  <conditionalFormatting sqref="AC56:AC57">
    <cfRule type="expression" dxfId="74" priority="113">
      <formula>IF(AC56="Rara vez",1,0)</formula>
    </cfRule>
    <cfRule type="expression" dxfId="73" priority="112">
      <formula>IF(AC56="Improbable",1,0)</formula>
    </cfRule>
    <cfRule type="expression" dxfId="72" priority="111">
      <formula>IF(AC56="Posible",1,0)</formula>
    </cfRule>
    <cfRule type="expression" dxfId="71" priority="110">
      <formula>IF(AC56="Probable",1,0)</formula>
    </cfRule>
    <cfRule type="expression" dxfId="70" priority="109">
      <formula>IF(AC56="Casi seguro",1,0)</formula>
    </cfRule>
  </conditionalFormatting>
  <conditionalFormatting sqref="AC59:AC60">
    <cfRule type="expression" dxfId="69" priority="104">
      <formula>IF(AC59="Improbable",1,0)</formula>
    </cfRule>
    <cfRule type="expression" dxfId="68" priority="103">
      <formula>IF(AC59="Posible",1,0)</formula>
    </cfRule>
    <cfRule type="expression" dxfId="67" priority="105">
      <formula>IF(AC59="Rara vez",1,0)</formula>
    </cfRule>
    <cfRule type="expression" dxfId="66" priority="102">
      <formula>IF(AC59="Probable",1,0)</formula>
    </cfRule>
    <cfRule type="expression" dxfId="65" priority="101">
      <formula>IF(AC59="Casi seguro",1,0)</formula>
    </cfRule>
  </conditionalFormatting>
  <conditionalFormatting sqref="AC62:AC63">
    <cfRule type="expression" dxfId="64" priority="94">
      <formula>IF(AC62="Probable",1,0)</formula>
    </cfRule>
    <cfRule type="expression" dxfId="63" priority="93">
      <formula>IF(AC62="Casi seguro",1,0)</formula>
    </cfRule>
    <cfRule type="expression" dxfId="62" priority="97">
      <formula>IF(AC62="Rara vez",1,0)</formula>
    </cfRule>
    <cfRule type="expression" dxfId="61" priority="96">
      <formula>IF(AC62="Improbable",1,0)</formula>
    </cfRule>
    <cfRule type="expression" dxfId="60" priority="95">
      <formula>IF(AC62="Posible",1,0)</formula>
    </cfRule>
  </conditionalFormatting>
  <conditionalFormatting sqref="AC65:AC66 AC68">
    <cfRule type="expression" dxfId="59" priority="89">
      <formula>IF(AC65="Rara vez",1,0)</formula>
    </cfRule>
    <cfRule type="expression" dxfId="58" priority="88">
      <formula>IF(AC65="Improbable",1,0)</formula>
    </cfRule>
    <cfRule type="expression" dxfId="57" priority="87">
      <formula>IF(AC65="Posible",1,0)</formula>
    </cfRule>
    <cfRule type="expression" dxfId="56" priority="86">
      <formula>IF(AC65="Probable",1,0)</formula>
    </cfRule>
    <cfRule type="expression" dxfId="55" priority="85">
      <formula>IF(AC65="Casi seguro",1,0)</formula>
    </cfRule>
  </conditionalFormatting>
  <pageMargins left="0.70866141732283472" right="0.70866141732283472" top="0.74803149606299213" bottom="0.74803149606299213" header="0.31496062992125984" footer="0.31496062992125984"/>
  <pageSetup scale="15"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L9:L68</xm:sqref>
        </x14:dataValidation>
        <x14:dataValidation type="list" allowBlank="1" showInputMessage="1" showErrorMessage="1">
          <x14:formula1>
            <xm:f>IF($E9="",Listas!$R$3,Listas!$T$2:$T$3)</xm:f>
          </x14:formula1>
          <xm:sqref>M9:M68</xm:sqref>
        </x14:dataValidation>
        <x14:dataValidation type="list" allowBlank="1" showInputMessage="1" showErrorMessage="1">
          <x14:formula1>
            <xm:f>IF($E9="",Listas!$R$3,Listas!$U$2:$U$3)</xm:f>
          </x14:formula1>
          <xm:sqref>N9:N68</xm:sqref>
        </x14:dataValidation>
        <x14:dataValidation type="list" allowBlank="1" showInputMessage="1" showErrorMessage="1">
          <x14:formula1>
            <xm:f>IF($E9="",Listas!$R$3,Listas!$V$2:$V$4)</xm:f>
          </x14:formula1>
          <xm:sqref>O9:O68</xm:sqref>
        </x14:dataValidation>
        <x14:dataValidation type="list" allowBlank="1" showInputMessage="1" showErrorMessage="1">
          <x14:formula1>
            <xm:f>IF($E9="",Listas!$R$3,Listas!$W$2:$W$3)</xm:f>
          </x14:formula1>
          <xm:sqref>P9:P68</xm:sqref>
        </x14:dataValidation>
        <x14:dataValidation type="list" allowBlank="1" showInputMessage="1" showErrorMessage="1">
          <x14:formula1>
            <xm:f>IF($E9="",Listas!$R$3,Listas!$X$2:$X$3)</xm:f>
          </x14:formula1>
          <xm:sqref>Q9:Q68</xm:sqref>
        </x14:dataValidation>
        <x14:dataValidation type="list" allowBlank="1" showInputMessage="1" showErrorMessage="1">
          <x14:formula1>
            <xm:f>IF($E9="",Listas!$R$3,Listas!$Y$2:$Y$4)</xm:f>
          </x14:formula1>
          <xm:sqref>R9:R68</xm:sqref>
        </x14:dataValidation>
        <x14:dataValidation type="list" allowBlank="1" showInputMessage="1" showErrorMessage="1">
          <x14:formula1>
            <xm:f>Listas!$AB$2:$AB$4</xm:f>
          </x14:formula1>
          <xm:sqref>V9:V68</xm:sqref>
        </x14:dataValidation>
        <x14:dataValidation type="list" allowBlank="1" showInputMessage="1" showErrorMessage="1">
          <x14:formula1>
            <xm:f>Listas!$AC$2:$AC$5</xm:f>
          </x14:formula1>
          <xm:sqref>AA9 AA60 AA63 AA12 AA15 AA18 AA21 AA24 AA27 AA30 AA33 AA36 AA39 AA42 AA45 AA48 AA51 AA54 AA57 AA66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BU69"/>
  <sheetViews>
    <sheetView showGridLines="0" view="pageBreakPreview" zoomScale="80" zoomScaleNormal="80" zoomScaleSheetLayoutView="80" workbookViewId="0">
      <pane xSplit="3" ySplit="8" topLeftCell="D30" activePane="bottomRight" state="frozen"/>
      <selection pane="topRight" activeCell="D1" sqref="D1"/>
      <selection pane="bottomLeft" activeCell="A9" sqref="A9"/>
      <selection pane="bottomRight" activeCell="AO36" sqref="AO36:AO38"/>
    </sheetView>
  </sheetViews>
  <sheetFormatPr baseColWidth="10" defaultColWidth="0" defaultRowHeight="16.5" zeroHeight="1" x14ac:dyDescent="0.3"/>
  <cols>
    <col min="1" max="1" width="4" style="16" bestFit="1" customWidth="1"/>
    <col min="2" max="3" width="16.5703125" style="16" customWidth="1"/>
    <col min="4" max="4" width="17.85546875" style="16" customWidth="1"/>
    <col min="5" max="5" width="28.85546875" style="16" customWidth="1"/>
    <col min="6" max="6" width="32.28515625" style="16" customWidth="1"/>
    <col min="7" max="7" width="47.140625" style="16" customWidth="1"/>
    <col min="8" max="8" width="20.28515625" style="16" customWidth="1"/>
    <col min="9" max="9" width="22.28515625" style="27" customWidth="1"/>
    <col min="10" max="10" width="30.140625" style="9" customWidth="1"/>
    <col min="11" max="11" width="13" style="9" customWidth="1"/>
    <col min="12" max="12" width="7.140625" style="9" bestFit="1" customWidth="1"/>
    <col min="13" max="13" width="40.85546875" style="9" customWidth="1"/>
    <col min="14" max="14" width="13.5703125" style="9" customWidth="1"/>
    <col min="15" max="15" width="6.28515625" style="9" bestFit="1" customWidth="1"/>
    <col min="16" max="16" width="16" style="9" customWidth="1"/>
    <col min="17" max="17" width="35.5703125" style="9" customWidth="1"/>
    <col min="18" max="23" width="26.7109375" style="9" customWidth="1"/>
    <col min="24" max="24" width="12.85546875" style="9" customWidth="1"/>
    <col min="25" max="25" width="16" style="9" customWidth="1"/>
    <col min="26" max="26" width="21.140625" style="9" customWidth="1"/>
    <col min="27" max="27" width="16.28515625" style="9" customWidth="1"/>
    <col min="28" max="28" width="21" style="9" customWidth="1"/>
    <col min="29" max="29" width="17.28515625" style="9" customWidth="1"/>
    <col min="30" max="31" width="29.42578125" style="9" customWidth="1"/>
    <col min="32" max="32" width="36.85546875" style="9" customWidth="1"/>
    <col min="33" max="33" width="12.85546875" style="9" customWidth="1"/>
    <col min="34" max="34" width="13" style="9" customWidth="1"/>
    <col min="35" max="35" width="10.42578125" style="9" customWidth="1"/>
    <col min="36" max="36" width="14.5703125" style="9" customWidth="1"/>
    <col min="37" max="37" width="9.140625" style="9" customWidth="1"/>
    <col min="38" max="38" width="15.28515625" style="9" customWidth="1"/>
    <col min="39" max="39" width="13.42578125" style="9" customWidth="1"/>
    <col min="40" max="40" width="31.85546875" style="9" customWidth="1"/>
    <col min="41" max="41" width="50" style="9" customWidth="1"/>
    <col min="42" max="42" width="27.85546875" style="9" customWidth="1"/>
    <col min="43" max="43" width="19.28515625" style="9" customWidth="1"/>
    <col min="44" max="44" width="24.42578125" style="9" customWidth="1"/>
    <col min="45" max="45" width="4.140625" style="9" customWidth="1"/>
    <col min="46" max="73" width="11.42578125" style="9" hidden="1" customWidth="1"/>
    <col min="74" max="16384" width="11.42578125" style="9" hidden="1"/>
  </cols>
  <sheetData>
    <row r="1" spans="1:73" ht="21.4" customHeight="1" x14ac:dyDescent="0.3">
      <c r="A1" s="206" t="s">
        <v>95</v>
      </c>
      <c r="B1" s="207"/>
      <c r="C1" s="208"/>
      <c r="D1" s="154" t="s">
        <v>138</v>
      </c>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3" t="s">
        <v>309</v>
      </c>
      <c r="AR1" s="153"/>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1:73" ht="21.4" customHeight="1" x14ac:dyDescent="0.3">
      <c r="A2" s="209"/>
      <c r="B2" s="210"/>
      <c r="C2" s="211"/>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3" t="s">
        <v>310</v>
      </c>
      <c r="AR2" s="153"/>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ht="21.4" customHeight="1" x14ac:dyDescent="0.3">
      <c r="A3" s="209"/>
      <c r="B3" s="210"/>
      <c r="C3" s="21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3" t="s">
        <v>361</v>
      </c>
      <c r="AR3" s="153"/>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ht="21.4" customHeight="1" x14ac:dyDescent="0.3">
      <c r="A4" s="212"/>
      <c r="B4" s="213"/>
      <c r="C4" s="21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3" t="s">
        <v>364</v>
      </c>
      <c r="AR4" s="153"/>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ht="12" customHeight="1" x14ac:dyDescent="0.3">
      <c r="A5" s="10"/>
      <c r="B5" s="10"/>
      <c r="C5" s="10"/>
      <c r="D5" s="11"/>
      <c r="E5" s="10"/>
      <c r="F5" s="10"/>
      <c r="G5" s="10"/>
      <c r="H5" s="10"/>
      <c r="I5" s="63"/>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ht="25.5" customHeight="1" x14ac:dyDescent="0.3">
      <c r="A6" s="182" t="s">
        <v>88</v>
      </c>
      <c r="B6" s="182"/>
      <c r="C6" s="182"/>
      <c r="D6" s="182"/>
      <c r="E6" s="182"/>
      <c r="F6" s="182"/>
      <c r="G6" s="182"/>
      <c r="H6" s="182"/>
      <c r="I6" s="182"/>
      <c r="J6" s="182"/>
      <c r="K6" s="182" t="s">
        <v>87</v>
      </c>
      <c r="L6" s="182"/>
      <c r="M6" s="182"/>
      <c r="N6" s="182"/>
      <c r="O6" s="182"/>
      <c r="P6" s="182"/>
      <c r="Q6" s="176" t="s">
        <v>86</v>
      </c>
      <c r="R6" s="177"/>
      <c r="S6" s="177"/>
      <c r="T6" s="177"/>
      <c r="U6" s="177"/>
      <c r="V6" s="177"/>
      <c r="W6" s="177"/>
      <c r="X6" s="177"/>
      <c r="Y6" s="177"/>
      <c r="Z6" s="177"/>
      <c r="AA6" s="177"/>
      <c r="AB6" s="177"/>
      <c r="AC6" s="177"/>
      <c r="AD6" s="177"/>
      <c r="AE6" s="177"/>
      <c r="AF6" s="177"/>
      <c r="AG6" s="178"/>
      <c r="AH6" s="176" t="s">
        <v>92</v>
      </c>
      <c r="AI6" s="177"/>
      <c r="AJ6" s="177"/>
      <c r="AK6" s="177"/>
      <c r="AL6" s="177"/>
      <c r="AM6" s="177"/>
      <c r="AN6" s="178"/>
      <c r="AO6" s="229" t="s">
        <v>0</v>
      </c>
      <c r="AP6" s="230"/>
      <c r="AQ6" s="230"/>
      <c r="AR6" s="230"/>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ht="25.5" customHeight="1" x14ac:dyDescent="0.3">
      <c r="A7" s="173" t="s">
        <v>74</v>
      </c>
      <c r="B7" s="183" t="s">
        <v>28</v>
      </c>
      <c r="C7" s="175" t="s">
        <v>249</v>
      </c>
      <c r="D7" s="175" t="s">
        <v>64</v>
      </c>
      <c r="E7" s="175" t="s">
        <v>65</v>
      </c>
      <c r="F7" s="175" t="s">
        <v>66</v>
      </c>
      <c r="G7" s="183" t="s">
        <v>1</v>
      </c>
      <c r="H7" s="175" t="s">
        <v>73</v>
      </c>
      <c r="I7" s="175" t="s">
        <v>2</v>
      </c>
      <c r="J7" s="231" t="s">
        <v>139</v>
      </c>
      <c r="K7" s="175" t="s">
        <v>3</v>
      </c>
      <c r="L7" s="183" t="s">
        <v>4</v>
      </c>
      <c r="M7" s="175" t="s">
        <v>121</v>
      </c>
      <c r="N7" s="175" t="s">
        <v>5</v>
      </c>
      <c r="O7" s="183" t="s">
        <v>4</v>
      </c>
      <c r="P7" s="175" t="s">
        <v>6</v>
      </c>
      <c r="Q7" s="175" t="s">
        <v>370</v>
      </c>
      <c r="R7" s="179" t="s">
        <v>7</v>
      </c>
      <c r="S7" s="180"/>
      <c r="T7" s="180"/>
      <c r="U7" s="180"/>
      <c r="V7" s="180"/>
      <c r="W7" s="205"/>
      <c r="X7" s="179" t="s">
        <v>83</v>
      </c>
      <c r="Y7" s="180"/>
      <c r="Z7" s="205"/>
      <c r="AA7" s="179" t="s">
        <v>272</v>
      </c>
      <c r="AB7" s="180"/>
      <c r="AC7" s="180"/>
      <c r="AD7" s="180"/>
      <c r="AE7" s="180"/>
      <c r="AF7" s="205"/>
      <c r="AG7" s="175" t="s">
        <v>255</v>
      </c>
      <c r="AH7" s="175" t="s">
        <v>9</v>
      </c>
      <c r="AI7" s="175" t="s">
        <v>4</v>
      </c>
      <c r="AJ7" s="175" t="s">
        <v>89</v>
      </c>
      <c r="AK7" s="175" t="s">
        <v>4</v>
      </c>
      <c r="AL7" s="175" t="s">
        <v>90</v>
      </c>
      <c r="AM7" s="152" t="s">
        <v>93</v>
      </c>
      <c r="AN7" s="175" t="s">
        <v>136</v>
      </c>
      <c r="AO7" s="152" t="s">
        <v>191</v>
      </c>
      <c r="AP7" s="152" t="s">
        <v>94</v>
      </c>
      <c r="AQ7" s="175" t="s">
        <v>10</v>
      </c>
      <c r="AR7" s="152" t="s">
        <v>222</v>
      </c>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ht="54.4" customHeight="1" x14ac:dyDescent="0.3">
      <c r="A8" s="173"/>
      <c r="B8" s="183"/>
      <c r="C8" s="175"/>
      <c r="D8" s="175"/>
      <c r="E8" s="175"/>
      <c r="F8" s="175"/>
      <c r="G8" s="183"/>
      <c r="H8" s="175"/>
      <c r="I8" s="175"/>
      <c r="J8" s="181"/>
      <c r="K8" s="175"/>
      <c r="L8" s="183"/>
      <c r="M8" s="175"/>
      <c r="N8" s="183"/>
      <c r="O8" s="183"/>
      <c r="P8" s="175"/>
      <c r="Q8" s="175"/>
      <c r="R8" s="52" t="s">
        <v>267</v>
      </c>
      <c r="S8" s="52" t="s">
        <v>274</v>
      </c>
      <c r="T8" s="52" t="s">
        <v>275</v>
      </c>
      <c r="U8" s="52" t="s">
        <v>276</v>
      </c>
      <c r="V8" s="52" t="s">
        <v>277</v>
      </c>
      <c r="W8" s="52" t="s">
        <v>278</v>
      </c>
      <c r="X8" s="52" t="s">
        <v>45</v>
      </c>
      <c r="Y8" s="52" t="s">
        <v>8</v>
      </c>
      <c r="Z8" s="52" t="s">
        <v>81</v>
      </c>
      <c r="AA8" s="52" t="s">
        <v>82</v>
      </c>
      <c r="AB8" s="52" t="s">
        <v>84</v>
      </c>
      <c r="AC8" s="52" t="s">
        <v>85</v>
      </c>
      <c r="AD8" s="52" t="s">
        <v>269</v>
      </c>
      <c r="AE8" s="52" t="s">
        <v>270</v>
      </c>
      <c r="AF8" s="52" t="s">
        <v>271</v>
      </c>
      <c r="AG8" s="175"/>
      <c r="AH8" s="175"/>
      <c r="AI8" s="175"/>
      <c r="AJ8" s="175"/>
      <c r="AK8" s="175"/>
      <c r="AL8" s="175"/>
      <c r="AM8" s="152"/>
      <c r="AN8" s="175"/>
      <c r="AO8" s="152"/>
      <c r="AP8" s="152"/>
      <c r="AQ8" s="175"/>
      <c r="AR8" s="228"/>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row>
    <row r="9" spans="1:73" ht="32.25" customHeight="1" x14ac:dyDescent="0.3">
      <c r="A9" s="147">
        <v>1</v>
      </c>
      <c r="B9" s="139" t="str">
        <f>'2. Identificación del Riesgo'!B9:B11</f>
        <v>Gestión Contractual</v>
      </c>
      <c r="C9" s="139" t="str">
        <f>IF('2. Identificación del Riesgo'!C9:C11="","",'2. Identificación del Riesgo'!C9:C11)</f>
        <v>Procesos contractuales</v>
      </c>
      <c r="D9" s="139" t="str">
        <f>IF('2. Identificación del Riesgo'!D9:D11="","",'2. Identificación del Riesgo'!D9:D11)</f>
        <v>Afectación Económica o Presupuestal</v>
      </c>
      <c r="E9" s="139" t="str">
        <f>IF('2. Identificación del Riesgo'!E9:E11="","",'2. Identificación del Riesgo'!E9:E11)</f>
        <v>Incumplimiento legal en la aplicación de los requisitos juridicos</v>
      </c>
      <c r="F9" s="139" t="str">
        <f>IF('2. Identificación del Riesgo'!F9:F11="","",'2. Identificación del Riesgo'!F9:F11)</f>
        <v>Falta de conocimientos juridicos y experiencia por parte de los abogados contratistas definidos por la Dirección encargados de llevar los procesos</v>
      </c>
      <c r="G9" s="139" t="str">
        <f>IF('2. Identificación del Riesgo'!G9:G11="","",'2. Identificación del Riesgo'!G9:G11)</f>
        <v>Posibilidad de afectacion económica y reputacional por el Incumplimiento legal, en la aplicación de requisitos juridicos debido a la falta de conocimientos jurídicos y experiencia por parte de los abogados encargados de llevar los procesos</v>
      </c>
      <c r="H9" s="139" t="str">
        <f>IF('2. Identificación del Riesgo'!H9:H11="","",'2. Identificación del Riesgo'!H9:H11)</f>
        <v>Gestión - Incumplimiento Normativo</v>
      </c>
      <c r="I9" s="139" t="str">
        <f>IF('2. Identificación del Riesgo'!I9:I11="","",'2. Identificación del Riesgo'!I9:I11)</f>
        <v>Ejecución y Administración de procesos</v>
      </c>
      <c r="J9" s="139" t="str">
        <f>IF('2. Identificación del Riesgo'!J9:J11="","",'2. Identificación del Riesgo'!J9:J11)</f>
        <v>Media: La actividad que conlleva el riesgo se ejecuta de 24 a 500 veces por año</v>
      </c>
      <c r="K9" s="135" t="str">
        <f>'2. Identificación del Riesgo'!K9:K11</f>
        <v>Media</v>
      </c>
      <c r="L9" s="136">
        <f>'2. Identificación del Riesgo'!L9:L11</f>
        <v>0.6</v>
      </c>
      <c r="M9" s="139"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135" t="str">
        <f>'2. Identificación del Riesgo'!N9:N11</f>
        <v>Moderado</v>
      </c>
      <c r="O9" s="136">
        <f>'2. Identificación del Riesgo'!O9:O11</f>
        <v>0.6</v>
      </c>
      <c r="P9" s="131" t="str">
        <f>'2. Identificación del Riesgo'!P9:P11</f>
        <v>Moderado</v>
      </c>
      <c r="Q9" s="64"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 xml:space="preserve">Jefe de la Oficina Jurídica mensualmente evita que no se apliquen todos los requisitos jurídicos en los procesos de revisión de los procesos contractuales a cargo de la Oficina Jurídica A través de:
1. Un muestreo aleatorio de (3) tres contratos de los flujos de aprobación en secop2, en donde se puede identificar el proceso de revisión  para que toda la documentación cumpla con los requisitos jurídicos 1. En caso de que se identifiquen inconsistencias en alguna de las  instancias de revisión, se realiza el rechazo, las observaciones y devoluciones correspondientes.
 Evidencias:
1. Pantallazos flujos de aprobación secop2
2. Excel Observaciones
</v>
      </c>
      <c r="R9" s="64" t="str">
        <f>IF($H$9="","",
IF(OR($H$9="Corrupción",$H$9="Corrupción - LA/FT/FPADM",$H$9="Corrupción - Conflictos de Interés",$H$9="Corrupción en Trámites, OPAs y Consultas de Acceso a la Información Pública"),'6.Valoración Control Corrupción'!E9,'5. Valoración de Controles'!E9))</f>
        <v>Jefe de la Oficina Jurídica</v>
      </c>
      <c r="S9" s="64" t="str">
        <f>IF($H$9="","",
IF(OR($H$9="Corrupción",$H$9="Corrupción - LA/FT/FPADM",$H$9="Corrupción - Conflictos de Interés",$H$9="Corrupción en Trámites, OPAs y Consultas de Acceso a la Información Pública"),'6.Valoración Control Corrupción'!F9,'5. Valoración de Controles'!F9))</f>
        <v>mensualmente</v>
      </c>
      <c r="T9" s="64" t="str">
        <f>IF($H$9="","",
IF(OR($H$9="Corrupción",$H$9="Corrupción - LA/FT/FPADM",$H$9="Corrupción - Conflictos de Interés",$H$9="Corrupción en Trámites, OPAs y Consultas de Acceso a la Información Pública"),'6.Valoración Control Corrupción'!G9,'5. Valoración de Controles'!G9))</f>
        <v>evita que no se apliquen todos los requisitos jurídicos en los procesos de revisión de los procesos contractuales a cargo de la Oficina Jurídica</v>
      </c>
      <c r="U9" s="64" t="str">
        <f>IF($H$9="","",
IF(OR($H$9="Corrupción",$H$9="Corrupción - LA/FT/FPADM",$H$9="Corrupción - Conflictos de Interés",$H$9="Corrupción en Trámites, OPAs y Consultas de Acceso a la Información Pública"),'6.Valoración Control Corrupción'!H9,'5. Valoración de Controles'!H9))</f>
        <v>A través de:
1. Un muestreo aleatorio de (3) tres contratos de los flujos de aprobación en secop2, en donde se puede identificar el proceso de revisión  para que toda la documentación cumpla con los requisitos jurídicos</v>
      </c>
      <c r="V9" s="64" t="str">
        <f>IF($H$9="","",
IF(OR($H$9="Corrupción",$H$9="Corrupción - LA/FT/FPADM",$H$9="Corrupción - Conflictos de Interés",$H$9="Corrupción en Trámites, OPAs y Consultas de Acceso a la Información Pública"),'6.Valoración Control Corrupción'!I9,'5. Valoración de Controles'!I9))</f>
        <v xml:space="preserve">1. En caso de que se identifiquen inconsistencias en alguna de las  instancias de revisión, se realiza el rechazo, las observaciones y devoluciones correspondientes.
</v>
      </c>
      <c r="W9" s="64" t="str">
        <f>IF($H$9="","",
IF(OR($H$9="Corrupción",$H$9="Corrupción - LA/FT/FPADM",$H$9="Corrupción - Conflictos de Interés",$H$9="Corrupción en Trámites, OPAs y Consultas de Acceso a la Información Pública"),'6.Valoración Control Corrupción'!J9,'5. Valoración de Controles'!J9))</f>
        <v xml:space="preserve">Evidencias:
1. Pantallazos flujos de aprobación secop2
2. Excel Observaciones
</v>
      </c>
      <c r="X9" s="35" t="str">
        <f>IF($H$9="","",
IF(OR($H$9="Corrupción",$H$9="Corrupción - LA/FT/FPADM",$H$9="Corrupción - LA/FT/FPADM",$H$9="Corrupción en Trámites, OPAs y Consultas de Acceso a la Información Pública"),"No Aplica",'5. Valoración de Controles'!L9))</f>
        <v>Preventivo</v>
      </c>
      <c r="Y9" s="35" t="str">
        <f>IF($H$9="","",
IF(OR($H$9="Corrupción",$H$9="Corrupción - LA/FT/FPADM",$H$9="Corrupción - LA/FT/FPADM",$H$9="Corrupción en Trámites, OPAs y Consultas de Acceso a la Información Pública"),"No Aplica",'5. Valoración de Controles'!M9))</f>
        <v>Afecta probabilidad</v>
      </c>
      <c r="Z9" s="35" t="str">
        <f>IF($H$9="","",
IF(OR($H$9="Corrupción",$H$9="Corrupción - LA/FT/FPADM",$H$9="Corrupción - LA/FT/FPADM",$H$9="Corrupción en Trámites, OPAs y Consultas de Acceso a la Información Pública"),"No Aplica",'5. Valoración de Controles'!N9))</f>
        <v>Manual</v>
      </c>
      <c r="AA9" s="35" t="str">
        <f>IF($H$9="","",
IF(OR($H$9="Corrupción",$H$9="Corrupción - LA/FT/FPADM",$H$9="Corrupción - LA/FT/FPADM",$H$9="Corrupción en Trámites, OPAs y Consultas de Acceso a la Información Pública"),"No Aplica",'5. Valoración de Controles'!O9))</f>
        <v>Documentado</v>
      </c>
      <c r="AB9" s="35" t="str">
        <f>IF($H$9="","",
IF(OR($H$9="Corrupción",$H$9="Corrupción - LA/FT/FPADM",$H$9="Corrupción - LA/FT/FPADM",$H$9="Corrupción en Trámites, OPAs y Consultas de Acceso a la Información Pública"),"No Aplica",'5. Valoración de Controles'!P9))</f>
        <v>Aleatoria</v>
      </c>
      <c r="AC9" s="35" t="str">
        <f>IF($H$9="","",
IF(OR($H$9="Corrupción",$H$9="Corrupción - LA/FT/FPADM",$H$9="Corrupción - LA/FT/FPADM",$H$9="Corrupción en Trámites, OPAs y Consultas de Acceso a la Información Pública"),"No Aplica",'5. Valoración de Controles'!Q9))</f>
        <v>Con registro</v>
      </c>
      <c r="AD9" s="35" t="str">
        <f>IF($H$9="","",
IF(OR($H$9="Corrupción",$H$9="Corrupción - LA/FT/FPADM",$H$9="Corrupción - LA/FT/FPADM",$H$9="Corrupción en Trámites, OPAs y Consultas de Acceso a la Información Pública"),"No Aplica",'5. Valoración de Controles'!R9))</f>
        <v>Drive  - Carpeta contractual matriz de riesgos</v>
      </c>
      <c r="AE9" s="35" t="str">
        <f>IF($H$9="","",
IF(OR($H$9="Corrupción",$H$9="Corrupción - LA/FT/FPADM",$H$9="Corrupción - LA/FT/FPADM",$H$9="Corrupción en Trámites, OPAs y Consultas de Acceso a la Información Pública"),"No Aplica",'5. Valoración de Controles'!S9))</f>
        <v>Drive  - Carpeta contractual matriz de riesgos</v>
      </c>
      <c r="AF9" s="35" t="str">
        <f>IF($H$9="","",
IF(OR($H$9="Corrupción",$H$9="Corrupción - LA/FT/FPADM",$H$9="Corrupción - LA/FT/FPADM",$H$9="Corrupción en Trámites, OPAs y Consultas de Acceso a la Información Pública"),"No Aplica",'5. Valoración de Controles'!T9))</f>
        <v>En la revisión  se realiza la solicitud de ajuste al abogado quien se encarga de ajustar la información o documentos con el área</v>
      </c>
      <c r="AG9" s="35">
        <f>IF($H$9="","",
IF(OR($H$9="Corrupción",$H$9="Corrupción - LA/FT/FPADM",$H$9="Corrupción - LA/FT/FPADM",$H$9="Corrupción en Trámites, OPAs y Consultas de Acceso a la Información Pública"),"No Aplica",'5. Valoración de Controles'!U9))</f>
        <v>0.4</v>
      </c>
      <c r="AH9" s="135"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216">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0.36</v>
      </c>
      <c r="AJ9" s="135"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216">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13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40" t="s">
        <v>54</v>
      </c>
      <c r="AN9" s="20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220"/>
      <c r="AP9" s="221"/>
      <c r="AQ9" s="215" t="str">
        <f>IF(AO9="","","∑ Peso porcentual de cada acción definida")</f>
        <v/>
      </c>
      <c r="AR9" s="118"/>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ht="31.5" customHeight="1" x14ac:dyDescent="0.3">
      <c r="A10" s="147"/>
      <c r="B10" s="139"/>
      <c r="C10" s="139"/>
      <c r="D10" s="139"/>
      <c r="E10" s="139"/>
      <c r="F10" s="139"/>
      <c r="G10" s="139"/>
      <c r="H10" s="139"/>
      <c r="I10" s="139"/>
      <c r="J10" s="139"/>
      <c r="K10" s="135"/>
      <c r="L10" s="136"/>
      <c r="M10" s="139"/>
      <c r="N10" s="135"/>
      <c r="O10" s="136"/>
      <c r="P10" s="131"/>
      <c r="Q10" s="64"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64">
        <f>IF($H$9="","",
IF(OR($H$9="Corrupción",$H$9="Corrupción - LA/FT/FPADM",$H$9="Corrupción - Conflictos de Interés",$H$9="Corrupción en Trámites, OPAs y Consultas de Acceso a la Información Pública"),'6.Valoración Control Corrupción'!E10,'5. Valoración de Controles'!E10))</f>
        <v>0</v>
      </c>
      <c r="S10" s="64">
        <f>IF($H$9="","",
IF(OR($H$9="Corrupción",$H$9="Corrupción - LA/FT/FPADM",$H$9="Corrupción - Conflictos de Interés",$H$9="Corrupción en Trámites, OPAs y Consultas de Acceso a la Información Pública"),'6.Valoración Control Corrupción'!F10,'5. Valoración de Controles'!F10))</f>
        <v>0</v>
      </c>
      <c r="T10" s="64">
        <f>IF($H$9="","",
IF(OR($H$9="Corrupción",$H$9="Corrupción - LA/FT/FPADM",$H$9="Corrupción - Conflictos de Interés",$H$9="Corrupción en Trámites, OPAs y Consultas de Acceso a la Información Pública"),'6.Valoración Control Corrupción'!G10,'5. Valoración de Controles'!G10))</f>
        <v>0</v>
      </c>
      <c r="U10" s="64">
        <f>IF($H$9="","",
IF(OR($H$9="Corrupción",$H$9="Corrupción - LA/FT/FPADM",$H$9="Corrupción - Conflictos de Interés",$H$9="Corrupción en Trámites, OPAs y Consultas de Acceso a la Información Pública"),'6.Valoración Control Corrupción'!H10,'5. Valoración de Controles'!H10))</f>
        <v>0</v>
      </c>
      <c r="V10" s="64">
        <f>IF($H$9="","",
IF(OR($H$9="Corrupción",$H$9="Corrupción - LA/FT/FPADM",$H$9="Corrupción - Conflictos de Interés",$H$9="Corrupción en Trámites, OPAs y Consultas de Acceso a la Información Pública"),'6.Valoración Control Corrupción'!I10,'5. Valoración de Controles'!I10))</f>
        <v>0</v>
      </c>
      <c r="W10" s="64">
        <f>IF($H$9="","",
IF(OR($H$9="Corrupción",$H$9="Corrupción - LA/FT/FPADM",$H$9="Corrupción - Conflictos de Interés",$H$9="Corrupción en Trámites, OPAs y Consultas de Acceso a la Información Pública"),'6.Valoración Control Corrupción'!J10,'5. Valoración de Controles'!J10))</f>
        <v>0</v>
      </c>
      <c r="X10" s="35">
        <f>IF($H$9="","",
IF(OR($H$9="Corrupción",$H$9="Corrupción - LA/FT/FPADM",$H$9="Corrupción - LA/FT/FPADM",$H$9="Corrupción en Trámites, OPAs y Consultas de Acceso a la Información Pública"),"No Aplica",'5. Valoración de Controles'!L10))</f>
        <v>0</v>
      </c>
      <c r="Y10" s="35" t="str">
        <f>IF($H$9="","",
IF(OR($H$9="Corrupción",$H$9="Corrupción - LA/FT/FPADM",$H$9="Corrupción - LA/FT/FPADM",$H$9="Corrupción en Trámites, OPAs y Consultas de Acceso a la Información Pública"),"No Aplica",'5. Valoración de Controles'!M10))</f>
        <v/>
      </c>
      <c r="Z10" s="35">
        <f>IF($H$9="","",
IF(OR($H$9="Corrupción",$H$9="Corrupción - LA/FT/FPADM",$H$9="Corrupción - LA/FT/FPADM",$H$9="Corrupción en Trámites, OPAs y Consultas de Acceso a la Información Pública"),"No Aplica",'5. Valoración de Controles'!N10))</f>
        <v>0</v>
      </c>
      <c r="AA10" s="35">
        <f>IF($H$9="","",
IF(OR($H$9="Corrupción",$H$9="Corrupción - LA/FT/FPADM",$H$9="Corrupción - LA/FT/FPADM",$H$9="Corrupción en Trámites, OPAs y Consultas de Acceso a la Información Pública"),"No Aplica",'5. Valoración de Controles'!O10))</f>
        <v>0</v>
      </c>
      <c r="AB10" s="35">
        <f>IF($H$9="","",
IF(OR($H$9="Corrupción",$H$9="Corrupción - LA/FT/FPADM",$H$9="Corrupción - LA/FT/FPADM",$H$9="Corrupción en Trámites, OPAs y Consultas de Acceso a la Información Pública"),"No Aplica",'5. Valoración de Controles'!P10))</f>
        <v>0</v>
      </c>
      <c r="AC10" s="35">
        <f>IF($H$9="","",
IF(OR($H$9="Corrupción",$H$9="Corrupción - LA/FT/FPADM",$H$9="Corrupción - LA/FT/FPADM",$H$9="Corrupción en Trámites, OPAs y Consultas de Acceso a la Información Pública"),"No Aplica",'5. Valoración de Controles'!Q10))</f>
        <v>0</v>
      </c>
      <c r="AD10" s="35">
        <f>IF($H$9="","",
IF(OR($H$9="Corrupción",$H$9="Corrupción - LA/FT/FPADM",$H$9="Corrupción - LA/FT/FPADM",$H$9="Corrupción en Trámites, OPAs y Consultas de Acceso a la Información Pública"),"No Aplica",'5. Valoración de Controles'!R10))</f>
        <v>0</v>
      </c>
      <c r="AE10" s="35">
        <f>IF($H$9="","",
IF(OR($H$9="Corrupción",$H$9="Corrupción - LA/FT/FPADM",$H$9="Corrupción - LA/FT/FPADM",$H$9="Corrupción en Trámites, OPAs y Consultas de Acceso a la Información Pública"),"No Aplica",'5. Valoración de Controles'!S10))</f>
        <v>0</v>
      </c>
      <c r="AF10" s="35">
        <f>IF($H$9="","",
IF(OR($H$9="Corrupción",$H$9="Corrupción - LA/FT/FPADM",$H$9="Corrupción - LA/FT/FPADM",$H$9="Corrupción en Trámites, OPAs y Consultas de Acceso a la Información Pública"),"No Aplica",'5. Valoración de Controles'!T10))</f>
        <v>0</v>
      </c>
      <c r="AG10" s="35" t="str">
        <f>IF($H$9="","",
IF(OR($H$9="Corrupción",$H$9="Corrupción - LA/FT/FPADM",$H$9="Corrupción - LA/FT/FPADM",$H$9="Corrupción en Trámites, OPAs y Consultas de Acceso a la Información Pública"),"No Aplica",'5. Valoración de Controles'!U10))</f>
        <v/>
      </c>
      <c r="AH10" s="135"/>
      <c r="AI10" s="216"/>
      <c r="AJ10" s="135"/>
      <c r="AK10" s="216"/>
      <c r="AL10" s="131"/>
      <c r="AM10" s="140"/>
      <c r="AN10" s="204"/>
      <c r="AO10" s="220"/>
      <c r="AP10" s="118"/>
      <c r="AQ10" s="139"/>
      <c r="AR10" s="11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ht="38.25" customHeight="1" x14ac:dyDescent="0.3">
      <c r="A11" s="147"/>
      <c r="B11" s="139"/>
      <c r="C11" s="139"/>
      <c r="D11" s="139"/>
      <c r="E11" s="139"/>
      <c r="F11" s="139"/>
      <c r="G11" s="139"/>
      <c r="H11" s="139"/>
      <c r="I11" s="139"/>
      <c r="J11" s="139"/>
      <c r="K11" s="135"/>
      <c r="L11" s="136"/>
      <c r="M11" s="139"/>
      <c r="N11" s="135"/>
      <c r="O11" s="136"/>
      <c r="P11" s="131"/>
      <c r="Q11" s="64"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64">
        <f>IF($H$9="","",
IF(OR($H$9="Corrupción",$H$9="Corrupción - LA/FT/FPADM",$H$9="Corrupción - Conflictos de Interés",$H$9="Corrupción en Trámites, OPAs y Consultas de Acceso a la Información Pública"),'6.Valoración Control Corrupción'!E11,'5. Valoración de Controles'!E11))</f>
        <v>0</v>
      </c>
      <c r="S11" s="64">
        <f>IF($H$9="","",
IF(OR($H$9="Corrupción",$H$9="Corrupción - LA/FT/FPADM",$H$9="Corrupción - Conflictos de Interés",$H$9="Corrupción en Trámites, OPAs y Consultas de Acceso a la Información Pública"),'6.Valoración Control Corrupción'!F11,'5. Valoración de Controles'!F11))</f>
        <v>0</v>
      </c>
      <c r="T11" s="64">
        <f>IF($H$9="","",
IF(OR($H$9="Corrupción",$H$9="Corrupción - LA/FT/FPADM",$H$9="Corrupción - Conflictos de Interés",$H$9="Corrupción en Trámites, OPAs y Consultas de Acceso a la Información Pública"),'6.Valoración Control Corrupción'!G11,'5. Valoración de Controles'!G11))</f>
        <v>0</v>
      </c>
      <c r="U11" s="64">
        <f>IF($H$9="","",
IF(OR($H$9="Corrupción",$H$9="Corrupción - LA/FT/FPADM",$H$9="Corrupción - Conflictos de Interés",$H$9="Corrupción en Trámites, OPAs y Consultas de Acceso a la Información Pública"),'6.Valoración Control Corrupción'!H11,'5. Valoración de Controles'!H11))</f>
        <v>0</v>
      </c>
      <c r="V11" s="64">
        <f>IF($H$9="","",
IF(OR($H$9="Corrupción",$H$9="Corrupción - LA/FT/FPADM",$H$9="Corrupción - Conflictos de Interés",$H$9="Corrupción en Trámites, OPAs y Consultas de Acceso a la Información Pública"),'6.Valoración Control Corrupción'!I11,'5. Valoración de Controles'!I11))</f>
        <v>0</v>
      </c>
      <c r="W11" s="64">
        <f>IF($H$9="","",
IF(OR($H$9="Corrupción",$H$9="Corrupción - LA/FT/FPADM",$H$9="Corrupción - Conflictos de Interés",$H$9="Corrupción en Trámites, OPAs y Consultas de Acceso a la Información Pública"),'6.Valoración Control Corrupción'!J11,'5. Valoración de Controles'!J11))</f>
        <v>0</v>
      </c>
      <c r="X11" s="35">
        <f>IF($H$9="","",
IF(OR($H$9="Corrupción",$H$9="Corrupción - LA/FT/FPADM",$H$9="Corrupción - LA/FT/FPADM",$H$9="Corrupción en Trámites, OPAs y Consultas de Acceso a la Información Pública"),"No Aplica",'5. Valoración de Controles'!L11))</f>
        <v>0</v>
      </c>
      <c r="Y11" s="35" t="str">
        <f>IF($H$9="","",
IF(OR($H$9="Corrupción",$H$9="Corrupción - LA/FT/FPADM",$H$9="Corrupción - LA/FT/FPADM",$H$9="Corrupción en Trámites, OPAs y Consultas de Acceso a la Información Pública"),"No Aplica",'5. Valoración de Controles'!M11))</f>
        <v/>
      </c>
      <c r="Z11" s="35">
        <f>IF($H$9="","",
IF(OR($H$9="Corrupción",$H$9="Corrupción - LA/FT/FPADM",$H$9="Corrupción - LA/FT/FPADM",$H$9="Corrupción en Trámites, OPAs y Consultas de Acceso a la Información Pública"),"No Aplica",'5. Valoración de Controles'!N11))</f>
        <v>0</v>
      </c>
      <c r="AA11" s="35">
        <f>IF($H$9="","",
IF(OR($H$9="Corrupción",$H$9="Corrupción - LA/FT/FPADM",$H$9="Corrupción - LA/FT/FPADM",$H$9="Corrupción en Trámites, OPAs y Consultas de Acceso a la Información Pública"),"No Aplica",'5. Valoración de Controles'!O11))</f>
        <v>0</v>
      </c>
      <c r="AB11" s="35">
        <f>IF($H$9="","",
IF(OR($H$9="Corrupción",$H$9="Corrupción - LA/FT/FPADM",$H$9="Corrupción - LA/FT/FPADM",$H$9="Corrupción en Trámites, OPAs y Consultas de Acceso a la Información Pública"),"No Aplica",'5. Valoración de Controles'!P11))</f>
        <v>0</v>
      </c>
      <c r="AC11" s="35">
        <f>IF($H$9="","",
IF(OR($H$9="Corrupción",$H$9="Corrupción - LA/FT/FPADM",$H$9="Corrupción - LA/FT/FPADM",$H$9="Corrupción en Trámites, OPAs y Consultas de Acceso a la Información Pública"),"No Aplica",'5. Valoración de Controles'!Q11))</f>
        <v>0</v>
      </c>
      <c r="AD11" s="35">
        <f>IF($H$9="","",
IF(OR($H$9="Corrupción",$H$9="Corrupción - LA/FT/FPADM",$H$9="Corrupción - LA/FT/FPADM",$H$9="Corrupción en Trámites, OPAs y Consultas de Acceso a la Información Pública"),"No Aplica",'5. Valoración de Controles'!R11))</f>
        <v>0</v>
      </c>
      <c r="AE11" s="35">
        <f>IF($H$9="","",
IF(OR($H$9="Corrupción",$H$9="Corrupción - LA/FT/FPADM",$H$9="Corrupción - LA/FT/FPADM",$H$9="Corrupción en Trámites, OPAs y Consultas de Acceso a la Información Pública"),"No Aplica",'5. Valoración de Controles'!S11))</f>
        <v>0</v>
      </c>
      <c r="AF11" s="35">
        <f>IF($H$9="","",
IF(OR($H$9="Corrupción",$H$9="Corrupción - LA/FT/FPADM",$H$9="Corrupción - LA/FT/FPADM",$H$9="Corrupción en Trámites, OPAs y Consultas de Acceso a la Información Pública"),"No Aplica",'5. Valoración de Controles'!T11))</f>
        <v>0</v>
      </c>
      <c r="AG11" s="35" t="str">
        <f>IF($H$9="","",
IF(OR($H$9="Corrupción",$H$9="Corrupción - LA/FT/FPADM",$H$9="Corrupción - LA/FT/FPADM",$H$9="Corrupción en Trámites, OPAs y Consultas de Acceso a la Información Pública"),"No Aplica",'5. Valoración de Controles'!U11))</f>
        <v/>
      </c>
      <c r="AH11" s="135"/>
      <c r="AI11" s="216"/>
      <c r="AJ11" s="135"/>
      <c r="AK11" s="216"/>
      <c r="AL11" s="131"/>
      <c r="AM11" s="140"/>
      <c r="AN11" s="204"/>
      <c r="AO11" s="220"/>
      <c r="AP11" s="118"/>
      <c r="AQ11" s="139"/>
      <c r="AR11" s="11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ht="31.5" customHeight="1" x14ac:dyDescent="0.3">
      <c r="A12" s="147">
        <v>2</v>
      </c>
      <c r="B12" s="139" t="str">
        <f>'2. Identificación del Riesgo'!B12:B14</f>
        <v>Gestión Contractual</v>
      </c>
      <c r="C12" s="139" t="str">
        <f>IF('2. Identificación del Riesgo'!C12:C14="","",'2. Identificación del Riesgo'!C12:C14)</f>
        <v>Publicacion de la informacion</v>
      </c>
      <c r="D12" s="139" t="str">
        <f>IF('2. Identificación del Riesgo'!D12:D14="","",'2. Identificación del Riesgo'!D12:D14)</f>
        <v>Afectación Reputacional</v>
      </c>
      <c r="E12" s="139" t="str">
        <f>IF('2. Identificación del Riesgo'!E12:E14="","",'2. Identificación del Riesgo'!E12:E14)</f>
        <v>Publicacion extemporanea o no publicacion en el portal SECOP II de la informacion de la gestion contractual de responsabilidad de la OJ y Aprobacion de polizas que no cumplen con las condiciones legalmente establecidas</v>
      </c>
      <c r="F12" s="139" t="str">
        <f>IF('2. Identificación del Riesgo'!F12:F14="","",'2. Identificación del Riesgo'!F12:F14)</f>
        <v>Falta de conocimientos juridicos y experiencia por parte de los abogados contratistas definidos por la Dirección encargados de llevar los procesos y desatención de los supervisores en los tiempos que se deben tener encuenta para la publicación en la plataforma</v>
      </c>
      <c r="G12" s="139" t="str">
        <f>IF('2. Identificación del Riesgo'!G12:G14="","",'2. Identificación del Riesgo'!G12:G14)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H12" s="139" t="str">
        <f>IF('2. Identificación del Riesgo'!H12:H14="","",'2. Identificación del Riesgo'!H12:H14)</f>
        <v>Gestión - Incumplimiento Normativo</v>
      </c>
      <c r="I12" s="139" t="str">
        <f>IF('2. Identificación del Riesgo'!I12:I14="","",'2. Identificación del Riesgo'!I12:I14)</f>
        <v>Ejecución y Administración de procesos</v>
      </c>
      <c r="J12" s="139" t="str">
        <f>IF('2. Identificación del Riesgo'!J12:J14="","",'2. Identificación del Riesgo'!J12:J14)</f>
        <v>Media: La actividad que conlleva el riesgo se ejecuta de 24 a 500 veces por año</v>
      </c>
      <c r="K12" s="135" t="str">
        <f>'2. Identificación del Riesgo'!K12:K14</f>
        <v>Media</v>
      </c>
      <c r="L12" s="136">
        <f>'2. Identificación del Riesgo'!L12:L14</f>
        <v>0.6</v>
      </c>
      <c r="M12" s="139"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35" t="str">
        <f>'2. Identificación del Riesgo'!N12:N14</f>
        <v>Moderado</v>
      </c>
      <c r="O12" s="136">
        <f>'2. Identificación del Riesgo'!O12:O14</f>
        <v>0.6</v>
      </c>
      <c r="P12" s="131" t="str">
        <f>'2. Identificación del Riesgo'!P12:P14</f>
        <v>Moderado</v>
      </c>
      <c r="Q12" s="64"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 xml:space="preserve">Contratistas área gestión contractual 
Asignados inicialmente o quien corresponda
**Carol Johanna Acero Baquero
**Nilson Carrillo mensualmente evita que se realice publicación extemporánea o no publicación en el portal secop2 de la información de la gestión contractual de responsabilidad de la Oficina Jurídica,o que se aprueben polizas que no cumplan con las condiciones legalmente establecidas.
 A través de:
1. Mensualmente la contratista Carol Johanna actualiza la base de contratación.
2. En este proceso realizará un muestreo de 3 contratos (Diferente tipología, fuente de financiación y procesos (nuevo o modificaciones) para hacer revisión de la información publicada en secop2.
2. Mensualmente el contratista Nilson realizará un muestreo de 3 contratos  para verificar que las pólizas estén aprobadas y que el formato está bien diligenciado
 1. Una vez definidos los contratos sujetos de revisión en secop2 se identificará cada etapa y se revisará que los documentos estén cargados, en caso de que falte algún documento por cargar, se remitirá a través de correo electrónico al abogado que estuvo encargado del proceso con copia a líder de proceso contractual y jefe oficina jurídica para que subsane la infomación.
 Evidencias:
** Base de contratación.
** Pantallazos 3 muestreos de revisión de contratos
** Pantallazos 3 muestreos de revisión de pólizas
</v>
      </c>
      <c r="R12" s="64" t="str">
        <f>IF($H$12="","",
IF(OR($H$12="Corrupción",$H$12="Corrupción - LA/FT/FPADM",$H$12="Corrupción - Conflictos de Interés",$H$12="Corrupción en Trámites, OPAs y Consultas de Acceso a la Información Pública"),'6.Valoración Control Corrupción'!E12,'5. Valoración de Controles'!E12))</f>
        <v>Contratistas área gestión contractual 
Asignados inicialmente o quien corresponda
**Carol Johanna Acero Baquero
**Nilson Carrillo</v>
      </c>
      <c r="S12" s="64" t="str">
        <f>IF($H$12="","",
IF(OR($H$12="Corrupción",$H$12="Corrupción - LA/FT/FPADM",$H$12="Corrupción - Conflictos de Interés",$H$12="Corrupción en Trámites, OPAs y Consultas de Acceso a la Información Pública"),'6.Valoración Control Corrupción'!F12,'5. Valoración de Controles'!F12))</f>
        <v>mensualmente</v>
      </c>
      <c r="T12" s="64" t="str">
        <f>IF($H$12="","",
IF(OR($H$12="Corrupción",$H$12="Corrupción - LA/FT/FPADM",$H$12="Corrupción - Conflictos de Interés",$H$12="Corrupción en Trámites, OPAs y Consultas de Acceso a la Información Pública"),'6.Valoración Control Corrupción'!G12,'5. Valoración de Controles'!G12))</f>
        <v xml:space="preserve">evita que se realice publicación extemporánea o no publicación en el portal secop2 de la información de la gestión contractual de responsabilidad de la Oficina Jurídica,o que se aprueben polizas que no cumplan con las condiciones legalmente establecidas.
</v>
      </c>
      <c r="U12" s="64" t="str">
        <f>IF($H$12="","",
IF(OR($H$12="Corrupción",$H$12="Corrupción - LA/FT/FPADM",$H$12="Corrupción - Conflictos de Interés",$H$12="Corrupción en Trámites, OPAs y Consultas de Acceso a la Información Pública"),'6.Valoración Control Corrupción'!H12,'5. Valoración de Controles'!H12))</f>
        <v xml:space="preserve">A través de:
1. Mensualmente la contratista Carol Johanna actualiza la base de contratación.
2. En este proceso realizará un muestreo de 3 contratos (Diferente tipología, fuente de financiación y procesos (nuevo o modificaciones) para hacer revisión de la información publicada en secop2.
2. Mensualmente el contratista Nilson realizará un muestreo de 3 contratos  para verificar que las pólizas estén aprobadas y que el formato está bien diligenciado
</v>
      </c>
      <c r="V12" s="64" t="str">
        <f>IF($H$12="","",
IF(OR($H$12="Corrupción",$H$12="Corrupción - LA/FT/FPADM",$H$12="Corrupción - Conflictos de Interés",$H$12="Corrupción en Trámites, OPAs y Consultas de Acceso a la Información Pública"),'6.Valoración Control Corrupción'!I12,'5. Valoración de Controles'!I12))</f>
        <v xml:space="preserve">1. Una vez definidos los contratos sujetos de revisión en secop2 se identificará cada etapa y se revisará que los documentos estén cargados, en caso de que falte algún documento por cargar, se remitirá a través de correo electrónico al abogado que estuvo encargado del proceso con copia a líder de proceso contractual y jefe oficina jurídica para que subsane la infomación.
</v>
      </c>
      <c r="W12" s="64" t="str">
        <f>IF($H$12="","",
IF(OR($H$12="Corrupción",$H$12="Corrupción - LA/FT/FPADM",$H$12="Corrupción - Conflictos de Interés",$H$12="Corrupción en Trámites, OPAs y Consultas de Acceso a la Información Pública"),'6.Valoración Control Corrupción'!J12,'5. Valoración de Controles'!J12))</f>
        <v xml:space="preserve">Evidencias:
** Base de contratación.
** Pantallazos 3 muestreos de revisión de contratos
** Pantallazos 3 muestreos de revisión de pólizas
</v>
      </c>
      <c r="X12" s="35" t="str">
        <f>IF($H$12="","",
IF(OR($H$12="Corrupción",$H$12="Corrupción - LA/FT/FPADM",$H$12="Corrupción - LA/FT/FPADM",$H$12="Corrupción en Trámites, OPAs y Consultas de Acceso a la Información Pública"),"No Aplica",'5. Valoración de Controles'!L12))</f>
        <v>Preventivo</v>
      </c>
      <c r="Y12" s="35" t="str">
        <f>IF($H$12="","",
IF(OR($H$12="Corrupción",$H$12="Corrupción - LA/FT/FPADM",$H$12="Corrupción - LA/FT/FPADM",$H$12="Corrupción en Trámites, OPAs y Consultas de Acceso a la Información Pública"),"No Aplica",'5. Valoración de Controles'!M12))</f>
        <v>Afecta probabilidad</v>
      </c>
      <c r="Z12" s="35" t="str">
        <f>IF($H$12="","",
IF(OR($H$12="Corrupción",$H$12="Corrupción - LA/FT/FPADM",$H$12="Corrupción - LA/FT/FPADM",$H$12="Corrupción en Trámites, OPAs y Consultas de Acceso a la Información Pública"),"No Aplica",'5. Valoración de Controles'!N12))</f>
        <v>Manual</v>
      </c>
      <c r="AA12" s="35" t="str">
        <f>IF($H$12="","",
IF(OR($H$12="Corrupción",$H$12="Corrupción - LA/FT/FPADM",$H$12="Corrupción - LA/FT/FPADM",$H$12="Corrupción en Trámites, OPAs y Consultas de Acceso a la Información Pública"),"No Aplica",'5. Valoración de Controles'!O12))</f>
        <v>Documentado</v>
      </c>
      <c r="AB12" s="35" t="str">
        <f>IF($H$12="","",
IF(OR($H$12="Corrupción",$H$12="Corrupción - LA/FT/FPADM",$H$12="Corrupción - LA/FT/FPADM",$H$12="Corrupción en Trámites, OPAs y Consultas de Acceso a la Información Pública"),"No Aplica",'5. Valoración de Controles'!P12))</f>
        <v>Aleatoria</v>
      </c>
      <c r="AC12" s="35" t="str">
        <f>IF($H$12="","",
IF(OR($H$12="Corrupción",$H$12="Corrupción - LA/FT/FPADM",$H$12="Corrupción - LA/FT/FPADM",$H$12="Corrupción en Trámites, OPAs y Consultas de Acceso a la Información Pública"),"No Aplica",'5. Valoración de Controles'!Q12))</f>
        <v>Con registro</v>
      </c>
      <c r="AD12" s="35" t="str">
        <f>IF($H$12="","",
IF(OR($H$12="Corrupción",$H$12="Corrupción - LA/FT/FPADM",$H$12="Corrupción - LA/FT/FPADM",$H$12="Corrupción en Trámites, OPAs y Consultas de Acceso a la Información Pública"),"No Aplica",'5. Valoración de Controles'!R12))</f>
        <v>Drive Oficina Jurídica - Carpeta contractual</v>
      </c>
      <c r="AE12" s="35" t="str">
        <f>IF($H$12="","",
IF(OR($H$12="Corrupción",$H$12="Corrupción - LA/FT/FPADM",$H$12="Corrupción - LA/FT/FPADM",$H$12="Corrupción en Trámites, OPAs y Consultas de Acceso a la Información Pública"),"No Aplica",'5. Valoración de Controles'!S12))</f>
        <v>Drive Oficina Jurídica - Carpeta contractual</v>
      </c>
      <c r="AF12" s="35" t="str">
        <f>IF($H$12="","",
IF(OR($H$12="Corrupción",$H$12="Corrupción - LA/FT/FPADM",$H$12="Corrupción - LA/FT/FPADM",$H$12="Corrupción en Trámites, OPAs y Consultas de Acceso a la Información Pública"),"No Aplica",'5. Valoración de Controles'!T12))</f>
        <v>En la revisión de faltantes de informes de actividades, se realiza la solicitud de ajuste a los supervisores de contratos</v>
      </c>
      <c r="AG12" s="35">
        <f>IF($H$12="","",
IF(OR($H$12="Corrupción",$H$12="Corrupción - LA/FT/FPADM",$H$12="Corrupción - LA/FT/FPADM",$H$12="Corrupción en Trámites, OPAs y Consultas de Acceso a la Información Pública"),"No Aplica",'5. Valoración de Controles'!U12))</f>
        <v>0.4</v>
      </c>
      <c r="AH12" s="135"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216">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35"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216">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3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40" t="s">
        <v>54</v>
      </c>
      <c r="AN12" s="204" t="str">
        <f t="shared" ref="AN12" si="0">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220"/>
      <c r="AP12" s="221"/>
      <c r="AQ12" s="215" t="str">
        <f t="shared" ref="AQ12" si="1">IF(AO12="","","∑ Peso porcentual de cada acción definida")</f>
        <v/>
      </c>
      <c r="AR12" s="11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ht="38.25" customHeight="1" x14ac:dyDescent="0.3">
      <c r="A13" s="147"/>
      <c r="B13" s="139"/>
      <c r="C13" s="139"/>
      <c r="D13" s="139"/>
      <c r="E13" s="139"/>
      <c r="F13" s="139"/>
      <c r="G13" s="139"/>
      <c r="H13" s="139"/>
      <c r="I13" s="139"/>
      <c r="J13" s="139"/>
      <c r="K13" s="135"/>
      <c r="L13" s="136"/>
      <c r="M13" s="139"/>
      <c r="N13" s="135"/>
      <c r="O13" s="136"/>
      <c r="P13" s="131"/>
      <c r="Q13" s="64"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64">
        <f>IF($H$12="","",
IF(OR($H$12="Corrupción",$H$12="Corrupción - LA/FT/FPADM",$H$12="Corrupción - Conflictos de Interés",$H$12="Corrupción en Trámites, OPAs y Consultas de Acceso a la Información Pública"),'6.Valoración Control Corrupción'!E13,'5. Valoración de Controles'!E13))</f>
        <v>0</v>
      </c>
      <c r="S13" s="64">
        <f>IF($H$12="","",
IF(OR($H$12="Corrupción",$H$12="Corrupción - LA/FT/FPADM",$H$12="Corrupción - Conflictos de Interés",$H$12="Corrupción en Trámites, OPAs y Consultas de Acceso a la Información Pública"),'6.Valoración Control Corrupción'!F13,'5. Valoración de Controles'!F13))</f>
        <v>0</v>
      </c>
      <c r="T13" s="64">
        <f>IF($H$12="","",
IF(OR($H$12="Corrupción",$H$12="Corrupción - LA/FT/FPADM",$H$12="Corrupción - Conflictos de Interés",$H$12="Corrupción en Trámites, OPAs y Consultas de Acceso a la Información Pública"),'6.Valoración Control Corrupción'!G13,'5. Valoración de Controles'!G13))</f>
        <v>0</v>
      </c>
      <c r="U13" s="64">
        <f>IF($H$12="","",
IF(OR($H$12="Corrupción",$H$12="Corrupción - LA/FT/FPADM",$H$12="Corrupción - Conflictos de Interés",$H$12="Corrupción en Trámites, OPAs y Consultas de Acceso a la Información Pública"),'6.Valoración Control Corrupción'!H13,'5. Valoración de Controles'!H13))</f>
        <v>0</v>
      </c>
      <c r="V13" s="64">
        <f>IF($H$12="","",
IF(OR($H$12="Corrupción",$H$12="Corrupción - LA/FT/FPADM",$H$12="Corrupción - Conflictos de Interés",$H$12="Corrupción en Trámites, OPAs y Consultas de Acceso a la Información Pública"),'6.Valoración Control Corrupción'!I13,'5. Valoración de Controles'!I13))</f>
        <v>0</v>
      </c>
      <c r="W13" s="64">
        <f>IF($H$12="","",
IF(OR($H$12="Corrupción",$H$12="Corrupción - LA/FT/FPADM",$H$12="Corrupción - Conflictos de Interés",$H$12="Corrupción en Trámites, OPAs y Consultas de Acceso a la Información Pública"),'6.Valoración Control Corrupción'!J13,'5. Valoración de Controles'!J13))</f>
        <v>0</v>
      </c>
      <c r="X13" s="35">
        <f>IF($H$12="","",
IF(OR($H$12="Corrupción",$H$12="Corrupción - LA/FT/FPADM",$H$12="Corrupción - LA/FT/FPADM",$H$12="Corrupción en Trámites, OPAs y Consultas de Acceso a la Información Pública"),"No Aplica",'5. Valoración de Controles'!L13))</f>
        <v>0</v>
      </c>
      <c r="Y13" s="35" t="str">
        <f>IF($H$12="","",
IF(OR($H$12="Corrupción",$H$12="Corrupción - LA/FT/FPADM",$H$12="Corrupción - LA/FT/FPADM",$H$12="Corrupción en Trámites, OPAs y Consultas de Acceso a la Información Pública"),"No Aplica",'5. Valoración de Controles'!M13))</f>
        <v/>
      </c>
      <c r="Z13" s="35">
        <f>IF($H$12="","",
IF(OR($H$12="Corrupción",$H$12="Corrupción - LA/FT/FPADM",$H$12="Corrupción - LA/FT/FPADM",$H$12="Corrupción en Trámites, OPAs y Consultas de Acceso a la Información Pública"),"No Aplica",'5. Valoración de Controles'!N13))</f>
        <v>0</v>
      </c>
      <c r="AA13" s="35">
        <f>IF($H$12="","",
IF(OR($H$12="Corrupción",$H$12="Corrupción - LA/FT/FPADM",$H$12="Corrupción - LA/FT/FPADM",$H$12="Corrupción en Trámites, OPAs y Consultas de Acceso a la Información Pública"),"No Aplica",'5. Valoración de Controles'!O13))</f>
        <v>0</v>
      </c>
      <c r="AB13" s="35">
        <f>IF($H$12="","",
IF(OR($H$12="Corrupción",$H$12="Corrupción - LA/FT/FPADM",$H$12="Corrupción - LA/FT/FPADM",$H$12="Corrupción en Trámites, OPAs y Consultas de Acceso a la Información Pública"),"No Aplica",'5. Valoración de Controles'!P13))</f>
        <v>0</v>
      </c>
      <c r="AC13" s="35">
        <f>IF($H$12="","",
IF(OR($H$12="Corrupción",$H$12="Corrupción - LA/FT/FPADM",$H$12="Corrupción - LA/FT/FPADM",$H$12="Corrupción en Trámites, OPAs y Consultas de Acceso a la Información Pública"),"No Aplica",'5. Valoración de Controles'!Q13))</f>
        <v>0</v>
      </c>
      <c r="AD13" s="35">
        <f>IF($H$12="","",
IF(OR($H$12="Corrupción",$H$12="Corrupción - LA/FT/FPADM",$H$12="Corrupción - LA/FT/FPADM",$H$12="Corrupción en Trámites, OPAs y Consultas de Acceso a la Información Pública"),"No Aplica",'5. Valoración de Controles'!R13))</f>
        <v>0</v>
      </c>
      <c r="AE13" s="35">
        <f>IF($H$12="","",
IF(OR($H$12="Corrupción",$H$12="Corrupción - LA/FT/FPADM",$H$12="Corrupción - LA/FT/FPADM",$H$12="Corrupción en Trámites, OPAs y Consultas de Acceso a la Información Pública"),"No Aplica",'5. Valoración de Controles'!S13))</f>
        <v>0</v>
      </c>
      <c r="AF13" s="35">
        <f>IF($H$12="","",
IF(OR($H$12="Corrupción",$H$12="Corrupción - LA/FT/FPADM",$H$12="Corrupción - LA/FT/FPADM",$H$12="Corrupción en Trámites, OPAs y Consultas de Acceso a la Información Pública"),"No Aplica",'5. Valoración de Controles'!T13))</f>
        <v>0</v>
      </c>
      <c r="AG13" s="35" t="str">
        <f>IF($H$12="","",
IF(OR($H$12="Corrupción",$H$12="Corrupción - LA/FT/FPADM",$H$12="Corrupción - LA/FT/FPADM",$H$12="Corrupción en Trámites, OPAs y Consultas de Acceso a la Información Pública"),"No Aplica",'5. Valoración de Controles'!U13))</f>
        <v/>
      </c>
      <c r="AH13" s="135"/>
      <c r="AI13" s="216"/>
      <c r="AJ13" s="135"/>
      <c r="AK13" s="216"/>
      <c r="AL13" s="131"/>
      <c r="AM13" s="140"/>
      <c r="AN13" s="204"/>
      <c r="AO13" s="220"/>
      <c r="AP13" s="118"/>
      <c r="AQ13" s="139"/>
      <c r="AR13" s="11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45" customHeight="1" x14ac:dyDescent="0.3">
      <c r="A14" s="147"/>
      <c r="B14" s="139"/>
      <c r="C14" s="139"/>
      <c r="D14" s="139"/>
      <c r="E14" s="139"/>
      <c r="F14" s="139"/>
      <c r="G14" s="139"/>
      <c r="H14" s="139"/>
      <c r="I14" s="139"/>
      <c r="J14" s="139"/>
      <c r="K14" s="135"/>
      <c r="L14" s="136"/>
      <c r="M14" s="139"/>
      <c r="N14" s="135"/>
      <c r="O14" s="136"/>
      <c r="P14" s="131"/>
      <c r="Q14" s="64"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64">
        <f>IF($H$12="","",
IF(OR($H$12="Corrupción",$H$12="Corrupción - LA/FT/FPADM",$H$12="Corrupción - Conflictos de Interés",$H$12="Corrupción en Trámites, OPAs y Consultas de Acceso a la Información Pública"),'6.Valoración Control Corrupción'!E14,'5. Valoración de Controles'!E14))</f>
        <v>0</v>
      </c>
      <c r="S14" s="64">
        <f>IF($H$12="","",
IF(OR($H$12="Corrupción",$H$12="Corrupción - LA/FT/FPADM",$H$12="Corrupción - Conflictos de Interés",$H$12="Corrupción en Trámites, OPAs y Consultas de Acceso a la Información Pública"),'6.Valoración Control Corrupción'!F14,'5. Valoración de Controles'!F14))</f>
        <v>0</v>
      </c>
      <c r="T14" s="64">
        <f>IF($H$12="","",
IF(OR($H$12="Corrupción",$H$12="Corrupción - LA/FT/FPADM",$H$12="Corrupción - Conflictos de Interés",$H$12="Corrupción en Trámites, OPAs y Consultas de Acceso a la Información Pública"),'6.Valoración Control Corrupción'!G14,'5. Valoración de Controles'!G14))</f>
        <v>0</v>
      </c>
      <c r="U14" s="64">
        <f>IF($H$12="","",
IF(OR($H$12="Corrupción",$H$12="Corrupción - LA/FT/FPADM",$H$12="Corrupción - Conflictos de Interés",$H$12="Corrupción en Trámites, OPAs y Consultas de Acceso a la Información Pública"),'6.Valoración Control Corrupción'!H14,'5. Valoración de Controles'!H14))</f>
        <v>0</v>
      </c>
      <c r="V14" s="64">
        <f>IF($H$12="","",
IF(OR($H$12="Corrupción",$H$12="Corrupción - LA/FT/FPADM",$H$12="Corrupción - Conflictos de Interés",$H$12="Corrupción en Trámites, OPAs y Consultas de Acceso a la Información Pública"),'6.Valoración Control Corrupción'!I14,'5. Valoración de Controles'!I14))</f>
        <v>0</v>
      </c>
      <c r="W14" s="64">
        <f>IF($H$12="","",
IF(OR($H$12="Corrupción",$H$12="Corrupción - LA/FT/FPADM",$H$12="Corrupción - Conflictos de Interés",$H$12="Corrupción en Trámites, OPAs y Consultas de Acceso a la Información Pública"),'6.Valoración Control Corrupción'!J14,'5. Valoración de Controles'!J14))</f>
        <v>0</v>
      </c>
      <c r="X14" s="35">
        <f>IF($H$12="","",
IF(OR($H$12="Corrupción",$H$12="Corrupción - LA/FT/FPADM",$H$12="Corrupción - LA/FT/FPADM",$H$12="Corrupción en Trámites, OPAs y Consultas de Acceso a la Información Pública"),"No Aplica",'5. Valoración de Controles'!L14))</f>
        <v>0</v>
      </c>
      <c r="Y14" s="35" t="str">
        <f>IF($H$12="","",
IF(OR($H$12="Corrupción",$H$12="Corrupción - LA/FT/FPADM",$H$12="Corrupción - LA/FT/FPADM",$H$12="Corrupción en Trámites, OPAs y Consultas de Acceso a la Información Pública"),"No Aplica",'5. Valoración de Controles'!M14))</f>
        <v/>
      </c>
      <c r="Z14" s="35">
        <f>IF($H$12="","",
IF(OR($H$12="Corrupción",$H$12="Corrupción - LA/FT/FPADM",$H$12="Corrupción - LA/FT/FPADM",$H$12="Corrupción en Trámites, OPAs y Consultas de Acceso a la Información Pública"),"No Aplica",'5. Valoración de Controles'!N14))</f>
        <v>0</v>
      </c>
      <c r="AA14" s="35">
        <f>IF($H$12="","",
IF(OR($H$12="Corrupción",$H$12="Corrupción - LA/FT/FPADM",$H$12="Corrupción - LA/FT/FPADM",$H$12="Corrupción en Trámites, OPAs y Consultas de Acceso a la Información Pública"),"No Aplica",'5. Valoración de Controles'!O14))</f>
        <v>0</v>
      </c>
      <c r="AB14" s="35">
        <f>IF($H$12="","",
IF(OR($H$12="Corrupción",$H$12="Corrupción - LA/FT/FPADM",$H$12="Corrupción - LA/FT/FPADM",$H$12="Corrupción en Trámites, OPAs y Consultas de Acceso a la Información Pública"),"No Aplica",'5. Valoración de Controles'!P14))</f>
        <v>0</v>
      </c>
      <c r="AC14" s="35">
        <f>IF($H$12="","",
IF(OR($H$12="Corrupción",$H$12="Corrupción - LA/FT/FPADM",$H$12="Corrupción - LA/FT/FPADM",$H$12="Corrupción en Trámites, OPAs y Consultas de Acceso a la Información Pública"),"No Aplica",'5. Valoración de Controles'!Q14))</f>
        <v>0</v>
      </c>
      <c r="AD14" s="35">
        <f>IF($H$12="","",
IF(OR($H$12="Corrupción",$H$12="Corrupción - LA/FT/FPADM",$H$12="Corrupción - LA/FT/FPADM",$H$12="Corrupción en Trámites, OPAs y Consultas de Acceso a la Información Pública"),"No Aplica",'5. Valoración de Controles'!R14))</f>
        <v>0</v>
      </c>
      <c r="AE14" s="35">
        <f>IF($H$12="","",
IF(OR($H$12="Corrupción",$H$12="Corrupción - LA/FT/FPADM",$H$12="Corrupción - LA/FT/FPADM",$H$12="Corrupción en Trámites, OPAs y Consultas de Acceso a la Información Pública"),"No Aplica",'5. Valoración de Controles'!S14))</f>
        <v>0</v>
      </c>
      <c r="AF14" s="35">
        <f>IF($H$12="","",
IF(OR($H$12="Corrupción",$H$12="Corrupción - LA/FT/FPADM",$H$12="Corrupción - LA/FT/FPADM",$H$12="Corrupción en Trámites, OPAs y Consultas de Acceso a la Información Pública"),"No Aplica",'5. Valoración de Controles'!T14))</f>
        <v>0</v>
      </c>
      <c r="AG14" s="35" t="str">
        <f>IF($H$12="","",
IF(OR($H$12="Corrupción",$H$12="Corrupción - LA/FT/FPADM",$H$12="Corrupción - LA/FT/FPADM",$H$12="Corrupción en Trámites, OPAs y Consultas de Acceso a la Información Pública"),"No Aplica",'5. Valoración de Controles'!U14))</f>
        <v/>
      </c>
      <c r="AH14" s="135"/>
      <c r="AI14" s="216"/>
      <c r="AJ14" s="135"/>
      <c r="AK14" s="216"/>
      <c r="AL14" s="131"/>
      <c r="AM14" s="140"/>
      <c r="AN14" s="204"/>
      <c r="AO14" s="220"/>
      <c r="AP14" s="118"/>
      <c r="AQ14" s="139"/>
      <c r="AR14" s="11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31.5" customHeight="1" x14ac:dyDescent="0.3">
      <c r="A15" s="147">
        <v>3</v>
      </c>
      <c r="B15" s="139" t="str">
        <f>'2. Identificación del Riesgo'!B15:B17</f>
        <v>Gestión Contractual</v>
      </c>
      <c r="C15" s="139" t="str">
        <f>IF('2. Identificación del Riesgo'!C15:C17="","",'2. Identificación del Riesgo'!C15:C17)</f>
        <v>Aprobacion de polizas de garantias</v>
      </c>
      <c r="D15" s="139" t="str">
        <f>IF('2. Identificación del Riesgo'!D15:D17="","",'2. Identificación del Riesgo'!D15:D17)</f>
        <v>Afectación Reputacional</v>
      </c>
      <c r="E15" s="139" t="str">
        <f>IF('2. Identificación del Riesgo'!E15:E17="","",'2. Identificación del Riesgo'!E15:E17)</f>
        <v>Aprobacion de polizas que no cumplen con las condiciones legalmente establecidas</v>
      </c>
      <c r="F15" s="139" t="str">
        <f>IF('2. Identificación del Riesgo'!F15:F17="","",'2. Identificación del Riesgo'!F15:F17)</f>
        <v>Falta de conocimientos juridicos de los abogados contratista definidos por la Dirección encargados de llevar los procesos</v>
      </c>
      <c r="G15" s="139" t="str">
        <f>IF('2. Identificación del Riesgo'!G15:G17="","",'2. Identificación del Riesgo'!G15:G17)</f>
        <v>Posibilidad de afectacion reputacional por la aprobacion de polizas que no cumplen con las condiciones legalmente establecidas debido a la falta de conocimientos contractuales de los abogados contratistas que apoyan el proceso contractual</v>
      </c>
      <c r="H15" s="139" t="str">
        <f>IF('2. Identificación del Riesgo'!H15:H17="","",'2. Identificación del Riesgo'!H15:H17)</f>
        <v>Gestión - Incumplimiento Normativo</v>
      </c>
      <c r="I15" s="139" t="str">
        <f>IF('2. Identificación del Riesgo'!I15:I17="","",'2. Identificación del Riesgo'!I15:I17)</f>
        <v>Ejecución y Administración de procesos</v>
      </c>
      <c r="J15" s="139" t="str">
        <f>IF('2. Identificación del Riesgo'!J15:J17="","",'2. Identificación del Riesgo'!J15:J17)</f>
        <v>Media: La actividad que conlleva el riesgo se ejecuta de 24 a 500 veces por año</v>
      </c>
      <c r="K15" s="135" t="str">
        <f>'2. Identificación del Riesgo'!K15:K17</f>
        <v>Media</v>
      </c>
      <c r="L15" s="136">
        <f>'2. Identificación del Riesgo'!L15:L17</f>
        <v>0.6</v>
      </c>
      <c r="M15" s="139"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con algunos usuarios de relevancia frente al logro de los objetivos</v>
      </c>
      <c r="N15" s="135" t="str">
        <f>'2. Identificación del Riesgo'!N15:N17</f>
        <v>Moderado</v>
      </c>
      <c r="O15" s="136">
        <f>'2. Identificación del Riesgo'!O15:O17</f>
        <v>0.6</v>
      </c>
      <c r="P15" s="131" t="str">
        <f>'2. Identificación del Riesgo'!P15:P17</f>
        <v>Moderado</v>
      </c>
      <c r="Q15" s="64"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Supervisor de contrato o Jefe de la Oficina Jurídica
 trimestralmente 1. Socializa una pieza interna que indique a los abogados, contratistas, supervisores, apoyos a la supervisión, a- la información que deben verificar en las pólizas. b- solicitando que se envie correo a los abogados por parte del supervisor cuando el contratista registre las pólizas en el secop para su revisión y aprobación. c- Que el supervisor de no efectuar pagos si no estan aprobadas las pólizas (inicio, modificaciones, suspensiones-reinicios)     
 verificando así la efectividad y correcta aplicación de dicho formato para que se cumpla con las vigencias y valores asegurados que debe tener cada póliza conforme a lo establecido en el contrato y en la ley. Se hace un muestreo de tres contratos en los cuales se verifica que la poliza cumpla con lo requerido. Trimestral 1. El supervisor informa por correo al abogado que esta la poliza para la revisión. 
2.El abogado revisa la poliza y la remite para aprobación o rechazo. 
3. El formato debe corresponder a la información de la garantia y su fecha de aprobación en el secop II.
 1. Pieza de sociliazación sobre aspectos relevantes relacionados con las pólizas.
2.Muestreo trimestral de 3 contratos donde se verifique que el formato corresponde a lo requerido en el contrato y la información del secop.</v>
      </c>
      <c r="R15" s="64" t="str">
        <f>IF($H$15="","",
IF(OR($H$15="Corrupción",$H$15="Corrupción - LA/FT/FPADM",$H$15="Corrupción - Conflictos de Interés",$H$15="Corrupción en Trámites, OPAs y Consultas de Acceso a la Información Pública"),'6.Valoración Control Corrupción'!E15,'5. Valoración de Controles'!E15))</f>
        <v xml:space="preserve">Supervisor de contrato o Jefe de la Oficina Jurídica
</v>
      </c>
      <c r="S15" s="64" t="str">
        <f>IF($H$15="","",
IF(OR($H$15="Corrupción",$H$15="Corrupción - LA/FT/FPADM",$H$15="Corrupción - Conflictos de Interés",$H$15="Corrupción en Trámites, OPAs y Consultas de Acceso a la Información Pública"),'6.Valoración Control Corrupción'!F15,'5. Valoración de Controles'!F15))</f>
        <v>trimestralmente</v>
      </c>
      <c r="T15" s="64" t="str">
        <f>IF($H$15="","",
IF(OR($H$15="Corrupción",$H$15="Corrupción - LA/FT/FPADM",$H$15="Corrupción - Conflictos de Interés",$H$15="Corrupción en Trámites, OPAs y Consultas de Acceso a la Información Pública"),'6.Valoración Control Corrupción'!G15,'5. Valoración de Controles'!G15))</f>
        <v xml:space="preserve">1. Socializa una pieza interna que indique a los abogados, contratistas, supervisores, apoyos a la supervisión, a- la información que deben verificar en las pólizas. b- solicitando que se envie correo a los abogados por parte del supervisor cuando el contratista registre las pólizas en el secop para su revisión y aprobación. c- Que el supervisor de no efectuar pagos si no estan aprobadas las pólizas (inicio, modificaciones, suspensiones-reinicios)     
</v>
      </c>
      <c r="U15" s="64" t="str">
        <f>IF($H$15="","",
IF(OR($H$15="Corrupción",$H$15="Corrupción - LA/FT/FPADM",$H$15="Corrupción - Conflictos de Interés",$H$15="Corrupción en Trámites, OPAs y Consultas de Acceso a la Información Pública"),'6.Valoración Control Corrupción'!H15,'5. Valoración de Controles'!H15))</f>
        <v>verificando así la efectividad y correcta aplicación de dicho formato para que se cumpla con las vigencias y valores asegurados que debe tener cada póliza conforme a lo establecido en el contrato y en la ley. Se hace un muestreo de tres contratos en los cuales se verifica que la poliza cumpla con lo requerido. Trimestral</v>
      </c>
      <c r="V15" s="64" t="str">
        <f>IF($H$15="","",
IF(OR($H$15="Corrupción",$H$15="Corrupción - LA/FT/FPADM",$H$15="Corrupción - Conflictos de Interés",$H$15="Corrupción en Trámites, OPAs y Consultas de Acceso a la Información Pública"),'6.Valoración Control Corrupción'!I15,'5. Valoración de Controles'!I15))</f>
        <v xml:space="preserve">1. El supervisor informa por correo al abogado que esta la poliza para la revisión. 
2.El abogado revisa la poliza y la remite para aprobación o rechazo. 
3. El formato debe corresponder a la información de la garantia y su fecha de aprobación en el secop II.
</v>
      </c>
      <c r="W15" s="64" t="str">
        <f>IF($H$15="","",
IF(OR($H$15="Corrupción",$H$15="Corrupción - LA/FT/FPADM",$H$15="Corrupción - Conflictos de Interés",$H$15="Corrupción en Trámites, OPAs y Consultas de Acceso a la Información Pública"),'6.Valoración Control Corrupción'!J15,'5. Valoración de Controles'!J15))</f>
        <v>1. Pieza de sociliazación sobre aspectos relevantes relacionados con las pólizas.
2.Muestreo trimestral de 3 contratos donde se verifique que el formato corresponde a lo requerido en el contrato y la información del secop.</v>
      </c>
      <c r="X15" s="35" t="str">
        <f>IF($H$15="","",
IF(OR($H$15="Corrupción",$H$15="Corrupción - LA/FT/FPADM",$H$15="Corrupción - LA/FT/FPADM",$H$15="Corrupción en Trámites, OPAs y Consultas de Acceso a la Información Pública"),"No Aplica",'5. Valoración de Controles'!L15))</f>
        <v>Preventivo</v>
      </c>
      <c r="Y15" s="35" t="str">
        <f>IF($H$15="","",
IF(OR($H$15="Corrupción",$H$15="Corrupción - LA/FT/FPADM",$H$15="Corrupción - LA/FT/FPADM",$H$15="Corrupción en Trámites, OPAs y Consultas de Acceso a la Información Pública"),"No Aplica",'5. Valoración de Controles'!M15))</f>
        <v>Afecta probabilidad</v>
      </c>
      <c r="Z15" s="35" t="str">
        <f>IF($H$15="","",
IF(OR($H$15="Corrupción",$H$15="Corrupción - LA/FT/FPADM",$H$15="Corrupción - LA/FT/FPADM",$H$15="Corrupción en Trámites, OPAs y Consultas de Acceso a la Información Pública"),"No Aplica",'5. Valoración de Controles'!N15))</f>
        <v>Manual</v>
      </c>
      <c r="AA15" s="35" t="str">
        <f>IF($H$15="","",
IF(OR($H$15="Corrupción",$H$15="Corrupción - LA/FT/FPADM",$H$15="Corrupción - LA/FT/FPADM",$H$15="Corrupción en Trámites, OPAs y Consultas de Acceso a la Información Pública"),"No Aplica",'5. Valoración de Controles'!O15))</f>
        <v>Documentado</v>
      </c>
      <c r="AB15" s="35" t="str">
        <f>IF($H$15="","",
IF(OR($H$15="Corrupción",$H$15="Corrupción - LA/FT/FPADM",$H$15="Corrupción - LA/FT/FPADM",$H$15="Corrupción en Trámites, OPAs y Consultas de Acceso a la Información Pública"),"No Aplica",'5. Valoración de Controles'!P15))</f>
        <v>Aleatoria</v>
      </c>
      <c r="AC15" s="35" t="str">
        <f>IF($H$15="","",
IF(OR($H$15="Corrupción",$H$15="Corrupción - LA/FT/FPADM",$H$15="Corrupción - LA/FT/FPADM",$H$15="Corrupción en Trámites, OPAs y Consultas de Acceso a la Información Pública"),"No Aplica",'5. Valoración de Controles'!Q15))</f>
        <v>Con registro</v>
      </c>
      <c r="AD15" s="35" t="str">
        <f>IF($H$15="","",
IF(OR($H$15="Corrupción",$H$15="Corrupción - LA/FT/FPADM",$H$15="Corrupción - LA/FT/FPADM",$H$15="Corrupción en Trámites, OPAs y Consultas de Acceso a la Información Pública"),"No Aplica",'5. Valoración de Controles'!R15))</f>
        <v>Formato excel del control aleatorio, y se tienen en las carpetas digitales  del IDIGER, la contratista de apoyo y la Profesional especilaizada 222-29</v>
      </c>
      <c r="AE15" s="35" t="str">
        <f>IF($H$15="","",
IF(OR($H$15="Corrupción",$H$15="Corrupción - LA/FT/FPADM",$H$15="Corrupción - LA/FT/FPADM",$H$15="Corrupción en Trámites, OPAs y Consultas de Acceso a la Información Pública"),"No Aplica",'5. Valoración de Controles'!S15))</f>
        <v>La remite la contratista apoyo a planeacion de la OAJ y/o la profesional especializado 222-29</v>
      </c>
      <c r="AF15" s="35" t="str">
        <f>IF($H$15="","",
IF(OR($H$15="Corrupción",$H$15="Corrupción - LA/FT/FPADM",$H$15="Corrupción - LA/FT/FPADM",$H$15="Corrupción en Trámites, OPAs y Consultas de Acceso a la Información Pública"),"No Aplica",'5. Valoración de Controles'!T15))</f>
        <v>En la revisión del formato de póliza si se encuentra alguna incosistencia, se actualiza la información contenida en el formato</v>
      </c>
      <c r="AG15" s="35">
        <f>IF($H$15="","",
IF(OR($H$15="Corrupción",$H$15="Corrupción - LA/FT/FPADM",$H$15="Corrupción - LA/FT/FPADM",$H$15="Corrupción en Trámites, OPAs y Consultas de Acceso a la Información Pública"),"No Aplica",'5. Valoración de Controles'!U15))</f>
        <v>0.4</v>
      </c>
      <c r="AH15" s="135"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216">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0.36</v>
      </c>
      <c r="AJ15" s="135"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Moderado</v>
      </c>
      <c r="AK15" s="216">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0.6</v>
      </c>
      <c r="AL15" s="131" t="str">
        <f t="shared" ref="AL15" si="2">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140" t="s">
        <v>54</v>
      </c>
      <c r="AN15" s="204" t="str">
        <f t="shared" ref="AN15" si="3">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222" t="s">
        <v>382</v>
      </c>
      <c r="AP15" s="225" t="s">
        <v>383</v>
      </c>
      <c r="AQ15" s="215" t="str">
        <f t="shared" ref="AQ15" si="4">IF(AO15="","","∑ Peso porcentual de cada acción definida")</f>
        <v>∑ Peso porcentual de cada acción definida</v>
      </c>
      <c r="AR15" s="118" t="s">
        <v>384</v>
      </c>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31.5" customHeight="1" x14ac:dyDescent="0.3">
      <c r="A16" s="147"/>
      <c r="B16" s="139"/>
      <c r="C16" s="139"/>
      <c r="D16" s="139"/>
      <c r="E16" s="139"/>
      <c r="F16" s="139"/>
      <c r="G16" s="139"/>
      <c r="H16" s="139"/>
      <c r="I16" s="139"/>
      <c r="J16" s="139"/>
      <c r="K16" s="135"/>
      <c r="L16" s="136"/>
      <c r="M16" s="139"/>
      <c r="N16" s="135"/>
      <c r="O16" s="136"/>
      <c r="P16" s="131"/>
      <c r="Q16" s="64"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xml:space="preserve">     </v>
      </c>
      <c r="R16" s="64">
        <f>IF($H$15="","",
IF(OR($H$15="Corrupción",$H$15="Corrupción - LA/FT/FPADM",$H$15="Corrupción - Conflictos de Interés",$H$15="Corrupción en Trámites, OPAs y Consultas de Acceso a la Información Pública"),'6.Valoración Control Corrupción'!E16,'5. Valoración de Controles'!E16))</f>
        <v>0</v>
      </c>
      <c r="S16" s="64">
        <f>IF($H$15="","",
IF(OR($H$15="Corrupción",$H$15="Corrupción - LA/FT/FPADM",$H$15="Corrupción - Conflictos de Interés",$H$15="Corrupción en Trámites, OPAs y Consultas de Acceso a la Información Pública"),'6.Valoración Control Corrupción'!F16,'5. Valoración de Controles'!F16))</f>
        <v>0</v>
      </c>
      <c r="T16" s="64">
        <f>IF($H$15="","",
IF(OR($H$15="Corrupción",$H$15="Corrupción - LA/FT/FPADM",$H$15="Corrupción - Conflictos de Interés",$H$15="Corrupción en Trámites, OPAs y Consultas de Acceso a la Información Pública"),'6.Valoración Control Corrupción'!G16,'5. Valoración de Controles'!G16))</f>
        <v>0</v>
      </c>
      <c r="U16" s="64">
        <f>IF($H$15="","",
IF(OR($H$15="Corrupción",$H$15="Corrupción - LA/FT/FPADM",$H$15="Corrupción - Conflictos de Interés",$H$15="Corrupción en Trámites, OPAs y Consultas de Acceso a la Información Pública"),'6.Valoración Control Corrupción'!H16,'5. Valoración de Controles'!H16))</f>
        <v>0</v>
      </c>
      <c r="V16" s="64">
        <f>IF($H$15="","",
IF(OR($H$15="Corrupción",$H$15="Corrupción - LA/FT/FPADM",$H$15="Corrupción - Conflictos de Interés",$H$15="Corrupción en Trámites, OPAs y Consultas de Acceso a la Información Pública"),'6.Valoración Control Corrupción'!I16,'5. Valoración de Controles'!I16))</f>
        <v>0</v>
      </c>
      <c r="W16" s="64">
        <f>IF($H$15="","",
IF(OR($H$15="Corrupción",$H$15="Corrupción - LA/FT/FPADM",$H$15="Corrupción - Conflictos de Interés",$H$15="Corrupción en Trámites, OPAs y Consultas de Acceso a la Información Pública"),'6.Valoración Control Corrupción'!J16,'5. Valoración de Controles'!J16))</f>
        <v>0</v>
      </c>
      <c r="X16" s="35">
        <f>IF($H$15="","",
IF(OR($H$15="Corrupción",$H$15="Corrupción - LA/FT/FPADM",$H$15="Corrupción - LA/FT/FPADM",$H$15="Corrupción en Trámites, OPAs y Consultas de Acceso a la Información Pública"),"No Aplica",'5. Valoración de Controles'!L16))</f>
        <v>0</v>
      </c>
      <c r="Y16" s="35" t="str">
        <f>IF($H$15="","",
IF(OR($H$15="Corrupción",$H$15="Corrupción - LA/FT/FPADM",$H$15="Corrupción - LA/FT/FPADM",$H$15="Corrupción en Trámites, OPAs y Consultas de Acceso a la Información Pública"),"No Aplica",'5. Valoración de Controles'!M16))</f>
        <v/>
      </c>
      <c r="Z16" s="35">
        <f>IF($H$15="","",
IF(OR($H$15="Corrupción",$H$15="Corrupción - LA/FT/FPADM",$H$15="Corrupción - LA/FT/FPADM",$H$15="Corrupción en Trámites, OPAs y Consultas de Acceso a la Información Pública"),"No Aplica",'5. Valoración de Controles'!N16))</f>
        <v>0</v>
      </c>
      <c r="AA16" s="35">
        <f>IF($H$15="","",
IF(OR($H$15="Corrupción",$H$15="Corrupción - LA/FT/FPADM",$H$15="Corrupción - LA/FT/FPADM",$H$15="Corrupción en Trámites, OPAs y Consultas de Acceso a la Información Pública"),"No Aplica",'5. Valoración de Controles'!O16))</f>
        <v>0</v>
      </c>
      <c r="AB16" s="35">
        <f>IF($H$15="","",
IF(OR($H$15="Corrupción",$H$15="Corrupción - LA/FT/FPADM",$H$15="Corrupción - LA/FT/FPADM",$H$15="Corrupción en Trámites, OPAs y Consultas de Acceso a la Información Pública"),"No Aplica",'5. Valoración de Controles'!P16))</f>
        <v>0</v>
      </c>
      <c r="AC16" s="35">
        <f>IF($H$15="","",
IF(OR($H$15="Corrupción",$H$15="Corrupción - LA/FT/FPADM",$H$15="Corrupción - LA/FT/FPADM",$H$15="Corrupción en Trámites, OPAs y Consultas de Acceso a la Información Pública"),"No Aplica",'5. Valoración de Controles'!Q16))</f>
        <v>0</v>
      </c>
      <c r="AD16" s="35">
        <f>IF($H$15="","",
IF(OR($H$15="Corrupción",$H$15="Corrupción - LA/FT/FPADM",$H$15="Corrupción - LA/FT/FPADM",$H$15="Corrupción en Trámites, OPAs y Consultas de Acceso a la Información Pública"),"No Aplica",'5. Valoración de Controles'!R16))</f>
        <v>0</v>
      </c>
      <c r="AE16" s="35">
        <f>IF($H$15="","",
IF(OR($H$15="Corrupción",$H$15="Corrupción - LA/FT/FPADM",$H$15="Corrupción - LA/FT/FPADM",$H$15="Corrupción en Trámites, OPAs y Consultas de Acceso a la Información Pública"),"No Aplica",'5. Valoración de Controles'!S16))</f>
        <v>0</v>
      </c>
      <c r="AF16" s="35">
        <f>IF($H$15="","",
IF(OR($H$15="Corrupción",$H$15="Corrupción - LA/FT/FPADM",$H$15="Corrupción - LA/FT/FPADM",$H$15="Corrupción en Trámites, OPAs y Consultas de Acceso a la Información Pública"),"No Aplica",'5. Valoración de Controles'!T16))</f>
        <v>0</v>
      </c>
      <c r="AG16" s="35" t="str">
        <f>IF($H$15="","",
IF(OR($H$15="Corrupción",$H$15="Corrupción - LA/FT/FPADM",$H$15="Corrupción - LA/FT/FPADM",$H$15="Corrupción en Trámites, OPAs y Consultas de Acceso a la Información Pública"),"No Aplica",'5. Valoración de Controles'!U16))</f>
        <v/>
      </c>
      <c r="AH16" s="135"/>
      <c r="AI16" s="216"/>
      <c r="AJ16" s="135"/>
      <c r="AK16" s="216"/>
      <c r="AL16" s="131"/>
      <c r="AM16" s="140"/>
      <c r="AN16" s="204"/>
      <c r="AO16" s="223"/>
      <c r="AP16" s="226"/>
      <c r="AQ16" s="139"/>
      <c r="AR16" s="11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ht="45.75" customHeight="1" x14ac:dyDescent="0.3">
      <c r="A17" s="147"/>
      <c r="B17" s="139"/>
      <c r="C17" s="139"/>
      <c r="D17" s="139"/>
      <c r="E17" s="139"/>
      <c r="F17" s="139"/>
      <c r="G17" s="139"/>
      <c r="H17" s="139"/>
      <c r="I17" s="139"/>
      <c r="J17" s="139"/>
      <c r="K17" s="135"/>
      <c r="L17" s="136"/>
      <c r="M17" s="139"/>
      <c r="N17" s="135"/>
      <c r="O17" s="136"/>
      <c r="P17" s="131"/>
      <c r="Q17" s="64"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64">
        <f>IF($H$15="","",
IF(OR($H$15="Corrupción",$H$15="Corrupción - LA/FT/FPADM",$H$15="Corrupción - Conflictos de Interés",$H$15="Corrupción en Trámites, OPAs y Consultas de Acceso a la Información Pública"),'6.Valoración Control Corrupción'!E17,'5. Valoración de Controles'!E17))</f>
        <v>0</v>
      </c>
      <c r="S17" s="64">
        <f>IF($H$15="","",
IF(OR($H$15="Corrupción",$H$15="Corrupción - LA/FT/FPADM",$H$15="Corrupción - Conflictos de Interés",$H$15="Corrupción en Trámites, OPAs y Consultas de Acceso a la Información Pública"),'6.Valoración Control Corrupción'!F17,'5. Valoración de Controles'!F17))</f>
        <v>0</v>
      </c>
      <c r="T17" s="64">
        <f>IF($H$15="","",
IF(OR($H$15="Corrupción",$H$15="Corrupción - LA/FT/FPADM",$H$15="Corrupción - Conflictos de Interés",$H$15="Corrupción en Trámites, OPAs y Consultas de Acceso a la Información Pública"),'6.Valoración Control Corrupción'!G17,'5. Valoración de Controles'!G17))</f>
        <v>0</v>
      </c>
      <c r="U17" s="64">
        <f>IF($H$15="","",
IF(OR($H$15="Corrupción",$H$15="Corrupción - LA/FT/FPADM",$H$15="Corrupción - Conflictos de Interés",$H$15="Corrupción en Trámites, OPAs y Consultas de Acceso a la Información Pública"),'6.Valoración Control Corrupción'!H17,'5. Valoración de Controles'!H17))</f>
        <v>0</v>
      </c>
      <c r="V17" s="64">
        <f>IF($H$15="","",
IF(OR($H$15="Corrupción",$H$15="Corrupción - LA/FT/FPADM",$H$15="Corrupción - Conflictos de Interés",$H$15="Corrupción en Trámites, OPAs y Consultas de Acceso a la Información Pública"),'6.Valoración Control Corrupción'!I17,'5. Valoración de Controles'!I17))</f>
        <v>0</v>
      </c>
      <c r="W17" s="64">
        <f>IF($H$15="","",
IF(OR($H$15="Corrupción",$H$15="Corrupción - LA/FT/FPADM",$H$15="Corrupción - Conflictos de Interés",$H$15="Corrupción en Trámites, OPAs y Consultas de Acceso a la Información Pública"),'6.Valoración Control Corrupción'!J17,'5. Valoración de Controles'!J17))</f>
        <v>0</v>
      </c>
      <c r="X17" s="35">
        <f>IF($H$15="","",
IF(OR($H$15="Corrupción",$H$15="Corrupción - LA/FT/FPADM",$H$15="Corrupción - LA/FT/FPADM",$H$15="Corrupción en Trámites, OPAs y Consultas de Acceso a la Información Pública"),"No Aplica",'5. Valoración de Controles'!L17))</f>
        <v>0</v>
      </c>
      <c r="Y17" s="35" t="str">
        <f>IF($H$15="","",
IF(OR($H$15="Corrupción",$H$15="Corrupción - LA/FT/FPADM",$H$15="Corrupción - LA/FT/FPADM",$H$15="Corrupción en Trámites, OPAs y Consultas de Acceso a la Información Pública"),"No Aplica",'5. Valoración de Controles'!M17))</f>
        <v/>
      </c>
      <c r="Z17" s="35">
        <f>IF($H$15="","",
IF(OR($H$15="Corrupción",$H$15="Corrupción - LA/FT/FPADM",$H$15="Corrupción - LA/FT/FPADM",$H$15="Corrupción en Trámites, OPAs y Consultas de Acceso a la Información Pública"),"No Aplica",'5. Valoración de Controles'!N17))</f>
        <v>0</v>
      </c>
      <c r="AA17" s="35">
        <f>IF($H$15="","",
IF(OR($H$15="Corrupción",$H$15="Corrupción - LA/FT/FPADM",$H$15="Corrupción - LA/FT/FPADM",$H$15="Corrupción en Trámites, OPAs y Consultas de Acceso a la Información Pública"),"No Aplica",'5. Valoración de Controles'!O17))</f>
        <v>0</v>
      </c>
      <c r="AB17" s="35">
        <f>IF($H$15="","",
IF(OR($H$15="Corrupción",$H$15="Corrupción - LA/FT/FPADM",$H$15="Corrupción - LA/FT/FPADM",$H$15="Corrupción en Trámites, OPAs y Consultas de Acceso a la Información Pública"),"No Aplica",'5. Valoración de Controles'!P17))</f>
        <v>0</v>
      </c>
      <c r="AC17" s="35">
        <f>IF($H$15="","",
IF(OR($H$15="Corrupción",$H$15="Corrupción - LA/FT/FPADM",$H$15="Corrupción - LA/FT/FPADM",$H$15="Corrupción en Trámites, OPAs y Consultas de Acceso a la Información Pública"),"No Aplica",'5. Valoración de Controles'!Q17))</f>
        <v>0</v>
      </c>
      <c r="AD17" s="35">
        <f>IF($H$15="","",
IF(OR($H$15="Corrupción",$H$15="Corrupción - LA/FT/FPADM",$H$15="Corrupción - LA/FT/FPADM",$H$15="Corrupción en Trámites, OPAs y Consultas de Acceso a la Información Pública"),"No Aplica",'5. Valoración de Controles'!R17))</f>
        <v>0</v>
      </c>
      <c r="AE17" s="35">
        <f>IF($H$15="","",
IF(OR($H$15="Corrupción",$H$15="Corrupción - LA/FT/FPADM",$H$15="Corrupción - LA/FT/FPADM",$H$15="Corrupción en Trámites, OPAs y Consultas de Acceso a la Información Pública"),"No Aplica",'5. Valoración de Controles'!S17))</f>
        <v>0</v>
      </c>
      <c r="AF17" s="35">
        <f>IF($H$15="","",
IF(OR($H$15="Corrupción",$H$15="Corrupción - LA/FT/FPADM",$H$15="Corrupción - LA/FT/FPADM",$H$15="Corrupción en Trámites, OPAs y Consultas de Acceso a la Información Pública"),"No Aplica",'5. Valoración de Controles'!T17))</f>
        <v>0</v>
      </c>
      <c r="AG17" s="35" t="str">
        <f>IF($H$15="","",
IF(OR($H$15="Corrupción",$H$15="Corrupción - LA/FT/FPADM",$H$15="Corrupción - LA/FT/FPADM",$H$15="Corrupción en Trámites, OPAs y Consultas de Acceso a la Información Pública"),"No Aplica",'5. Valoración de Controles'!U17))</f>
        <v/>
      </c>
      <c r="AH17" s="135"/>
      <c r="AI17" s="216"/>
      <c r="AJ17" s="135"/>
      <c r="AK17" s="216"/>
      <c r="AL17" s="131"/>
      <c r="AM17" s="140"/>
      <c r="AN17" s="204"/>
      <c r="AO17" s="224"/>
      <c r="AP17" s="227"/>
      <c r="AQ17" s="139"/>
      <c r="AR17" s="11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ht="31.5" customHeight="1" x14ac:dyDescent="0.3">
      <c r="A18" s="147">
        <v>4</v>
      </c>
      <c r="B18" s="139" t="str">
        <f>'2. Identificación del Riesgo'!B18:B20</f>
        <v>Gestión Contractual</v>
      </c>
      <c r="C18" s="139" t="str">
        <f>IF('2. Identificación del Riesgo'!C18:C20="","",'2. Identificación del Riesgo'!C18:C20)</f>
        <v>Contratos a liquidar</v>
      </c>
      <c r="D18" s="139" t="str">
        <f>IF('2. Identificación del Riesgo'!D18:D20="","",'2. Identificación del Riesgo'!D18:D20)</f>
        <v>Afectación Reputacional</v>
      </c>
      <c r="E18" s="139" t="str">
        <f>IF('2. Identificación del Riesgo'!E18:E20="","",'2. Identificación del Riesgo'!E18:E20)</f>
        <v>Perdida de competencia para liquidar contratos por parte de la entidad</v>
      </c>
      <c r="F18" s="139" t="str">
        <f>IF('2. Identificación del Riesgo'!F18:F20="","",'2. Identificación del Riesgo'!F18:F20)</f>
        <v>Falta de conocimientos de supervisores en los tiempos para radicar liquidaciones de contratos y la existencia de varios filtros que retrazaban la firma de las liquidaciones</v>
      </c>
      <c r="G18" s="139" t="str">
        <f>IF('2. Identificación del Riesgo'!G18:G20="","",'2. Identificación del Riesgo'!G18:G20)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H18" s="139" t="str">
        <f>IF('2. Identificación del Riesgo'!H18:H20="","",'2. Identificación del Riesgo'!H18:H20)</f>
        <v>Gestión</v>
      </c>
      <c r="I18" s="139" t="str">
        <f>IF('2. Identificación del Riesgo'!I18:I20="","",'2. Identificación del Riesgo'!I18:I20)</f>
        <v>Ejecución y Administración de procesos</v>
      </c>
      <c r="J18" s="139" t="str">
        <f>IF('2. Identificación del Riesgo'!J18:J20="","",'2. Identificación del Riesgo'!J18:J20)</f>
        <v>Media: La actividad que conlleva el riesgo se ejecuta de 24 a 500 veces por año</v>
      </c>
      <c r="K18" s="135" t="str">
        <f>'2. Identificación del Riesgo'!K18:K20</f>
        <v>Media</v>
      </c>
      <c r="L18" s="136">
        <f>'2. Identificación del Riesgo'!L18:L20</f>
        <v>0.6</v>
      </c>
      <c r="M18" s="139"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Reputacional: El riesgo afecta la imagen de la entidad con algunos usuarios de relevancia frente al logro de los objetivos</v>
      </c>
      <c r="N18" s="135" t="str">
        <f>'2. Identificación del Riesgo'!N18:N20</f>
        <v>Moderado</v>
      </c>
      <c r="O18" s="136">
        <f>'2. Identificación del Riesgo'!O18:O20</f>
        <v>0.6</v>
      </c>
      <c r="P18" s="131" t="str">
        <f>'2. Identificación del Riesgo'!P18:P20</f>
        <v>Moderado</v>
      </c>
      <c r="Q18" s="64"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Adriana Nataly Calvo Peña o quien sea designado
 mensualmente evita la pérdida de competencia para liquidar contratos por parte de la Entidad a través de la revisión y seguimiento de la matriz  de liquidaciones Mensualmente la contratista Adriana Nataly Calvo, o quien sea designado, actualiza la información de las  liquidaciones e informa cuantos contratos fueron liquidados en el mes, a traves de correo electrónico remite esta información a más tardar el 5 día calendario de cada mes a la profesional Johanna Parra con copia a la jefe de la oficina Jurídica. Y mensualmente, remite comunicaciòn interna a los supervisores de las liquidaciones que estèn pròximas a vencer competencia 1. Se actualiza la base de liquidaciòn.
2. Se informe a los supervisores las liquidaciones que estàn pròximas a vencer competencia Evidencias:
Base de liquidaciones y comunicaciòn interna a los supervisores informando las liquidaciones proximas a vencer competencia</v>
      </c>
      <c r="R18" s="64" t="str">
        <f>IF($H$18="","",
IF(OR($H$18="Corrupción",$H$18="Corrupción - LA/FT/FPADM",$H$18="Corrupción - Conflictos de Interés",$H$18="Corrupción en Trámites, OPAs y Consultas de Acceso a la Información Pública"),'6.Valoración Control Corrupción'!E18,'5. Valoración de Controles'!E18))</f>
        <v xml:space="preserve">Adriana Nataly Calvo Peña o quien sea designado
</v>
      </c>
      <c r="S18" s="64" t="str">
        <f>IF($H$18="","",
IF(OR($H$18="Corrupción",$H$18="Corrupción - LA/FT/FPADM",$H$18="Corrupción - Conflictos de Interés",$H$18="Corrupción en Trámites, OPAs y Consultas de Acceso a la Información Pública"),'6.Valoración Control Corrupción'!F18,'5. Valoración de Controles'!F18))</f>
        <v>mensualmente</v>
      </c>
      <c r="T18" s="64" t="str">
        <f>IF($H$18="","",
IF(OR($H$18="Corrupción",$H$18="Corrupción - LA/FT/FPADM",$H$18="Corrupción - Conflictos de Interés",$H$18="Corrupción en Trámites, OPAs y Consultas de Acceso a la Información Pública"),'6.Valoración Control Corrupción'!G18,'5. Valoración de Controles'!G18))</f>
        <v>evita la pérdida de competencia para liquidar contratos por parte de la Entidad a través de la revisión y seguimiento de la matriz  de liquidaciones</v>
      </c>
      <c r="U18" s="64" t="str">
        <f>IF($H$18="","",
IF(OR($H$18="Corrupción",$H$18="Corrupción - LA/FT/FPADM",$H$18="Corrupción - Conflictos de Interés",$H$18="Corrupción en Trámites, OPAs y Consultas de Acceso a la Información Pública"),'6.Valoración Control Corrupción'!H18,'5. Valoración de Controles'!H18))</f>
        <v>Mensualmente la contratista Adriana Nataly Calvo, o quien sea designado, actualiza la información de las  liquidaciones e informa cuantos contratos fueron liquidados en el mes, a traves de correo electrónico remite esta información a más tardar el 5 día calendario de cada mes a la profesional Johanna Parra con copia a la jefe de la oficina Jurídica. Y mensualmente, remite comunicaciòn interna a los supervisores de las liquidaciones que estèn pròximas a vencer competencia</v>
      </c>
      <c r="V18" s="64" t="str">
        <f>IF($H$18="","",
IF(OR($H$18="Corrupción",$H$18="Corrupción - LA/FT/FPADM",$H$18="Corrupción - Conflictos de Interés",$H$18="Corrupción en Trámites, OPAs y Consultas de Acceso a la Información Pública"),'6.Valoración Control Corrupción'!I18,'5. Valoración de Controles'!I18))</f>
        <v>1. Se actualiza la base de liquidaciòn.
2. Se informe a los supervisores las liquidaciones que estàn pròximas a vencer competencia</v>
      </c>
      <c r="W18" s="64" t="str">
        <f>IF($H$18="","",
IF(OR($H$18="Corrupción",$H$18="Corrupción - LA/FT/FPADM",$H$18="Corrupción - Conflictos de Interés",$H$18="Corrupción en Trámites, OPAs y Consultas de Acceso a la Información Pública"),'6.Valoración Control Corrupción'!J18,'5. Valoración de Controles'!J18))</f>
        <v>Evidencias:
Base de liquidaciones y comunicaciòn interna a los supervisores informando las liquidaciones proximas a vencer competencia</v>
      </c>
      <c r="X18" s="35" t="str">
        <f>IF($H$21="","",
IF(OR($H$21="Corrupción",$H$21="Corrupción - LA/FT/FPADM",$H$21="Corrupción - LA/FT/FPADM",$H$21="Corrupción en Trámites, OPAs y Consultas de Acceso a la Información Pública"),"No Aplica",'5. Valoración de Controles'!L18))</f>
        <v>Preventivo</v>
      </c>
      <c r="Y18" s="35" t="str">
        <f>IF($H$21="","",
IF(OR($H$21="Corrupción",$H$21="Corrupción - LA/FT/FPADM",$H$21="Corrupción - LA/FT/FPADM",$H$21="Corrupción en Trámites, OPAs y Consultas de Acceso a la Información Pública"),"No Aplica",'5. Valoración de Controles'!M18))</f>
        <v>Afecta probabilidad</v>
      </c>
      <c r="Z18" s="35" t="str">
        <f>IF($H$21="","",
IF(OR($H$21="Corrupción",$H$21="Corrupción - LA/FT/FPADM",$H$21="Corrupción - LA/FT/FPADM",$H$21="Corrupción en Trámites, OPAs y Consultas de Acceso a la Información Pública"),"No Aplica",'5. Valoración de Controles'!N18))</f>
        <v>Manual</v>
      </c>
      <c r="AA18" s="35" t="str">
        <f>IF($H$21="","",
IF(OR($H$21="Corrupción",$H$21="Corrupción - LA/FT/FPADM",$H$21="Corrupción - LA/FT/FPADM",$H$21="Corrupción en Trámites, OPAs y Consultas de Acceso a la Información Pública"),"No Aplica",'5. Valoración de Controles'!O18))</f>
        <v>Documentado</v>
      </c>
      <c r="AB18" s="35" t="str">
        <f>IF($H$21="","",
IF(OR($H$21="Corrupción",$H$21="Corrupción - LA/FT/FPADM",$H$21="Corrupción - LA/FT/FPADM",$H$21="Corrupción en Trámites, OPAs y Consultas de Acceso a la Información Pública"),"No Aplica",'5. Valoración de Controles'!P18))</f>
        <v>Continua</v>
      </c>
      <c r="AC18" s="35" t="str">
        <f>IF($H$21="","",
IF(OR($H$21="Corrupción",$H$21="Corrupción - LA/FT/FPADM",$H$21="Corrupción - LA/FT/FPADM",$H$21="Corrupción en Trámites, OPAs y Consultas de Acceso a la Información Pública"),"No Aplica",'5. Valoración de Controles'!Q18))</f>
        <v>Con registro</v>
      </c>
      <c r="AD18" s="35" t="str">
        <f>IF($H$21="","",
IF(OR($H$21="Corrupción",$H$21="Corrupción - LA/FT/FPADM",$H$21="Corrupción - LA/FT/FPADM",$H$21="Corrupción en Trámites, OPAs y Consultas de Acceso a la Información Pública"),"No Aplica",'5. Valoración de Controles'!R18))</f>
        <v>Formato excel del control aleatorio, y se tienen en las carpetas digitales  del IDIGER, la contratista de designada para el seguimiento a las liquiudaciones  y la Profesional especilaizada 222-29</v>
      </c>
      <c r="AE18" s="35" t="str">
        <f>IF($H$21="","",
IF(OR($H$21="Corrupción",$H$21="Corrupción - LA/FT/FPADM",$H$21="Corrupción - LA/FT/FPADM",$H$21="Corrupción en Trámites, OPAs y Consultas de Acceso a la Información Pública"),"No Aplica",'5. Valoración de Controles'!S18))</f>
        <v>La remite la contratista apoyo a planeacion de la OAJ y/o la profesional especializado 222-29</v>
      </c>
      <c r="AF18" s="35" t="str">
        <f>IF($H$21="","",
IF(OR($H$21="Corrupción",$H$21="Corrupción - LA/FT/FPADM",$H$21="Corrupción - LA/FT/FPADM",$H$21="Corrupción en Trámites, OPAs y Consultas de Acceso a la Información Pública"),"No Aplica",'5. Valoración de Controles'!T18))</f>
        <v>El cuadro excel está generado con el fin de prevenir que algún contrato presente perdida de compentencia</v>
      </c>
      <c r="AG18" s="35">
        <f>IF($H$9="","",
IF(OR($H$9="Corrupción",$H$9="Corrupción - LA/FT/FPADM",$H$9="Corrupción - LA/FT/FPADM",$H$9="Corrupción en Trámites, OPAs y Consultas de Acceso a la Información Pública"),"No Aplica",'5. Valoración de Controles'!U18))</f>
        <v>0.4</v>
      </c>
      <c r="AH18" s="135"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216">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0.36</v>
      </c>
      <c r="AJ18" s="135"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Moderado</v>
      </c>
      <c r="AK18" s="216">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0.6</v>
      </c>
      <c r="AL18" s="131" t="str">
        <f t="shared" ref="AL18" si="5">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140" t="s">
        <v>54</v>
      </c>
      <c r="AN18" s="204" t="str">
        <f t="shared" ref="AN18" si="6">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220"/>
      <c r="AP18" s="221"/>
      <c r="AQ18" s="215" t="str">
        <f t="shared" ref="AQ18" si="7">IF(AO18="","","∑ Peso porcentual de cada acción definida")</f>
        <v/>
      </c>
      <c r="AR18" s="11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ht="31.5" customHeight="1" x14ac:dyDescent="0.3">
      <c r="A19" s="147"/>
      <c r="B19" s="139"/>
      <c r="C19" s="139"/>
      <c r="D19" s="139"/>
      <c r="E19" s="139"/>
      <c r="F19" s="139"/>
      <c r="G19" s="139"/>
      <c r="H19" s="139"/>
      <c r="I19" s="139"/>
      <c r="J19" s="139"/>
      <c r="K19" s="135"/>
      <c r="L19" s="136"/>
      <c r="M19" s="139"/>
      <c r="N19" s="135"/>
      <c r="O19" s="136"/>
      <c r="P19" s="131"/>
      <c r="Q19" s="64"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xml:space="preserve">     </v>
      </c>
      <c r="R19" s="64">
        <f>IF($H$18="","",
IF(OR($H$18="Corrupción",$H$18="Corrupción - LA/FT/FPADM",$H$18="Corrupción - Conflictos de Interés",$H$18="Corrupción en Trámites, OPAs y Consultas de Acceso a la Información Pública"),'6.Valoración Control Corrupción'!E19,'5. Valoración de Controles'!E19))</f>
        <v>0</v>
      </c>
      <c r="S19" s="64">
        <f>IF($H$18="","",
IF(OR($H$18="Corrupción",$H$18="Corrupción - LA/FT/FPADM",$H$18="Corrupción - Conflictos de Interés",$H$18="Corrupción en Trámites, OPAs y Consultas de Acceso a la Información Pública"),'6.Valoración Control Corrupción'!F19,'5. Valoración de Controles'!F19))</f>
        <v>0</v>
      </c>
      <c r="T19" s="64">
        <f>IF($H$18="","",
IF(OR($H$18="Corrupción",$H$18="Corrupción - LA/FT/FPADM",$H$18="Corrupción - Conflictos de Interés",$H$18="Corrupción en Trámites, OPAs y Consultas de Acceso a la Información Pública"),'6.Valoración Control Corrupción'!G19,'5. Valoración de Controles'!G19))</f>
        <v>0</v>
      </c>
      <c r="U19" s="64">
        <f>IF($H$18="","",
IF(OR($H$18="Corrupción",$H$18="Corrupción - LA/FT/FPADM",$H$18="Corrupción - Conflictos de Interés",$H$18="Corrupción en Trámites, OPAs y Consultas de Acceso a la Información Pública"),'6.Valoración Control Corrupción'!H19,'5. Valoración de Controles'!H19))</f>
        <v>0</v>
      </c>
      <c r="V19" s="64">
        <f>IF($H$18="","",
IF(OR($H$18="Corrupción",$H$18="Corrupción - LA/FT/FPADM",$H$18="Corrupción - Conflictos de Interés",$H$18="Corrupción en Trámites, OPAs y Consultas de Acceso a la Información Pública"),'6.Valoración Control Corrupción'!I19,'5. Valoración de Controles'!I19))</f>
        <v>0</v>
      </c>
      <c r="W19" s="64">
        <f>IF($H$18="","",
IF(OR($H$18="Corrupción",$H$18="Corrupción - LA/FT/FPADM",$H$18="Corrupción - Conflictos de Interés",$H$18="Corrupción en Trámites, OPAs y Consultas de Acceso a la Información Pública"),'6.Valoración Control Corrupción'!J19,'5. Valoración de Controles'!J19))</f>
        <v>0</v>
      </c>
      <c r="X19" s="35">
        <f>IF($H$21="","",
IF(OR($H$21="Corrupción",$H$21="Corrupción - LA/FT/FPADM",$H$21="Corrupción - LA/FT/FPADM",$H$21="Corrupción en Trámites, OPAs y Consultas de Acceso a la Información Pública"),"No Aplica",'5. Valoración de Controles'!L19))</f>
        <v>0</v>
      </c>
      <c r="Y19" s="35" t="str">
        <f>IF($H$21="","",
IF(OR($H$21="Corrupción",$H$21="Corrupción - LA/FT/FPADM",$H$21="Corrupción - LA/FT/FPADM",$H$21="Corrupción en Trámites, OPAs y Consultas de Acceso a la Información Pública"),"No Aplica",'5. Valoración de Controles'!M19))</f>
        <v/>
      </c>
      <c r="Z19" s="35">
        <f>IF($H$21="","",
IF(OR($H$21="Corrupción",$H$21="Corrupción - LA/FT/FPADM",$H$21="Corrupción - LA/FT/FPADM",$H$21="Corrupción en Trámites, OPAs y Consultas de Acceso a la Información Pública"),"No Aplica",'5. Valoración de Controles'!N19))</f>
        <v>0</v>
      </c>
      <c r="AA19" s="35">
        <f>IF($H$21="","",
IF(OR($H$21="Corrupción",$H$21="Corrupción - LA/FT/FPADM",$H$21="Corrupción - LA/FT/FPADM",$H$21="Corrupción en Trámites, OPAs y Consultas de Acceso a la Información Pública"),"No Aplica",'5. Valoración de Controles'!O19))</f>
        <v>0</v>
      </c>
      <c r="AB19" s="35">
        <f>IF($H$21="","",
IF(OR($H$21="Corrupción",$H$21="Corrupción - LA/FT/FPADM",$H$21="Corrupción - LA/FT/FPADM",$H$21="Corrupción en Trámites, OPAs y Consultas de Acceso a la Información Pública"),"No Aplica",'5. Valoración de Controles'!P19))</f>
        <v>0</v>
      </c>
      <c r="AC19" s="35">
        <f>IF($H$21="","",
IF(OR($H$21="Corrupción",$H$21="Corrupción - LA/FT/FPADM",$H$21="Corrupción - LA/FT/FPADM",$H$21="Corrupción en Trámites, OPAs y Consultas de Acceso a la Información Pública"),"No Aplica",'5. Valoración de Controles'!Q19))</f>
        <v>0</v>
      </c>
      <c r="AD19" s="35">
        <f>IF($H$21="","",
IF(OR($H$21="Corrupción",$H$21="Corrupción - LA/FT/FPADM",$H$21="Corrupción - LA/FT/FPADM",$H$21="Corrupción en Trámites, OPAs y Consultas de Acceso a la Información Pública"),"No Aplica",'5. Valoración de Controles'!R19))</f>
        <v>0</v>
      </c>
      <c r="AE19" s="35">
        <f>IF($H$21="","",
IF(OR($H$21="Corrupción",$H$21="Corrupción - LA/FT/FPADM",$H$21="Corrupción - LA/FT/FPADM",$H$21="Corrupción en Trámites, OPAs y Consultas de Acceso a la Información Pública"),"No Aplica",'5. Valoración de Controles'!S19))</f>
        <v>0</v>
      </c>
      <c r="AF19" s="35">
        <f>IF($H$21="","",
IF(OR($H$21="Corrupción",$H$21="Corrupción - LA/FT/FPADM",$H$21="Corrupción - LA/FT/FPADM",$H$21="Corrupción en Trámites, OPAs y Consultas de Acceso a la Información Pública"),"No Aplica",'5. Valoración de Controles'!T19))</f>
        <v>0</v>
      </c>
      <c r="AG19" s="35" t="str">
        <f>IF($H$9="","",
IF(OR($H$9="Corrupción",$H$9="Corrupción - LA/FT/FPADM",$H$9="Corrupción - LA/FT/FPADM",$H$9="Corrupción en Trámites, OPAs y Consultas de Acceso a la Información Pública"),"No Aplica",'5. Valoración de Controles'!U19))</f>
        <v/>
      </c>
      <c r="AH19" s="135"/>
      <c r="AI19" s="216"/>
      <c r="AJ19" s="135"/>
      <c r="AK19" s="216"/>
      <c r="AL19" s="131"/>
      <c r="AM19" s="140"/>
      <c r="AN19" s="204"/>
      <c r="AO19" s="220"/>
      <c r="AP19" s="118"/>
      <c r="AQ19" s="139"/>
      <c r="AR19" s="11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ht="31.5" customHeight="1" x14ac:dyDescent="0.3">
      <c r="A20" s="147"/>
      <c r="B20" s="139"/>
      <c r="C20" s="139"/>
      <c r="D20" s="139"/>
      <c r="E20" s="139"/>
      <c r="F20" s="139"/>
      <c r="G20" s="139"/>
      <c r="H20" s="139"/>
      <c r="I20" s="139"/>
      <c r="J20" s="139"/>
      <c r="K20" s="135"/>
      <c r="L20" s="136"/>
      <c r="M20" s="139"/>
      <c r="N20" s="135"/>
      <c r="O20" s="136"/>
      <c r="P20" s="131"/>
      <c r="Q20" s="64"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64">
        <f>IF($H$18="","",
IF(OR($H$18="Corrupción",$H$18="Corrupción - LA/FT/FPADM",$H$18="Corrupción - Conflictos de Interés",$H$18="Corrupción en Trámites, OPAs y Consultas de Acceso a la Información Pública"),'6.Valoración Control Corrupción'!E20,'5. Valoración de Controles'!E20))</f>
        <v>0</v>
      </c>
      <c r="S20" s="64">
        <f>IF($H$18="","",
IF(OR($H$18="Corrupción",$H$18="Corrupción - LA/FT/FPADM",$H$18="Corrupción - Conflictos de Interés",$H$18="Corrupción en Trámites, OPAs y Consultas de Acceso a la Información Pública"),'6.Valoración Control Corrupción'!F20,'5. Valoración de Controles'!F20))</f>
        <v>0</v>
      </c>
      <c r="T20" s="64">
        <f>IF($H$18="","",
IF(OR($H$18="Corrupción",$H$18="Corrupción - LA/FT/FPADM",$H$18="Corrupción - Conflictos de Interés",$H$18="Corrupción en Trámites, OPAs y Consultas de Acceso a la Información Pública"),'6.Valoración Control Corrupción'!G20,'5. Valoración de Controles'!G20))</f>
        <v>0</v>
      </c>
      <c r="U20" s="64">
        <f>IF($H$18="","",
IF(OR($H$18="Corrupción",$H$18="Corrupción - LA/FT/FPADM",$H$18="Corrupción - Conflictos de Interés",$H$18="Corrupción en Trámites, OPAs y Consultas de Acceso a la Información Pública"),'6.Valoración Control Corrupción'!H20,'5. Valoración de Controles'!H20))</f>
        <v>0</v>
      </c>
      <c r="V20" s="64">
        <f>IF($H$18="","",
IF(OR($H$18="Corrupción",$H$18="Corrupción - LA/FT/FPADM",$H$18="Corrupción - Conflictos de Interés",$H$18="Corrupción en Trámites, OPAs y Consultas de Acceso a la Información Pública"),'6.Valoración Control Corrupción'!I20,'5. Valoración de Controles'!I20))</f>
        <v>0</v>
      </c>
      <c r="W20" s="64">
        <f>IF($H$18="","",
IF(OR($H$18="Corrupción",$H$18="Corrupción - LA/FT/FPADM",$H$18="Corrupción - Conflictos de Interés",$H$18="Corrupción en Trámites, OPAs y Consultas de Acceso a la Información Pública"),'6.Valoración Control Corrupción'!J20,'5. Valoración de Controles'!J20))</f>
        <v>0</v>
      </c>
      <c r="X20" s="35">
        <f>IF($H$21="","",
IF(OR($H$21="Corrupción",$H$21="Corrupción - LA/FT/FPADM",$H$21="Corrupción - LA/FT/FPADM",$H$21="Corrupción en Trámites, OPAs y Consultas de Acceso a la Información Pública"),"No Aplica",'5. Valoración de Controles'!L20))</f>
        <v>0</v>
      </c>
      <c r="Y20" s="35" t="str">
        <f>IF($H$21="","",
IF(OR($H$21="Corrupción",$H$21="Corrupción - LA/FT/FPADM",$H$21="Corrupción - LA/FT/FPADM",$H$21="Corrupción en Trámites, OPAs y Consultas de Acceso a la Información Pública"),"No Aplica",'5. Valoración de Controles'!M20))</f>
        <v/>
      </c>
      <c r="Z20" s="35">
        <f>IF($H$21="","",
IF(OR($H$21="Corrupción",$H$21="Corrupción - LA/FT/FPADM",$H$21="Corrupción - LA/FT/FPADM",$H$21="Corrupción en Trámites, OPAs y Consultas de Acceso a la Información Pública"),"No Aplica",'5. Valoración de Controles'!N20))</f>
        <v>0</v>
      </c>
      <c r="AA20" s="35">
        <f>IF($H$21="","",
IF(OR($H$21="Corrupción",$H$21="Corrupción - LA/FT/FPADM",$H$21="Corrupción - LA/FT/FPADM",$H$21="Corrupción en Trámites, OPAs y Consultas de Acceso a la Información Pública"),"No Aplica",'5. Valoración de Controles'!O20))</f>
        <v>0</v>
      </c>
      <c r="AB20" s="35">
        <f>IF($H$21="","",
IF(OR($H$21="Corrupción",$H$21="Corrupción - LA/FT/FPADM",$H$21="Corrupción - LA/FT/FPADM",$H$21="Corrupción en Trámites, OPAs y Consultas de Acceso a la Información Pública"),"No Aplica",'5. Valoración de Controles'!P20))</f>
        <v>0</v>
      </c>
      <c r="AC20" s="35">
        <f>IF($H$21="","",
IF(OR($H$21="Corrupción",$H$21="Corrupción - LA/FT/FPADM",$H$21="Corrupción - LA/FT/FPADM",$H$21="Corrupción en Trámites, OPAs y Consultas de Acceso a la Información Pública"),"No Aplica",'5. Valoración de Controles'!Q20))</f>
        <v>0</v>
      </c>
      <c r="AD20" s="35">
        <f>IF($H$21="","",
IF(OR($H$21="Corrupción",$H$21="Corrupción - LA/FT/FPADM",$H$21="Corrupción - LA/FT/FPADM",$H$21="Corrupción en Trámites, OPAs y Consultas de Acceso a la Información Pública"),"No Aplica",'5. Valoración de Controles'!R20))</f>
        <v>0</v>
      </c>
      <c r="AE20" s="35">
        <f>IF($H$21="","",
IF(OR($H$21="Corrupción",$H$21="Corrupción - LA/FT/FPADM",$H$21="Corrupción - LA/FT/FPADM",$H$21="Corrupción en Trámites, OPAs y Consultas de Acceso a la Información Pública"),"No Aplica",'5. Valoración de Controles'!S20))</f>
        <v>0</v>
      </c>
      <c r="AF20" s="35">
        <f>IF($H$21="","",
IF(OR($H$21="Corrupción",$H$21="Corrupción - LA/FT/FPADM",$H$21="Corrupción - LA/FT/FPADM",$H$21="Corrupción en Trámites, OPAs y Consultas de Acceso a la Información Pública"),"No Aplica",'5. Valoración de Controles'!T20))</f>
        <v>0</v>
      </c>
      <c r="AG20" s="35" t="str">
        <f>IF($H$9="","",
IF(OR($H$9="Corrupción",$H$9="Corrupción - LA/FT/FPADM",$H$9="Corrupción - LA/FT/FPADM",$H$9="Corrupción en Trámites, OPAs y Consultas de Acceso a la Información Pública"),"No Aplica",'5. Valoración de Controles'!U20))</f>
        <v/>
      </c>
      <c r="AH20" s="135"/>
      <c r="AI20" s="216"/>
      <c r="AJ20" s="135"/>
      <c r="AK20" s="216"/>
      <c r="AL20" s="131"/>
      <c r="AM20" s="140"/>
      <c r="AN20" s="204"/>
      <c r="AO20" s="220"/>
      <c r="AP20" s="118"/>
      <c r="AQ20" s="139"/>
      <c r="AR20" s="11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ht="31.5" customHeight="1" x14ac:dyDescent="0.3">
      <c r="A21" s="147">
        <v>5</v>
      </c>
      <c r="B21" s="139" t="str">
        <f>'2. Identificación del Riesgo'!B21:B23</f>
        <v>Gestión Contractual</v>
      </c>
      <c r="C21" s="139" t="str">
        <f>IF('2. Identificación del Riesgo'!C21:C23="","",'2. Identificación del Riesgo'!C21:C23)</f>
        <v>Procedimientos de la OAJ</v>
      </c>
      <c r="D21" s="139" t="str">
        <f>IF('2. Identificación del Riesgo'!D21:D23="","",'2. Identificación del Riesgo'!D21:D23)</f>
        <v>Afectación Económica (o presupuestal) y Reputacional</v>
      </c>
      <c r="E21" s="139" t="str">
        <f>IF('2. Identificación del Riesgo'!E21:E23="","",'2. Identificación del Riesgo'!E21:E23)</f>
        <v>Inadecuada revision juridica (de forma) de los estudios previos y documentos soportes que hace parte de los procesos de adquisicion de bienes y servicios que tiene a cargo la OJ</v>
      </c>
      <c r="F21" s="139" t="str">
        <f>IF('2. Identificación del Riesgo'!F21:F23="","",'2. Identificación del Riesgo'!F21:F23)</f>
        <v>No hay rigurosidad en la revision por parte del abogado contratista definido por la dirección encargado del proceso, alta carga de asignacion de procesos a los abogados, el abogado encargado no realiza las observaciones y/o falencias encontradas en los estudios  previos de manera oportuna al area encargada .</v>
      </c>
      <c r="G21" s="139"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H21" s="139" t="str">
        <f>IF('2. Identificación del Riesgo'!H21:H23="","",'2. Identificación del Riesgo'!H21:H23)</f>
        <v>Gestión</v>
      </c>
      <c r="I21" s="139" t="str">
        <f>IF('2. Identificación del Riesgo'!I21:I23="","",'2. Identificación del Riesgo'!I21:I23)</f>
        <v>Ejecución y Administración de procesos</v>
      </c>
      <c r="J21" s="139" t="str">
        <f>IF('2. Identificación del Riesgo'!J21:J23="","",'2. Identificación del Riesgo'!J21:J23)</f>
        <v>Media: La actividad que conlleva el riesgo se ejecuta de 24 a 500 veces por año</v>
      </c>
      <c r="K21" s="135" t="str">
        <f>'2. Identificación del Riesgo'!K21:K23</f>
        <v>Media</v>
      </c>
      <c r="L21" s="136">
        <f>'2. Identificación del Riesgo'!L21:L23</f>
        <v>0.6</v>
      </c>
      <c r="M21" s="139"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Reputacional: El riesgo afecta la imagen de la entidad internamente, de conocimiento general, nivel interno, de junta directiva y accionistas y/o de proveedores</v>
      </c>
      <c r="N21" s="135" t="str">
        <f>'2. Identificación del Riesgo'!N21:N23</f>
        <v>Menor</v>
      </c>
      <c r="O21" s="136">
        <f>'2. Identificación del Riesgo'!O21:O23</f>
        <v>0.4</v>
      </c>
      <c r="P21" s="131" t="str">
        <f>'2. Identificación del Riesgo'!P21:P23</f>
        <v>Moderado</v>
      </c>
      <c r="Q21" s="64"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xml:space="preserve">Jefe de la Oficina Jurídica mensualmente Que los documentos del contrato cumplan con los requisitos juridicos establecidos A través de:
1. Un muestreo aleatorio de (3) tres contratos de los flujos de aprobación en secop2, en donde se puede identificar el proceso de revisión  para que toda la documentación cumpla con los requisitos jurídicos 1. En caso de que se identifiquen inconsistencias en alguna de las  instancias de revisión, se realiza el rechazo, las observaciones y devoluciones correspondientes.
 Evidencias:
1. Pantallazos flujos de aprobación secop2
2. Excel Observaciones
</v>
      </c>
      <c r="R21" s="64" t="str">
        <f>IF($H$21="","",
IF(OR($H$21="Corrupción",$H$21="Corrupción - LA/FT/FPADM",$H$21="Corrupción - Conflictos de Interés",$H$9="Corrupción en Trámites, OPAs y Consultas de Acceso a la Información Pública"),'6.Valoración Control Corrupción'!E21,'5. Valoración de Controles'!E21))</f>
        <v>Jefe de la Oficina Jurídica</v>
      </c>
      <c r="S21" s="64" t="str">
        <f>IF($H$21="","",
IF(OR($H$21="Corrupción",$H$21="Corrupción - LA/FT/FPADM",$H$21="Corrupción - Conflictos de Interés",$H$9="Corrupción en Trámites, OPAs y Consultas de Acceso a la Información Pública"),'6.Valoración Control Corrupción'!F21,'5. Valoración de Controles'!F21))</f>
        <v>mensualmente</v>
      </c>
      <c r="T21" s="64" t="str">
        <f>IF($H$21="","",
IF(OR($H$21="Corrupción",$H$21="Corrupción - LA/FT/FPADM",$H$21="Corrupción - Conflictos de Interés",$H$9="Corrupción en Trámites, OPAs y Consultas de Acceso a la Información Pública"),'6.Valoración Control Corrupción'!G21,'5. Valoración de Controles'!G21))</f>
        <v>Que los documentos del contrato cumplan con los requisitos juridicos establecidos</v>
      </c>
      <c r="U21" s="64" t="str">
        <f>IF($H$21="","",
IF(OR($H$21="Corrupción",$H$21="Corrupción - LA/FT/FPADM",$H$21="Corrupción - Conflictos de Interés",$H$9="Corrupción en Trámites, OPAs y Consultas de Acceso a la Información Pública"),'6.Valoración Control Corrupción'!H21,'5. Valoración de Controles'!H21))</f>
        <v>A través de:
1. Un muestreo aleatorio de (3) tres contratos de los flujos de aprobación en secop2, en donde se puede identificar el proceso de revisión  para que toda la documentación cumpla con los requisitos jurídicos</v>
      </c>
      <c r="V21" s="64" t="str">
        <f>IF($H$21="","",
IF(OR($H$21="Corrupción",$H$21="Corrupción - LA/FT/FPADM",$H$21="Corrupción - Conflictos de Interés",$H$9="Corrupción en Trámites, OPAs y Consultas de Acceso a la Información Pública"),'6.Valoración Control Corrupción'!I21,'5. Valoración de Controles'!I21))</f>
        <v xml:space="preserve">1. En caso de que se identifiquen inconsistencias en alguna de las  instancias de revisión, se realiza el rechazo, las observaciones y devoluciones correspondientes.
</v>
      </c>
      <c r="W21" s="64" t="str">
        <f>IF($H$21="","",
IF(OR($H$21="Corrupción",$H$21="Corrupción - LA/FT/FPADM",$H$21="Corrupción - Conflictos de Interés",$H$9="Corrupción en Trámites, OPAs y Consultas de Acceso a la Información Pública"),'6.Valoración Control Corrupción'!J21,'5. Valoración de Controles'!J21))</f>
        <v xml:space="preserve">Evidencias:
1. Pantallazos flujos de aprobación secop2
2. Excel Observaciones
</v>
      </c>
      <c r="X21" s="35" t="str">
        <f>IF($H$21="","",
IF(OR($H$21="Corrupción",$H$21="Corrupción - LA/FT/FPADM",$H$21="Corrupción - LA/FT/FPADM",$H$21="Corrupción en Trámites, OPAs y Consultas de Acceso a la Información Pública"),"No Aplica",'5. Valoración de Controles'!L21))</f>
        <v>Preventivo</v>
      </c>
      <c r="Y21" s="35" t="str">
        <f>IF($H$21="","",
IF(OR($H$21="Corrupción",$H$21="Corrupción - LA/FT/FPADM",$H$21="Corrupción - LA/FT/FPADM",$H$21="Corrupción en Trámites, OPAs y Consultas de Acceso a la Información Pública"),"No Aplica",'5. Valoración de Controles'!M21))</f>
        <v>Afecta probabilidad</v>
      </c>
      <c r="Z21" s="35" t="str">
        <f>IF($H$21="","",
IF(OR($H$21="Corrupción",$H$21="Corrupción - LA/FT/FPADM",$H$21="Corrupción - LA/FT/FPADM",$H$21="Corrupción en Trámites, OPAs y Consultas de Acceso a la Información Pública"),"No Aplica",'5. Valoración de Controles'!N21))</f>
        <v>Manual</v>
      </c>
      <c r="AA21" s="35" t="str">
        <f>IF($H$21="","",
IF(OR($H$21="Corrupción",$H$21="Corrupción - LA/FT/FPADM",$H$21="Corrupción - LA/FT/FPADM",$H$21="Corrupción en Trámites, OPAs y Consultas de Acceso a la Información Pública"),"No Aplica",'5. Valoración de Controles'!O21))</f>
        <v>Documentado</v>
      </c>
      <c r="AB21" s="35" t="str">
        <f>IF($H$21="","",
IF(OR($H$21="Corrupción",$H$21="Corrupción - LA/FT/FPADM",$H$21="Corrupción - LA/FT/FPADM",$H$21="Corrupción en Trámites, OPAs y Consultas de Acceso a la Información Pública"),"No Aplica",'5. Valoración de Controles'!P21))</f>
        <v>Continua</v>
      </c>
      <c r="AC21" s="35" t="str">
        <f>IF($H$21="","",
IF(OR($H$21="Corrupción",$H$21="Corrupción - LA/FT/FPADM",$H$21="Corrupción - LA/FT/FPADM",$H$21="Corrupción en Trámites, OPAs y Consultas de Acceso a la Información Pública"),"No Aplica",'5. Valoración de Controles'!Q21))</f>
        <v>Con registro</v>
      </c>
      <c r="AD21" s="35" t="str">
        <f>IF($H$21="","",
IF(OR($H$21="Corrupción",$H$21="Corrupción - LA/FT/FPADM",$H$21="Corrupción - LA/FT/FPADM",$H$21="Corrupción en Trámites, OPAs y Consultas de Acceso a la Información Pública"),"No Aplica",'5. Valoración de Controles'!R21))</f>
        <v>Actas o grabaciones que den cuenta de las acciones desarrolladas y se  tienen en las carpetas digitales  del IDIGER, la contratista designada para segujmiento y la Profesional especilaizada 222-29</v>
      </c>
      <c r="AE21" s="35" t="str">
        <f>IF($H$21="","",
IF(OR($H$21="Corrupción",$H$21="Corrupción - LA/FT/FPADM",$H$21="Corrupción - LA/FT/FPADM",$H$21="Corrupción en Trámites, OPAs y Consultas de Acceso a la Información Pública"),"No Aplica",'5. Valoración de Controles'!S21))</f>
        <v>La remite la contratista apoyo a planeacion de la OAJ y/o la profesional especializado 222-29</v>
      </c>
      <c r="AF21" s="35">
        <f>IF($H$21="","",
IF(OR($H$21="Corrupción",$H$21="Corrupción - LA/FT/FPADM",$H$21="Corrupción - LA/FT/FPADM",$H$21="Corrupción en Trámites, OPAs y Consultas de Acceso a la Información Pública"),"No Aplica",'5. Valoración de Controles'!T21))</f>
        <v>0</v>
      </c>
      <c r="AG21" s="35">
        <f>IF($H$21="","",
IF(OR($H$21="Corrupción",$H$21="Corrupción - LA/FT/FPADM",$H$21="Corrupción - LA/FT/FPADM",$H$21="Corrupción en Trámites, OPAs y Consultas de Acceso a la Información Pública"),"No Aplica",'5. Valoración de Controles'!U21))</f>
        <v>0.4</v>
      </c>
      <c r="AH21" s="135"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216">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0.36</v>
      </c>
      <c r="AJ21" s="135"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Menor</v>
      </c>
      <c r="AK21" s="216">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0.4</v>
      </c>
      <c r="AL21" s="131" t="str">
        <f t="shared" ref="AL21" si="8">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140" t="s">
        <v>54</v>
      </c>
      <c r="AN21" s="204" t="str">
        <f t="shared" ref="AN21" si="9">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220"/>
      <c r="AP21" s="221"/>
      <c r="AQ21" s="215" t="str">
        <f t="shared" ref="AQ21" si="10">IF(AO21="","","∑ Peso porcentual de cada acción definida")</f>
        <v/>
      </c>
      <c r="AR21" s="11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ht="31.5" customHeight="1" x14ac:dyDescent="0.3">
      <c r="A22" s="147"/>
      <c r="B22" s="139"/>
      <c r="C22" s="139"/>
      <c r="D22" s="139"/>
      <c r="E22" s="139"/>
      <c r="F22" s="139"/>
      <c r="G22" s="139"/>
      <c r="H22" s="139"/>
      <c r="I22" s="139"/>
      <c r="J22" s="139"/>
      <c r="K22" s="135"/>
      <c r="L22" s="136"/>
      <c r="M22" s="139"/>
      <c r="N22" s="135"/>
      <c r="O22" s="136"/>
      <c r="P22" s="131"/>
      <c r="Q22" s="64"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xml:space="preserve">     </v>
      </c>
      <c r="R22" s="64">
        <f>IF($H$21="","",
IF(OR($H$21="Corrupción",$H$21="Corrupción - LA/FT/FPADM",$H$21="Corrupción - Conflictos de Interés",$H$9="Corrupción en Trámites, OPAs y Consultas de Acceso a la Información Pública"),'6.Valoración Control Corrupción'!E22,'5. Valoración de Controles'!E22))</f>
        <v>0</v>
      </c>
      <c r="S22" s="64">
        <f>IF($H$21="","",
IF(OR($H$21="Corrupción",$H$21="Corrupción - LA/FT/FPADM",$H$21="Corrupción - Conflictos de Interés",$H$9="Corrupción en Trámites, OPAs y Consultas de Acceso a la Información Pública"),'6.Valoración Control Corrupción'!F22,'5. Valoración de Controles'!F22))</f>
        <v>0</v>
      </c>
      <c r="T22" s="64">
        <f>IF($H$21="","",
IF(OR($H$21="Corrupción",$H$21="Corrupción - LA/FT/FPADM",$H$21="Corrupción - Conflictos de Interés",$H$9="Corrupción en Trámites, OPAs y Consultas de Acceso a la Información Pública"),'6.Valoración Control Corrupción'!G22,'5. Valoración de Controles'!G22))</f>
        <v>0</v>
      </c>
      <c r="U22" s="64">
        <f>IF($H$21="","",
IF(OR($H$21="Corrupción",$H$21="Corrupción - LA/FT/FPADM",$H$21="Corrupción - Conflictos de Interés",$H$9="Corrupción en Trámites, OPAs y Consultas de Acceso a la Información Pública"),'6.Valoración Control Corrupción'!H22,'5. Valoración de Controles'!H22))</f>
        <v>0</v>
      </c>
      <c r="V22" s="64">
        <f>IF($H$21="","",
IF(OR($H$21="Corrupción",$H$21="Corrupción - LA/FT/FPADM",$H$21="Corrupción - Conflictos de Interés",$H$9="Corrupción en Trámites, OPAs y Consultas de Acceso a la Información Pública"),'6.Valoración Control Corrupción'!I22,'5. Valoración de Controles'!I22))</f>
        <v>0</v>
      </c>
      <c r="W22" s="64">
        <f>IF($H$21="","",
IF(OR($H$21="Corrupción",$H$21="Corrupción - LA/FT/FPADM",$H$21="Corrupción - Conflictos de Interés",$H$9="Corrupción en Trámites, OPAs y Consultas de Acceso a la Información Pública"),'6.Valoración Control Corrupción'!J22,'5. Valoración de Controles'!J22))</f>
        <v>0</v>
      </c>
      <c r="X22" s="35">
        <f>IF($H$21="","",
IF(OR($H$21="Corrupción",$H$21="Corrupción - LA/FT/FPADM",$H$21="Corrupción - LA/FT/FPADM",$H$21="Corrupción en Trámites, OPAs y Consultas de Acceso a la Información Pública"),"No Aplica",'5. Valoración de Controles'!L22))</f>
        <v>0</v>
      </c>
      <c r="Y22" s="35" t="str">
        <f>IF($H$21="","",
IF(OR($H$21="Corrupción",$H$21="Corrupción - LA/FT/FPADM",$H$21="Corrupción - LA/FT/FPADM",$H$21="Corrupción en Trámites, OPAs y Consultas de Acceso a la Información Pública"),"No Aplica",'5. Valoración de Controles'!M22))</f>
        <v/>
      </c>
      <c r="Z22" s="35">
        <f>IF($H$21="","",
IF(OR($H$21="Corrupción",$H$21="Corrupción - LA/FT/FPADM",$H$21="Corrupción - LA/FT/FPADM",$H$21="Corrupción en Trámites, OPAs y Consultas de Acceso a la Información Pública"),"No Aplica",'5. Valoración de Controles'!N22))</f>
        <v>0</v>
      </c>
      <c r="AA22" s="35">
        <f>IF($H$21="","",
IF(OR($H$21="Corrupción",$H$21="Corrupción - LA/FT/FPADM",$H$21="Corrupción - LA/FT/FPADM",$H$21="Corrupción en Trámites, OPAs y Consultas de Acceso a la Información Pública"),"No Aplica",'5. Valoración de Controles'!O22))</f>
        <v>0</v>
      </c>
      <c r="AB22" s="35">
        <f>IF($H$21="","",
IF(OR($H$21="Corrupción",$H$21="Corrupción - LA/FT/FPADM",$H$21="Corrupción - LA/FT/FPADM",$H$21="Corrupción en Trámites, OPAs y Consultas de Acceso a la Información Pública"),"No Aplica",'5. Valoración de Controles'!P22))</f>
        <v>0</v>
      </c>
      <c r="AC22" s="35">
        <f>IF($H$21="","",
IF(OR($H$21="Corrupción",$H$21="Corrupción - LA/FT/FPADM",$H$21="Corrupción - LA/FT/FPADM",$H$21="Corrupción en Trámites, OPAs y Consultas de Acceso a la Información Pública"),"No Aplica",'5. Valoración de Controles'!Q22))</f>
        <v>0</v>
      </c>
      <c r="AD22" s="35">
        <f>IF($H$21="","",
IF(OR($H$21="Corrupción",$H$21="Corrupción - LA/FT/FPADM",$H$21="Corrupción - LA/FT/FPADM",$H$21="Corrupción en Trámites, OPAs y Consultas de Acceso a la Información Pública"),"No Aplica",'5. Valoración de Controles'!R22))</f>
        <v>0</v>
      </c>
      <c r="AE22" s="35">
        <f>IF($H$21="","",
IF(OR($H$21="Corrupción",$H$21="Corrupción - LA/FT/FPADM",$H$21="Corrupción - LA/FT/FPADM",$H$21="Corrupción en Trámites, OPAs y Consultas de Acceso a la Información Pública"),"No Aplica",'5. Valoración de Controles'!S22))</f>
        <v>0</v>
      </c>
      <c r="AF22" s="35">
        <f>IF($H$21="","",
IF(OR($H$21="Corrupción",$H$21="Corrupción - LA/FT/FPADM",$H$21="Corrupción - LA/FT/FPADM",$H$21="Corrupción en Trámites, OPAs y Consultas de Acceso a la Información Pública"),"No Aplica",'5. Valoración de Controles'!T22))</f>
        <v>0</v>
      </c>
      <c r="AG22" s="35" t="str">
        <f>IF($H$21="","",
IF(OR($H$21="Corrupción",$H$21="Corrupción - LA/FT/FPADM",$H$21="Corrupción - LA/FT/FPADM",$H$21="Corrupción en Trámites, OPAs y Consultas de Acceso a la Información Pública"),"No Aplica",'5. Valoración de Controles'!U22))</f>
        <v/>
      </c>
      <c r="AH22" s="135"/>
      <c r="AI22" s="216"/>
      <c r="AJ22" s="135"/>
      <c r="AK22" s="216"/>
      <c r="AL22" s="131"/>
      <c r="AM22" s="140"/>
      <c r="AN22" s="204"/>
      <c r="AO22" s="220"/>
      <c r="AP22" s="118"/>
      <c r="AQ22" s="139"/>
      <c r="AR22" s="11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ht="31.5" customHeight="1" x14ac:dyDescent="0.3">
      <c r="A23" s="147"/>
      <c r="B23" s="139"/>
      <c r="C23" s="139"/>
      <c r="D23" s="139"/>
      <c r="E23" s="139"/>
      <c r="F23" s="139"/>
      <c r="G23" s="139"/>
      <c r="H23" s="139"/>
      <c r="I23" s="139"/>
      <c r="J23" s="139"/>
      <c r="K23" s="135"/>
      <c r="L23" s="136"/>
      <c r="M23" s="139"/>
      <c r="N23" s="135"/>
      <c r="O23" s="136"/>
      <c r="P23" s="131"/>
      <c r="Q23" s="64"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     </v>
      </c>
      <c r="R23" s="64">
        <f>IF($H$21="","",
IF(OR($H$21="Corrupción",$H$21="Corrupción - LA/FT/FPADM",$H$21="Corrupción - Conflictos de Interés",$H$9="Corrupción en Trámites, OPAs y Consultas de Acceso a la Información Pública"),'6.Valoración Control Corrupción'!E23,'5. Valoración de Controles'!E23))</f>
        <v>0</v>
      </c>
      <c r="S23" s="64">
        <f>IF($H$21="","",
IF(OR($H$21="Corrupción",$H$21="Corrupción - LA/FT/FPADM",$H$21="Corrupción - Conflictos de Interés",$H$9="Corrupción en Trámites, OPAs y Consultas de Acceso a la Información Pública"),'6.Valoración Control Corrupción'!F23,'5. Valoración de Controles'!F23))</f>
        <v>0</v>
      </c>
      <c r="T23" s="64">
        <f>IF($H$21="","",
IF(OR($H$21="Corrupción",$H$21="Corrupción - LA/FT/FPADM",$H$21="Corrupción - Conflictos de Interés",$H$9="Corrupción en Trámites, OPAs y Consultas de Acceso a la Información Pública"),'6.Valoración Control Corrupción'!G23,'5. Valoración de Controles'!G23))</f>
        <v>0</v>
      </c>
      <c r="U23" s="64">
        <f>IF($H$21="","",
IF(OR($H$21="Corrupción",$H$21="Corrupción - LA/FT/FPADM",$H$21="Corrupción - Conflictos de Interés",$H$9="Corrupción en Trámites, OPAs y Consultas de Acceso a la Información Pública"),'6.Valoración Control Corrupción'!H23,'5. Valoración de Controles'!H23))</f>
        <v>0</v>
      </c>
      <c r="V23" s="64">
        <f>IF($H$21="","",
IF(OR($H$21="Corrupción",$H$21="Corrupción - LA/FT/FPADM",$H$21="Corrupción - Conflictos de Interés",$H$9="Corrupción en Trámites, OPAs y Consultas de Acceso a la Información Pública"),'6.Valoración Control Corrupción'!I23,'5. Valoración de Controles'!I23))</f>
        <v>0</v>
      </c>
      <c r="W23" s="64">
        <f>IF($H$21="","",
IF(OR($H$21="Corrupción",$H$21="Corrupción - LA/FT/FPADM",$H$21="Corrupción - Conflictos de Interés",$H$9="Corrupción en Trámites, OPAs y Consultas de Acceso a la Información Pública"),'6.Valoración Control Corrupción'!J23,'5. Valoración de Controles'!J23))</f>
        <v>0</v>
      </c>
      <c r="X23" s="35">
        <f>IF($H$21="","",
IF(OR($H$21="Corrupción",$H$21="Corrupción - LA/FT/FPADM",$H$21="Corrupción - LA/FT/FPADM",$H$21="Corrupción en Trámites, OPAs y Consultas de Acceso a la Información Pública"),"No Aplica",'5. Valoración de Controles'!L23))</f>
        <v>0</v>
      </c>
      <c r="Y23" s="35" t="str">
        <f>IF($H$21="","",
IF(OR($H$21="Corrupción",$H$21="Corrupción - LA/FT/FPADM",$H$21="Corrupción - LA/FT/FPADM",$H$21="Corrupción en Trámites, OPAs y Consultas de Acceso a la Información Pública"),"No Aplica",'5. Valoración de Controles'!M23))</f>
        <v/>
      </c>
      <c r="Z23" s="35">
        <f>IF($H$21="","",
IF(OR($H$21="Corrupción",$H$21="Corrupción - LA/FT/FPADM",$H$21="Corrupción - LA/FT/FPADM",$H$21="Corrupción en Trámites, OPAs y Consultas de Acceso a la Información Pública"),"No Aplica",'5. Valoración de Controles'!N23))</f>
        <v>0</v>
      </c>
      <c r="AA23" s="35">
        <f>IF($H$21="","",
IF(OR($H$21="Corrupción",$H$21="Corrupción - LA/FT/FPADM",$H$21="Corrupción - LA/FT/FPADM",$H$21="Corrupción en Trámites, OPAs y Consultas de Acceso a la Información Pública"),"No Aplica",'5. Valoración de Controles'!O23))</f>
        <v>0</v>
      </c>
      <c r="AB23" s="35">
        <f>IF($H$21="","",
IF(OR($H$21="Corrupción",$H$21="Corrupción - LA/FT/FPADM",$H$21="Corrupción - LA/FT/FPADM",$H$21="Corrupción en Trámites, OPAs y Consultas de Acceso a la Información Pública"),"No Aplica",'5. Valoración de Controles'!P23))</f>
        <v>0</v>
      </c>
      <c r="AC23" s="35">
        <f>IF($H$21="","",
IF(OR($H$21="Corrupción",$H$21="Corrupción - LA/FT/FPADM",$H$21="Corrupción - LA/FT/FPADM",$H$21="Corrupción en Trámites, OPAs y Consultas de Acceso a la Información Pública"),"No Aplica",'5. Valoración de Controles'!Q23))</f>
        <v>0</v>
      </c>
      <c r="AD23" s="35">
        <f>IF($H$21="","",
IF(OR($H$21="Corrupción",$H$21="Corrupción - LA/FT/FPADM",$H$21="Corrupción - LA/FT/FPADM",$H$21="Corrupción en Trámites, OPAs y Consultas de Acceso a la Información Pública"),"No Aplica",'5. Valoración de Controles'!R23))</f>
        <v>0</v>
      </c>
      <c r="AE23" s="35">
        <f>IF($H$21="","",
IF(OR($H$21="Corrupción",$H$21="Corrupción - LA/FT/FPADM",$H$21="Corrupción - LA/FT/FPADM",$H$21="Corrupción en Trámites, OPAs y Consultas de Acceso a la Información Pública"),"No Aplica",'5. Valoración de Controles'!S23))</f>
        <v>0</v>
      </c>
      <c r="AF23" s="35">
        <f>IF($H$21="","",
IF(OR($H$21="Corrupción",$H$21="Corrupción - LA/FT/FPADM",$H$21="Corrupción - LA/FT/FPADM",$H$21="Corrupción en Trámites, OPAs y Consultas de Acceso a la Información Pública"),"No Aplica",'5. Valoración de Controles'!T23))</f>
        <v>0</v>
      </c>
      <c r="AG23" s="35" t="str">
        <f>IF($H$21="","",
IF(OR($H$21="Corrupción",$H$21="Corrupción - LA/FT/FPADM",$H$21="Corrupción - LA/FT/FPADM",$H$21="Corrupción en Trámites, OPAs y Consultas de Acceso a la Información Pública"),"No Aplica",'5. Valoración de Controles'!U23))</f>
        <v/>
      </c>
      <c r="AH23" s="135"/>
      <c r="AI23" s="216"/>
      <c r="AJ23" s="135"/>
      <c r="AK23" s="216"/>
      <c r="AL23" s="131"/>
      <c r="AM23" s="140"/>
      <c r="AN23" s="204"/>
      <c r="AO23" s="220"/>
      <c r="AP23" s="118"/>
      <c r="AQ23" s="139"/>
      <c r="AR23" s="11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ht="31.5" customHeight="1" x14ac:dyDescent="0.3">
      <c r="A24" s="147">
        <v>6</v>
      </c>
      <c r="B24" s="139" t="str">
        <f>'2. Identificación del Riesgo'!B24:B26</f>
        <v>Gestión Contractual</v>
      </c>
      <c r="C24" s="139" t="str">
        <f>IF('2. Identificación del Riesgo'!C24:C26="","",'2. Identificación del Riesgo'!C24:C26)</f>
        <v>Contratación (Etapa Precontractual - Estructuración)</v>
      </c>
      <c r="D24" s="139" t="str">
        <f>IF('2. Identificación del Riesgo'!D24:D26="","",'2. Identificación del Riesgo'!D24:D26)</f>
        <v>Afectación Económica (o presupuestal) y Reputacional</v>
      </c>
      <c r="E24" s="139" t="str">
        <f>IF('2. Identificación del Riesgo'!E24:E26="","",'2. Identificación del Riesgo'!E24:E26)</f>
        <v>Recibir o solicitar dadivas o beneficios a nombre propio o para el favorecimiento de un tercero.</v>
      </c>
      <c r="F24" s="139" t="str">
        <f>IF('2. Identificación del Riesgo'!F24:F26="","",'2. Identificación del Riesgo'!F24:F26)</f>
        <v>Direccionamiento de los requisitos técnicos,por parte de la Dirección o nivel directivo durante la estructuración contractual.</v>
      </c>
      <c r="G24" s="139" t="str">
        <f>IF('2. Identificación del Riesgo'!G24:G26="","",'2. Identificación del Riesgo'!G24:G26)</f>
        <v>Posibilidad de afectación economica y reputacional al recibir o solicitar dadivas o beneficios a nombre propio o de terceros, mediante el direccionamiento de los requisitos técnicos, por parte del nivel directivo durante la estructuración contractual.</v>
      </c>
      <c r="H24" s="139" t="str">
        <f>IF('2. Identificación del Riesgo'!H24:H26="","",'2. Identificación del Riesgo'!H24:H26)</f>
        <v>Corrupción - LA/FT/FPADM</v>
      </c>
      <c r="I24" s="139" t="str">
        <f>IF('2. Identificación del Riesgo'!I24:I26="","",'2. Identificación del Riesgo'!I24:I26)</f>
        <v>Ejecución y Administración de procesos</v>
      </c>
      <c r="J24" s="139" t="str">
        <f>IF('2. Identificación del Riesgo'!J24:J26="","",'2. Identificación del Riesgo'!J24:J26)</f>
        <v>Rara vez: No se ha presentado en los últimos cinco años.</v>
      </c>
      <c r="K24" s="135" t="str">
        <f>'2. Identificación del Riesgo'!K24:K26</f>
        <v>Rara vez</v>
      </c>
      <c r="L24" s="136">
        <f>'2. Identificación del Riesgo'!L24:L26</f>
        <v>0.2</v>
      </c>
      <c r="M24" s="139"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35" t="str">
        <f>'2. Identificación del Riesgo'!N24:N26</f>
        <v>Mayor</v>
      </c>
      <c r="O24" s="136">
        <f>'2. Identificación del Riesgo'!O24:O26</f>
        <v>0.8</v>
      </c>
      <c r="P24" s="131" t="str">
        <f>'2. Identificación del Riesgo'!P24:P26</f>
        <v>Alto</v>
      </c>
      <c r="Q24" s="64"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El equipo técnico, equipó jurídico, subdirectores y jefes de oficina.</v>
      </c>
      <c r="R24" s="64" t="str">
        <f>IF($H$24="","",
IF(OR($H$24="Corrupción",$H$24="Corrupción - LA/FT/FPADM",$H$24="Corrupción - Conflictos de Interés",$H$24="Corrupción en Trámites, OPAs y Consultas de Acceso a la Información Pública"),'6.Valoración Control Corrupción'!E24,'5. Valoración de Controles'!E24))</f>
        <v>El equipo técnico, equipó jurídico, subdirectores y jefes de oficina.</v>
      </c>
      <c r="S24" s="64" t="str">
        <f>IF($H$24="","",
IF(OR($H$24="Corrupción",$H$24="Corrupción - LA/FT/FPADM",$H$24="Corrupción - Conflictos de Interés",$H$24="Corrupción en Trámites, OPAs y Consultas de Acceso a la Información Pública"),'6.Valoración Control Corrupción'!F24,'5. Valoración de Controles'!F24))</f>
        <v>a demanda, de acuerdo a las necesidades que la Entidad tenga de contratación.</v>
      </c>
      <c r="T24" s="64" t="str">
        <f>IF($H$24="","",
IF(OR($H$24="Corrupción",$H$24="Corrupción - LA/FT/FPADM",$H$24="Corrupción - Conflictos de Interés",$H$24="Corrupción en Trámites, OPAs y Consultas de Acceso a la Información Pública"),'6.Valoración Control Corrupción'!G24,'5. Valoración de Controles'!G24))</f>
        <v>evita el direccionamiento indebido de una necesidad de contratación (requisitos técnicos, jurídicos y financieros) para beneficio propio o de terceros.</v>
      </c>
      <c r="U24" s="64" t="str">
        <f>IF($H$24="","",
IF(OR($H$24="Corrupción",$H$24="Corrupción - LA/FT/FPADM",$H$24="Corrupción - Conflictos de Interés",$H$24="Corrupción en Trámites, OPAs y Consultas de Acceso a la Información Pública"),'6.Valoración Control Corrupción'!H24,'5. Valoración de Controles'!H24))</f>
        <v>A través de:
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v>
      </c>
      <c r="V24" s="64" t="str">
        <f>IF($H$24="","",
IF(OR($H$24="Corrupción",$H$24="Corrupción - LA/FT/FPADM",$H$24="Corrupción - Conflictos de Interés",$H$24="Corrupción en Trámites, OPAs y Consultas de Acceso a la Información Pública"),'6.Valoración Control Corrupción'!I24,'5. Valoración de Controles'!I24))</f>
        <v>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v>
      </c>
      <c r="W24" s="64" t="str">
        <f>IF($H$24="","",
IF(OR($H$24="Corrupción",$H$24="Corrupción - LA/FT/FPADM",$H$24="Corrupción - Conflictos de Interés",$H$24="Corrupción en Trámites, OPAs y Consultas de Acceso a la Información Pública"),'6.Valoración Control Corrupción'!J24,'5. Valoración de Controles'!J24))</f>
        <v>Evidencias:
1) Capturas de pantalla de la publicación final de los estudios previos en SECOP
2) Actas de Comité de Contratación con los procesos aprobados</v>
      </c>
      <c r="X24" s="35" t="str">
        <f>IF($H$24="","",
IF(OR($H$24="Corrupción",$H$24="Corrupción - LA/FT/FPADM",$H$24="Corrupción - LA/FT/FPADM",$H$24="Corrupción en Trámites, OPAs y Consultas de Acceso a la Información Pública"),"No Aplica",'5. Valoración de Controles'!L24))</f>
        <v>No Aplica</v>
      </c>
      <c r="Y24" s="35" t="str">
        <f>IF($H$24="","",
IF(OR($H$24="Corrupción",$H$24="Corrupción - LA/FT/FPADM",$H$24="Corrupción - LA/FT/FPADM",$H$24="Corrupción en Trámites, OPAs y Consultas de Acceso a la Información Pública"),"No Aplica",'5. Valoración de Controles'!M24))</f>
        <v>No Aplica</v>
      </c>
      <c r="Z24" s="35" t="str">
        <f>IF($H$24="","",
IF(OR($H$24="Corrupción",$H$24="Corrupción - LA/FT/FPADM",$H$24="Corrupción - LA/FT/FPADM",$H$24="Corrupción en Trámites, OPAs y Consultas de Acceso a la Información Pública"),"No Aplica",'5. Valoración de Controles'!N24))</f>
        <v>No Aplica</v>
      </c>
      <c r="AA24" s="35" t="str">
        <f>IF($H$24="","",
IF(OR($H$24="Corrupción",$H$24="Corrupción - LA/FT/FPADM",$H$24="Corrupción - LA/FT/FPADM",$H$24="Corrupción en Trámites, OPAs y Consultas de Acceso a la Información Pública"),"No Aplica",'5. Valoración de Controles'!O24))</f>
        <v>No Aplica</v>
      </c>
      <c r="AB24" s="35" t="str">
        <f>IF($H$24="","",
IF(OR($H$24="Corrupción",$H$24="Corrupción - LA/FT/FPADM",$H$24="Corrupción - LA/FT/FPADM",$H$24="Corrupción en Trámites, OPAs y Consultas de Acceso a la Información Pública"),"No Aplica",'5. Valoración de Controles'!P24))</f>
        <v>No Aplica</v>
      </c>
      <c r="AC24" s="35" t="str">
        <f>IF($H$24="","",
IF(OR($H$24="Corrupción",$H$24="Corrupción - LA/FT/FPADM",$H$24="Corrupción - LA/FT/FPADM",$H$24="Corrupción en Trámites, OPAs y Consultas de Acceso a la Información Pública"),"No Aplica",'5. Valoración de Controles'!Q24))</f>
        <v>No Aplica</v>
      </c>
      <c r="AD24" s="35" t="str">
        <f>IF($H$24="","",
IF(OR($H$24="Corrupción",$H$24="Corrupción - LA/FT/FPADM",$H$24="Corrupción - LA/FT/FPADM",$H$24="Corrupción en Trámites, OPAs y Consultas de Acceso a la Información Pública"),"No Aplica",'5. Valoración de Controles'!R24))</f>
        <v>No Aplica</v>
      </c>
      <c r="AE24" s="35" t="str">
        <f>IF($H$24="","",
IF(OR($H$24="Corrupción",$H$24="Corrupción - LA/FT/FPADM",$H$24="Corrupción - LA/FT/FPADM",$H$24="Corrupción en Trámites, OPAs y Consultas de Acceso a la Información Pública"),"No Aplica",'5. Valoración de Controles'!S24))</f>
        <v>No Aplica</v>
      </c>
      <c r="AF24" s="35" t="str">
        <f>IF($H$24="","",
IF(OR($H$24="Corrupción",$H$24="Corrupción - LA/FT/FPADM",$H$24="Corrupción - LA/FT/FPADM",$H$24="Corrupción en Trámites, OPAs y Consultas de Acceso a la Información Pública"),"No Aplica",'5. Valoración de Controles'!T24))</f>
        <v>No Aplica</v>
      </c>
      <c r="AG24" s="35" t="str">
        <f>IF($H$24="","",
IF(OR($H$24="Corrupción",$H$24="Corrupción - LA/FT/FPADM",$H$24="Corrupción - LA/FT/FPADM",$H$24="Corrupción en Trámites, OPAs y Consultas de Acceso a la Información Pública"),"No Aplica",'5. Valoración de Controles'!U24))</f>
        <v>No Aplica</v>
      </c>
      <c r="AH24" s="135"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Muy Baja</v>
      </c>
      <c r="AI24" s="216">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0.2</v>
      </c>
      <c r="AJ24" s="135"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Mayor</v>
      </c>
      <c r="AK24" s="216">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0.8</v>
      </c>
      <c r="AL24" s="131" t="str">
        <f t="shared" ref="AL24" si="11">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140" t="s">
        <v>189</v>
      </c>
      <c r="AN24" s="204" t="str">
        <f t="shared" ref="AN24" si="12">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284" t="s">
        <v>494</v>
      </c>
      <c r="AP24" s="285" t="s">
        <v>538</v>
      </c>
      <c r="AQ24" s="215" t="str">
        <f t="shared" ref="AQ24" si="13">IF(AO24="","","∑ Peso porcentual de cada acción definida")</f>
        <v>∑ Peso porcentual de cada acción definida</v>
      </c>
      <c r="AR24" s="118" t="s">
        <v>38</v>
      </c>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ht="31.5" customHeight="1" x14ac:dyDescent="0.3">
      <c r="A25" s="147"/>
      <c r="B25" s="139"/>
      <c r="C25" s="139"/>
      <c r="D25" s="139"/>
      <c r="E25" s="139"/>
      <c r="F25" s="139"/>
      <c r="G25" s="139"/>
      <c r="H25" s="139"/>
      <c r="I25" s="139"/>
      <c r="J25" s="139"/>
      <c r="K25" s="135"/>
      <c r="L25" s="136"/>
      <c r="M25" s="139"/>
      <c r="N25" s="135"/>
      <c r="O25" s="136"/>
      <c r="P25" s="131"/>
      <c r="Q25" s="64">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0</v>
      </c>
      <c r="R25" s="64">
        <f>IF($H$24="","",
IF(OR($H$24="Corrupción",$H$24="Corrupción - LA/FT/FPADM",$H$24="Corrupción - Conflictos de Interés",$H$24="Corrupción en Trámites, OPAs y Consultas de Acceso a la Información Pública"),'6.Valoración Control Corrupción'!E25,'5. Valoración de Controles'!E25))</f>
        <v>0</v>
      </c>
      <c r="S25" s="64">
        <f>IF($H$24="","",
IF(OR($H$24="Corrupción",$H$24="Corrupción - LA/FT/FPADM",$H$24="Corrupción - Conflictos de Interés",$H$24="Corrupción en Trámites, OPAs y Consultas de Acceso a la Información Pública"),'6.Valoración Control Corrupción'!F25,'5. Valoración de Controles'!F25))</f>
        <v>0</v>
      </c>
      <c r="T25" s="64">
        <f>IF($H$24="","",
IF(OR($H$24="Corrupción",$H$24="Corrupción - LA/FT/FPADM",$H$24="Corrupción - Conflictos de Interés",$H$24="Corrupción en Trámites, OPAs y Consultas de Acceso a la Información Pública"),'6.Valoración Control Corrupción'!G25,'5. Valoración de Controles'!G25))</f>
        <v>0</v>
      </c>
      <c r="U25" s="64">
        <f>IF($H$24="","",
IF(OR($H$24="Corrupción",$H$24="Corrupción - LA/FT/FPADM",$H$24="Corrupción - Conflictos de Interés",$H$24="Corrupción en Trámites, OPAs y Consultas de Acceso a la Información Pública"),'6.Valoración Control Corrupción'!H25,'5. Valoración de Controles'!H25))</f>
        <v>0</v>
      </c>
      <c r="V25" s="64">
        <f>IF($H$24="","",
IF(OR($H$24="Corrupción",$H$24="Corrupción - LA/FT/FPADM",$H$24="Corrupción - Conflictos de Interés",$H$24="Corrupción en Trámites, OPAs y Consultas de Acceso a la Información Pública"),'6.Valoración Control Corrupción'!I25,'5. Valoración de Controles'!I25))</f>
        <v>0</v>
      </c>
      <c r="W25" s="64">
        <f>IF($H$24="","",
IF(OR($H$24="Corrupción",$H$24="Corrupción - LA/FT/FPADM",$H$24="Corrupción - Conflictos de Interés",$H$24="Corrupción en Trámites, OPAs y Consultas de Acceso a la Información Pública"),'6.Valoración Control Corrupción'!J25,'5. Valoración de Controles'!J25))</f>
        <v>0</v>
      </c>
      <c r="X25" s="35" t="str">
        <f>IF($H$24="","",
IF(OR($H$24="Corrupción",$H$24="Corrupción - LA/FT/FPADM",$H$24="Corrupción - LA/FT/FPADM",$H$24="Corrupción en Trámites, OPAs y Consultas de Acceso a la Información Pública"),"No Aplica",'5. Valoración de Controles'!L25))</f>
        <v>No Aplica</v>
      </c>
      <c r="Y25" s="35" t="str">
        <f>IF($H$24="","",
IF(OR($H$24="Corrupción",$H$24="Corrupción - LA/FT/FPADM",$H$24="Corrupción - LA/FT/FPADM",$H$24="Corrupción en Trámites, OPAs y Consultas de Acceso a la Información Pública"),"No Aplica",'5. Valoración de Controles'!M25))</f>
        <v>No Aplica</v>
      </c>
      <c r="Z25" s="35" t="str">
        <f>IF($H$24="","",
IF(OR($H$24="Corrupción",$H$24="Corrupción - LA/FT/FPADM",$H$24="Corrupción - LA/FT/FPADM",$H$24="Corrupción en Trámites, OPAs y Consultas de Acceso a la Información Pública"),"No Aplica",'5. Valoración de Controles'!N25))</f>
        <v>No Aplica</v>
      </c>
      <c r="AA25" s="35" t="str">
        <f>IF($H$24="","",
IF(OR($H$24="Corrupción",$H$24="Corrupción - LA/FT/FPADM",$H$24="Corrupción - LA/FT/FPADM",$H$24="Corrupción en Trámites, OPAs y Consultas de Acceso a la Información Pública"),"No Aplica",'5. Valoración de Controles'!O25))</f>
        <v>No Aplica</v>
      </c>
      <c r="AB25" s="35" t="str">
        <f>IF($H$24="","",
IF(OR($H$24="Corrupción",$H$24="Corrupción - LA/FT/FPADM",$H$24="Corrupción - LA/FT/FPADM",$H$24="Corrupción en Trámites, OPAs y Consultas de Acceso a la Información Pública"),"No Aplica",'5. Valoración de Controles'!P25))</f>
        <v>No Aplica</v>
      </c>
      <c r="AC25" s="35" t="str">
        <f>IF($H$24="","",
IF(OR($H$24="Corrupción",$H$24="Corrupción - LA/FT/FPADM",$H$24="Corrupción - LA/FT/FPADM",$H$24="Corrupción en Trámites, OPAs y Consultas de Acceso a la Información Pública"),"No Aplica",'5. Valoración de Controles'!Q25))</f>
        <v>No Aplica</v>
      </c>
      <c r="AD25" s="35" t="str">
        <f>IF($H$24="","",
IF(OR($H$24="Corrupción",$H$24="Corrupción - LA/FT/FPADM",$H$24="Corrupción - LA/FT/FPADM",$H$24="Corrupción en Trámites, OPAs y Consultas de Acceso a la Información Pública"),"No Aplica",'5. Valoración de Controles'!R25))</f>
        <v>No Aplica</v>
      </c>
      <c r="AE25" s="35" t="str">
        <f>IF($H$24="","",
IF(OR($H$24="Corrupción",$H$24="Corrupción - LA/FT/FPADM",$H$24="Corrupción - LA/FT/FPADM",$H$24="Corrupción en Trámites, OPAs y Consultas de Acceso a la Información Pública"),"No Aplica",'5. Valoración de Controles'!S25))</f>
        <v>No Aplica</v>
      </c>
      <c r="AF25" s="35" t="str">
        <f>IF($H$24="","",
IF(OR($H$24="Corrupción",$H$24="Corrupción - LA/FT/FPADM",$H$24="Corrupción - LA/FT/FPADM",$H$24="Corrupción en Trámites, OPAs y Consultas de Acceso a la Información Pública"),"No Aplica",'5. Valoración de Controles'!T25))</f>
        <v>No Aplica</v>
      </c>
      <c r="AG25" s="35" t="str">
        <f>IF($H$24="","",
IF(OR($H$24="Corrupción",$H$24="Corrupción - LA/FT/FPADM",$H$24="Corrupción - LA/FT/FPADM",$H$24="Corrupción en Trámites, OPAs y Consultas de Acceso a la Información Pública"),"No Aplica",'5. Valoración de Controles'!U25))</f>
        <v>No Aplica</v>
      </c>
      <c r="AH25" s="135"/>
      <c r="AI25" s="216"/>
      <c r="AJ25" s="135"/>
      <c r="AK25" s="216"/>
      <c r="AL25" s="131"/>
      <c r="AM25" s="140"/>
      <c r="AN25" s="204"/>
      <c r="AO25" s="284"/>
      <c r="AP25" s="286"/>
      <c r="AQ25" s="139"/>
      <c r="AR25" s="11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ht="31.5" customHeight="1" x14ac:dyDescent="0.3">
      <c r="A26" s="147"/>
      <c r="B26" s="139"/>
      <c r="C26" s="139"/>
      <c r="D26" s="139"/>
      <c r="E26" s="139"/>
      <c r="F26" s="139"/>
      <c r="G26" s="139"/>
      <c r="H26" s="139"/>
      <c r="I26" s="139"/>
      <c r="J26" s="139"/>
      <c r="K26" s="135"/>
      <c r="L26" s="136"/>
      <c r="M26" s="139"/>
      <c r="N26" s="135"/>
      <c r="O26" s="136"/>
      <c r="P26" s="131"/>
      <c r="Q26" s="64">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0</v>
      </c>
      <c r="R26" s="64">
        <f>IF($H$24="","",
IF(OR($H$24="Corrupción",$H$24="Corrupción - LA/FT/FPADM",$H$24="Corrupción - Conflictos de Interés",$H$24="Corrupción en Trámites, OPAs y Consultas de Acceso a la Información Pública"),'6.Valoración Control Corrupción'!E26,'5. Valoración de Controles'!E26))</f>
        <v>0</v>
      </c>
      <c r="S26" s="64">
        <f>IF($H$24="","",
IF(OR($H$24="Corrupción",$H$24="Corrupción - LA/FT/FPADM",$H$24="Corrupción - Conflictos de Interés",$H$24="Corrupción en Trámites, OPAs y Consultas de Acceso a la Información Pública"),'6.Valoración Control Corrupción'!F26,'5. Valoración de Controles'!F26))</f>
        <v>0</v>
      </c>
      <c r="T26" s="64">
        <f>IF($H$24="","",
IF(OR($H$24="Corrupción",$H$24="Corrupción - LA/FT/FPADM",$H$24="Corrupción - Conflictos de Interés",$H$24="Corrupción en Trámites, OPAs y Consultas de Acceso a la Información Pública"),'6.Valoración Control Corrupción'!G26,'5. Valoración de Controles'!G26))</f>
        <v>0</v>
      </c>
      <c r="U26" s="64">
        <f>IF($H$24="","",
IF(OR($H$24="Corrupción",$H$24="Corrupción - LA/FT/FPADM",$H$24="Corrupción - Conflictos de Interés",$H$24="Corrupción en Trámites, OPAs y Consultas de Acceso a la Información Pública"),'6.Valoración Control Corrupción'!H26,'5. Valoración de Controles'!H26))</f>
        <v>0</v>
      </c>
      <c r="V26" s="64">
        <f>IF($H$24="","",
IF(OR($H$24="Corrupción",$H$24="Corrupción - LA/FT/FPADM",$H$24="Corrupción - Conflictos de Interés",$H$24="Corrupción en Trámites, OPAs y Consultas de Acceso a la Información Pública"),'6.Valoración Control Corrupción'!I26,'5. Valoración de Controles'!I26))</f>
        <v>0</v>
      </c>
      <c r="W26" s="64">
        <f>IF($H$24="","",
IF(OR($H$24="Corrupción",$H$24="Corrupción - LA/FT/FPADM",$H$24="Corrupción - Conflictos de Interés",$H$24="Corrupción en Trámites, OPAs y Consultas de Acceso a la Información Pública"),'6.Valoración Control Corrupción'!J26,'5. Valoración de Controles'!J26))</f>
        <v>0</v>
      </c>
      <c r="X26" s="35" t="str">
        <f>IF($H$24="","",
IF(OR($H$24="Corrupción",$H$24="Corrupción - LA/FT/FPADM",$H$24="Corrupción - LA/FT/FPADM",$H$24="Corrupción en Trámites, OPAs y Consultas de Acceso a la Información Pública"),"No Aplica",'5. Valoración de Controles'!L26))</f>
        <v>No Aplica</v>
      </c>
      <c r="Y26" s="35" t="str">
        <f>IF($H$24="","",
IF(OR($H$24="Corrupción",$H$24="Corrupción - LA/FT/FPADM",$H$24="Corrupción - LA/FT/FPADM",$H$24="Corrupción en Trámites, OPAs y Consultas de Acceso a la Información Pública"),"No Aplica",'5. Valoración de Controles'!M26))</f>
        <v>No Aplica</v>
      </c>
      <c r="Z26" s="35" t="str">
        <f>IF($H$24="","",
IF(OR($H$24="Corrupción",$H$24="Corrupción - LA/FT/FPADM",$H$24="Corrupción - LA/FT/FPADM",$H$24="Corrupción en Trámites, OPAs y Consultas de Acceso a la Información Pública"),"No Aplica",'5. Valoración de Controles'!N26))</f>
        <v>No Aplica</v>
      </c>
      <c r="AA26" s="35" t="str">
        <f>IF($H$24="","",
IF(OR($H$24="Corrupción",$H$24="Corrupción - LA/FT/FPADM",$H$24="Corrupción - LA/FT/FPADM",$H$24="Corrupción en Trámites, OPAs y Consultas de Acceso a la Información Pública"),"No Aplica",'5. Valoración de Controles'!O26))</f>
        <v>No Aplica</v>
      </c>
      <c r="AB26" s="35" t="str">
        <f>IF($H$24="","",
IF(OR($H$24="Corrupción",$H$24="Corrupción - LA/FT/FPADM",$H$24="Corrupción - LA/FT/FPADM",$H$24="Corrupción en Trámites, OPAs y Consultas de Acceso a la Información Pública"),"No Aplica",'5. Valoración de Controles'!P26))</f>
        <v>No Aplica</v>
      </c>
      <c r="AC26" s="35" t="str">
        <f>IF($H$24="","",
IF(OR($H$24="Corrupción",$H$24="Corrupción - LA/FT/FPADM",$H$24="Corrupción - LA/FT/FPADM",$H$24="Corrupción en Trámites, OPAs y Consultas de Acceso a la Información Pública"),"No Aplica",'5. Valoración de Controles'!Q26))</f>
        <v>No Aplica</v>
      </c>
      <c r="AD26" s="35" t="str">
        <f>IF($H$24="","",
IF(OR($H$24="Corrupción",$H$24="Corrupción - LA/FT/FPADM",$H$24="Corrupción - LA/FT/FPADM",$H$24="Corrupción en Trámites, OPAs y Consultas de Acceso a la Información Pública"),"No Aplica",'5. Valoración de Controles'!R26))</f>
        <v>No Aplica</v>
      </c>
      <c r="AE26" s="35" t="str">
        <f>IF($H$24="","",
IF(OR($H$24="Corrupción",$H$24="Corrupción - LA/FT/FPADM",$H$24="Corrupción - LA/FT/FPADM",$H$24="Corrupción en Trámites, OPAs y Consultas de Acceso a la Información Pública"),"No Aplica",'5. Valoración de Controles'!S26))</f>
        <v>No Aplica</v>
      </c>
      <c r="AF26" s="35" t="str">
        <f>IF($H$24="","",
IF(OR($H$24="Corrupción",$H$24="Corrupción - LA/FT/FPADM",$H$24="Corrupción - LA/FT/FPADM",$H$24="Corrupción en Trámites, OPAs y Consultas de Acceso a la Información Pública"),"No Aplica",'5. Valoración de Controles'!T26))</f>
        <v>No Aplica</v>
      </c>
      <c r="AG26" s="35" t="str">
        <f>IF($H$24="","",
IF(OR($H$24="Corrupción",$H$24="Corrupción - LA/FT/FPADM",$H$24="Corrupción - LA/FT/FPADM",$H$24="Corrupción en Trámites, OPAs y Consultas de Acceso a la Información Pública"),"No Aplica",'5. Valoración de Controles'!U26))</f>
        <v>No Aplica</v>
      </c>
      <c r="AH26" s="135"/>
      <c r="AI26" s="216"/>
      <c r="AJ26" s="135"/>
      <c r="AK26" s="216"/>
      <c r="AL26" s="131"/>
      <c r="AM26" s="140"/>
      <c r="AN26" s="204"/>
      <c r="AO26" s="284"/>
      <c r="AP26" s="286"/>
      <c r="AQ26" s="139"/>
      <c r="AR26" s="11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ht="31.5" customHeight="1" x14ac:dyDescent="0.3">
      <c r="A27" s="147">
        <v>7</v>
      </c>
      <c r="B27" s="139" t="str">
        <f>'2. Identificación del Riesgo'!B27:B29</f>
        <v>Gestión Contractual</v>
      </c>
      <c r="C27" s="139" t="str">
        <f>IF('2. Identificación del Riesgo'!C27:C29="","",'2. Identificación del Riesgo'!C27:C29)</f>
        <v>Contratación (Etapa Precontractual - Evaluación)</v>
      </c>
      <c r="D27" s="139" t="str">
        <f>IF('2. Identificación del Riesgo'!D27:D29="","",'2. Identificación del Riesgo'!D27:D29)</f>
        <v>Afectación Económica (o presupuestal) y Reputacional</v>
      </c>
      <c r="E27" s="139" t="str">
        <f>IF('2. Identificación del Riesgo'!E27:E29="","",'2. Identificación del Riesgo'!E27:E29)</f>
        <v>Recibir o solicitar dadivas o beneficios a nombre propio o para el favorecimiento de un tercero.</v>
      </c>
      <c r="F27" s="139" t="str">
        <f>IF('2. Identificación del Riesgo'!F27:F29="","",'2. Identificación del Riesgo'!F27:F29)</f>
        <v>Evaluación contractual direccionada y permisiva de los requisitos técnicos definidos por el nivel directivo</v>
      </c>
      <c r="G27" s="139"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definidos por el nivel directivo</v>
      </c>
      <c r="H27" s="139" t="str">
        <f>IF('2. Identificación del Riesgo'!H27:H29="","",'2. Identificación del Riesgo'!H27:H29)</f>
        <v>Corrupción - LA/FT/FPADM</v>
      </c>
      <c r="I27" s="139" t="str">
        <f>IF('2. Identificación del Riesgo'!I27:I29="","",'2. Identificación del Riesgo'!I27:I29)</f>
        <v>Ejecución y Administración de procesos</v>
      </c>
      <c r="J27" s="139" t="str">
        <f>IF('2. Identificación del Riesgo'!J27:J29="","",'2. Identificación del Riesgo'!J27:J29)</f>
        <v>Rara vez: No se ha presentado en los últimos cinco años.</v>
      </c>
      <c r="K27" s="135" t="str">
        <f>'2. Identificación del Riesgo'!K27:K29</f>
        <v>Rara vez</v>
      </c>
      <c r="L27" s="136">
        <f>'2. Identificación del Riesgo'!L27:L29</f>
        <v>0.2</v>
      </c>
      <c r="M27" s="139"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35" t="str">
        <f>'2. Identificación del Riesgo'!N27:N29</f>
        <v>Mayor</v>
      </c>
      <c r="O27" s="136">
        <f>'2. Identificación del Riesgo'!O27:O29</f>
        <v>0.8</v>
      </c>
      <c r="P27" s="131" t="str">
        <f>'2. Identificación del Riesgo'!P27:P29</f>
        <v>Alto</v>
      </c>
      <c r="Q27" s="64"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El equipo evaluador y los ordenadores del gasto.</v>
      </c>
      <c r="R27" s="64" t="str">
        <f>IF($H$27="","",
IF(OR($H$27="Corrupción",$H$27="Corrupción - LA/FT/FPADM",$H$27="Corrupción - Conflictos de Interés",$H$27="Corrupción en Trámites, OPAs y Consultas de Acceso a la Información Pública"),'6.Valoración Control Corrupción'!E27,'5. Valoración de Controles'!E27))</f>
        <v>El equipo evaluador y los ordenadores del gasto.</v>
      </c>
      <c r="S27" s="64" t="str">
        <f>IF($H$27="","",
IF(OR($H$27="Corrupción",$H$27="Corrupción - LA/FT/FPADM",$H$27="Corrupción - Conflictos de Interés",$H$27="Corrupción en Trámites, OPAs y Consultas de Acceso a la Información Pública"),'6.Valoración Control Corrupción'!F27,'5. Valoración de Controles'!F27))</f>
        <v>a demanda, de acuerdo a las necesidades que la Entidad tenga de contratación.</v>
      </c>
      <c r="T27" s="64" t="str">
        <f>IF($H$27="","",
IF(OR($H$27="Corrupción",$H$27="Corrupción - LA/FT/FPADM",$H$27="Corrupción - Conflictos de Interés",$H$27="Corrupción en Trámites, OPAs y Consultas de Acceso a la Información Pública"),'6.Valoración Control Corrupción'!G27,'5. Valoración de Controles'!G27))</f>
        <v>evita la evaluación contractual direccionada y permisiva de los requisitos técnicos, jurídicos y financieros para beneficio propio o de terceros.</v>
      </c>
      <c r="U27" s="64" t="str">
        <f>IF($H$27="","",
IF(OR($H$27="Corrupción",$H$27="Corrupción - LA/FT/FPADM",$H$27="Corrupción - Conflictos de Interés",$H$27="Corrupción en Trámites, OPAs y Consultas de Acceso a la Información Pública"),'6.Valoración Control Corrupción'!H27,'5. Valoración de Controles'!H27))</f>
        <v>A través de:
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v>
      </c>
      <c r="V27" s="64" t="str">
        <f>IF($H$27="","",
IF(OR($H$27="Corrupción",$H$27="Corrupción - LA/FT/FPADM",$H$27="Corrupción - Conflictos de Interés",$H$27="Corrupción en Trámites, OPAs y Consultas de Acceso a la Información Pública"),'6.Valoración Control Corrupción'!I27,'5. Valoración de Controles'!I27))</f>
        <v>1) En caso de que se identifiquen inconsistencias, se solicita a los oferentes la subsanación de las observaciones identificadas por el equipo evaluador designado.</v>
      </c>
      <c r="W27" s="64" t="str">
        <f>IF($H$27="","",
IF(OR($H$27="Corrupción",$H$27="Corrupción - LA/FT/FPADM",$H$27="Corrupción - Conflictos de Interés",$H$27="Corrupción en Trámites, OPAs y Consultas de Acceso a la Información Pública"),'6.Valoración Control Corrupción'!J27,'5. Valoración de Controles'!J27))</f>
        <v xml:space="preserve">Evidencias:
1) Capturas de pantalla de la publicación preliminar y/o definitiva de los resultados de la evaluación.
2) Informes  de evaluación de procesos firmada (muestreo) </v>
      </c>
      <c r="X27" s="35" t="str">
        <f>IF($H$27="","",
IF(OR($H$27="Corrupción",$H$27="Corrupción - LA/FT/FPADM",$H$27="Corrupción - LA/FT/FPADM",$H$27="Corrupción en Trámites, OPAs y Consultas de Acceso a la Información Pública"),"No Aplica",'5. Valoración de Controles'!L27))</f>
        <v>No Aplica</v>
      </c>
      <c r="Y27" s="35" t="str">
        <f>IF($H$27="","",
IF(OR($H$27="Corrupción",$H$27="Corrupción - LA/FT/FPADM",$H$27="Corrupción - LA/FT/FPADM",$H$27="Corrupción en Trámites, OPAs y Consultas de Acceso a la Información Pública"),"No Aplica",'5. Valoración de Controles'!M27))</f>
        <v>No Aplica</v>
      </c>
      <c r="Z27" s="35" t="str">
        <f>IF($H$27="","",
IF(OR($H$27="Corrupción",$H$27="Corrupción - LA/FT/FPADM",$H$27="Corrupción - LA/FT/FPADM",$H$27="Corrupción en Trámites, OPAs y Consultas de Acceso a la Información Pública"),"No Aplica",'5. Valoración de Controles'!N27))</f>
        <v>No Aplica</v>
      </c>
      <c r="AA27" s="35" t="str">
        <f>IF($H$27="","",
IF(OR($H$27="Corrupción",$H$27="Corrupción - LA/FT/FPADM",$H$27="Corrupción - LA/FT/FPADM",$H$27="Corrupción en Trámites, OPAs y Consultas de Acceso a la Información Pública"),"No Aplica",'5. Valoración de Controles'!O27))</f>
        <v>No Aplica</v>
      </c>
      <c r="AB27" s="35" t="str">
        <f>IF($H$27="","",
IF(OR($H$27="Corrupción",$H$27="Corrupción - LA/FT/FPADM",$H$27="Corrupción - LA/FT/FPADM",$H$27="Corrupción en Trámites, OPAs y Consultas de Acceso a la Información Pública"),"No Aplica",'5. Valoración de Controles'!P27))</f>
        <v>No Aplica</v>
      </c>
      <c r="AC27" s="35" t="str">
        <f>IF($H$27="","",
IF(OR($H$27="Corrupción",$H$27="Corrupción - LA/FT/FPADM",$H$27="Corrupción - LA/FT/FPADM",$H$27="Corrupción en Trámites, OPAs y Consultas de Acceso a la Información Pública"),"No Aplica",'5. Valoración de Controles'!Q27))</f>
        <v>No Aplica</v>
      </c>
      <c r="AD27" s="35" t="str">
        <f>IF($H$27="","",
IF(OR($H$27="Corrupción",$H$27="Corrupción - LA/FT/FPADM",$H$27="Corrupción - LA/FT/FPADM",$H$27="Corrupción en Trámites, OPAs y Consultas de Acceso a la Información Pública"),"No Aplica",'5. Valoración de Controles'!R27))</f>
        <v>No Aplica</v>
      </c>
      <c r="AE27" s="35" t="str">
        <f>IF($H$27="","",
IF(OR($H$27="Corrupción",$H$27="Corrupción - LA/FT/FPADM",$H$27="Corrupción - LA/FT/FPADM",$H$27="Corrupción en Trámites, OPAs y Consultas de Acceso a la Información Pública"),"No Aplica",'5. Valoración de Controles'!S27))</f>
        <v>No Aplica</v>
      </c>
      <c r="AF27" s="35" t="str">
        <f>IF($H$27="","",
IF(OR($H$27="Corrupción",$H$27="Corrupción - LA/FT/FPADM",$H$27="Corrupción - LA/FT/FPADM",$H$27="Corrupción en Trámites, OPAs y Consultas de Acceso a la Información Pública"),"No Aplica",'5. Valoración de Controles'!T27))</f>
        <v>No Aplica</v>
      </c>
      <c r="AG27" s="35" t="str">
        <f>IF($H$27="","",
IF(OR($H$27="Corrupción",$H$27="Corrupción - LA/FT/FPADM",$H$27="Corrupción - LA/FT/FPADM",$H$27="Corrupción en Trámites, OPAs y Consultas de Acceso a la Información Pública"),"No Aplica",'5. Valoración de Controles'!U27))</f>
        <v>No Aplica</v>
      </c>
      <c r="AH27" s="135"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Muy Baja</v>
      </c>
      <c r="AI27" s="216">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0.2</v>
      </c>
      <c r="AJ27" s="135"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Mayor</v>
      </c>
      <c r="AK27" s="216">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0.8</v>
      </c>
      <c r="AL27" s="131" t="str">
        <f t="shared" ref="AL27" si="14">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140" t="s">
        <v>189</v>
      </c>
      <c r="AN27" s="204" t="str">
        <f t="shared" ref="AN27" si="15">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284" t="s">
        <v>495</v>
      </c>
      <c r="AP27" s="285" t="s">
        <v>538</v>
      </c>
      <c r="AQ27" s="215" t="str">
        <f t="shared" ref="AQ27" si="16">IF(AO27="","","∑ Peso porcentual de cada acción definida")</f>
        <v>∑ Peso porcentual de cada acción definida</v>
      </c>
      <c r="AR27" s="118" t="s">
        <v>38</v>
      </c>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ht="31.5" customHeight="1" x14ac:dyDescent="0.3">
      <c r="A28" s="147"/>
      <c r="B28" s="139"/>
      <c r="C28" s="139"/>
      <c r="D28" s="139"/>
      <c r="E28" s="139"/>
      <c r="F28" s="139"/>
      <c r="G28" s="139"/>
      <c r="H28" s="139"/>
      <c r="I28" s="139"/>
      <c r="J28" s="139"/>
      <c r="K28" s="135"/>
      <c r="L28" s="136"/>
      <c r="M28" s="139"/>
      <c r="N28" s="135"/>
      <c r="O28" s="136"/>
      <c r="P28" s="131"/>
      <c r="Q28" s="64">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0</v>
      </c>
      <c r="R28" s="64">
        <f>IF($H$27="","",
IF(OR($H$27="Corrupción",$H$27="Corrupción - LA/FT/FPADM",$H$27="Corrupción - Conflictos de Interés",$H$27="Corrupción en Trámites, OPAs y Consultas de Acceso a la Información Pública"),'6.Valoración Control Corrupción'!E28,'5. Valoración de Controles'!E28))</f>
        <v>0</v>
      </c>
      <c r="S28" s="64">
        <f>IF($H$27="","",
IF(OR($H$27="Corrupción",$H$27="Corrupción - LA/FT/FPADM",$H$27="Corrupción - Conflictos de Interés",$H$27="Corrupción en Trámites, OPAs y Consultas de Acceso a la Información Pública"),'6.Valoración Control Corrupción'!F28,'5. Valoración de Controles'!F28))</f>
        <v>0</v>
      </c>
      <c r="T28" s="64">
        <f>IF($H$27="","",
IF(OR($H$27="Corrupción",$H$27="Corrupción - LA/FT/FPADM",$H$27="Corrupción - Conflictos de Interés",$H$27="Corrupción en Trámites, OPAs y Consultas de Acceso a la Información Pública"),'6.Valoración Control Corrupción'!G28,'5. Valoración de Controles'!G28))</f>
        <v>0</v>
      </c>
      <c r="U28" s="64">
        <f>IF($H$27="","",
IF(OR($H$27="Corrupción",$H$27="Corrupción - LA/FT/FPADM",$H$27="Corrupción - Conflictos de Interés",$H$27="Corrupción en Trámites, OPAs y Consultas de Acceso a la Información Pública"),'6.Valoración Control Corrupción'!H28,'5. Valoración de Controles'!H28))</f>
        <v>0</v>
      </c>
      <c r="V28" s="64">
        <f>IF($H$27="","",
IF(OR($H$27="Corrupción",$H$27="Corrupción - LA/FT/FPADM",$H$27="Corrupción - Conflictos de Interés",$H$27="Corrupción en Trámites, OPAs y Consultas de Acceso a la Información Pública"),'6.Valoración Control Corrupción'!I28,'5. Valoración de Controles'!I28))</f>
        <v>0</v>
      </c>
      <c r="W28" s="64">
        <f>IF($H$27="","",
IF(OR($H$27="Corrupción",$H$27="Corrupción - LA/FT/FPADM",$H$27="Corrupción - Conflictos de Interés",$H$27="Corrupción en Trámites, OPAs y Consultas de Acceso a la Información Pública"),'6.Valoración Control Corrupción'!J28,'5. Valoración de Controles'!J28))</f>
        <v>0</v>
      </c>
      <c r="X28" s="35" t="str">
        <f>IF($H$27="","",
IF(OR($H$27="Corrupción",$H$27="Corrupción - LA/FT/FPADM",$H$27="Corrupción - LA/FT/FPADM",$H$27="Corrupción en Trámites, OPAs y Consultas de Acceso a la Información Pública"),"No Aplica",'5. Valoración de Controles'!L28))</f>
        <v>No Aplica</v>
      </c>
      <c r="Y28" s="35" t="str">
        <f>IF($H$27="","",
IF(OR($H$27="Corrupción",$H$27="Corrupción - LA/FT/FPADM",$H$27="Corrupción - LA/FT/FPADM",$H$27="Corrupción en Trámites, OPAs y Consultas de Acceso a la Información Pública"),"No Aplica",'5. Valoración de Controles'!M28))</f>
        <v>No Aplica</v>
      </c>
      <c r="Z28" s="35" t="str">
        <f>IF($H$27="","",
IF(OR($H$27="Corrupción",$H$27="Corrupción - LA/FT/FPADM",$H$27="Corrupción - LA/FT/FPADM",$H$27="Corrupción en Trámites, OPAs y Consultas de Acceso a la Información Pública"),"No Aplica",'5. Valoración de Controles'!N28))</f>
        <v>No Aplica</v>
      </c>
      <c r="AA28" s="35" t="str">
        <f>IF($H$27="","",
IF(OR($H$27="Corrupción",$H$27="Corrupción - LA/FT/FPADM",$H$27="Corrupción - LA/FT/FPADM",$H$27="Corrupción en Trámites, OPAs y Consultas de Acceso a la Información Pública"),"No Aplica",'5. Valoración de Controles'!O28))</f>
        <v>No Aplica</v>
      </c>
      <c r="AB28" s="35" t="str">
        <f>IF($H$27="","",
IF(OR($H$27="Corrupción",$H$27="Corrupción - LA/FT/FPADM",$H$27="Corrupción - LA/FT/FPADM",$H$27="Corrupción en Trámites, OPAs y Consultas de Acceso a la Información Pública"),"No Aplica",'5. Valoración de Controles'!P28))</f>
        <v>No Aplica</v>
      </c>
      <c r="AC28" s="35" t="str">
        <f>IF($H$27="","",
IF(OR($H$27="Corrupción",$H$27="Corrupción - LA/FT/FPADM",$H$27="Corrupción - LA/FT/FPADM",$H$27="Corrupción en Trámites, OPAs y Consultas de Acceso a la Información Pública"),"No Aplica",'5. Valoración de Controles'!Q28))</f>
        <v>No Aplica</v>
      </c>
      <c r="AD28" s="35" t="str">
        <f>IF($H$27="","",
IF(OR($H$27="Corrupción",$H$27="Corrupción - LA/FT/FPADM",$H$27="Corrupción - LA/FT/FPADM",$H$27="Corrupción en Trámites, OPAs y Consultas de Acceso a la Información Pública"),"No Aplica",'5. Valoración de Controles'!R28))</f>
        <v>No Aplica</v>
      </c>
      <c r="AE28" s="35" t="str">
        <f>IF($H$27="","",
IF(OR($H$27="Corrupción",$H$27="Corrupción - LA/FT/FPADM",$H$27="Corrupción - LA/FT/FPADM",$H$27="Corrupción en Trámites, OPAs y Consultas de Acceso a la Información Pública"),"No Aplica",'5. Valoración de Controles'!S28))</f>
        <v>No Aplica</v>
      </c>
      <c r="AF28" s="35" t="str">
        <f>IF($H$27="","",
IF(OR($H$27="Corrupción",$H$27="Corrupción - LA/FT/FPADM",$H$27="Corrupción - LA/FT/FPADM",$H$27="Corrupción en Trámites, OPAs y Consultas de Acceso a la Información Pública"),"No Aplica",'5. Valoración de Controles'!T28))</f>
        <v>No Aplica</v>
      </c>
      <c r="AG28" s="35" t="str">
        <f>IF($H$27="","",
IF(OR($H$27="Corrupción",$H$27="Corrupción - LA/FT/FPADM",$H$27="Corrupción - LA/FT/FPADM",$H$27="Corrupción en Trámites, OPAs y Consultas de Acceso a la Información Pública"),"No Aplica",'5. Valoración de Controles'!U28))</f>
        <v>No Aplica</v>
      </c>
      <c r="AH28" s="135"/>
      <c r="AI28" s="216"/>
      <c r="AJ28" s="135"/>
      <c r="AK28" s="216"/>
      <c r="AL28" s="131"/>
      <c r="AM28" s="140"/>
      <c r="AN28" s="204"/>
      <c r="AO28" s="284"/>
      <c r="AP28" s="286"/>
      <c r="AQ28" s="139"/>
      <c r="AR28" s="11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ht="31.5" customHeight="1" x14ac:dyDescent="0.3">
      <c r="A29" s="147"/>
      <c r="B29" s="139"/>
      <c r="C29" s="139"/>
      <c r="D29" s="139"/>
      <c r="E29" s="139"/>
      <c r="F29" s="139"/>
      <c r="G29" s="139"/>
      <c r="H29" s="139"/>
      <c r="I29" s="139"/>
      <c r="J29" s="139"/>
      <c r="K29" s="135"/>
      <c r="L29" s="136"/>
      <c r="M29" s="139"/>
      <c r="N29" s="135"/>
      <c r="O29" s="136"/>
      <c r="P29" s="131"/>
      <c r="Q29" s="64">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0</v>
      </c>
      <c r="R29" s="64">
        <f>IF($H$27="","",
IF(OR($H$27="Corrupción",$H$27="Corrupción - LA/FT/FPADM",$H$27="Corrupción - Conflictos de Interés",$H$27="Corrupción en Trámites, OPAs y Consultas de Acceso a la Información Pública"),'6.Valoración Control Corrupción'!E29,'5. Valoración de Controles'!E29))</f>
        <v>0</v>
      </c>
      <c r="S29" s="64">
        <f>IF($H$27="","",
IF(OR($H$27="Corrupción",$H$27="Corrupción - LA/FT/FPADM",$H$27="Corrupción - Conflictos de Interés",$H$27="Corrupción en Trámites, OPAs y Consultas de Acceso a la Información Pública"),'6.Valoración Control Corrupción'!F29,'5. Valoración de Controles'!F29))</f>
        <v>0</v>
      </c>
      <c r="T29" s="64">
        <f>IF($H$27="","",
IF(OR($H$27="Corrupción",$H$27="Corrupción - LA/FT/FPADM",$H$27="Corrupción - Conflictos de Interés",$H$27="Corrupción en Trámites, OPAs y Consultas de Acceso a la Información Pública"),'6.Valoración Control Corrupción'!G29,'5. Valoración de Controles'!G29))</f>
        <v>0</v>
      </c>
      <c r="U29" s="64">
        <f>IF($H$27="","",
IF(OR($H$27="Corrupción",$H$27="Corrupción - LA/FT/FPADM",$H$27="Corrupción - Conflictos de Interés",$H$27="Corrupción en Trámites, OPAs y Consultas de Acceso a la Información Pública"),'6.Valoración Control Corrupción'!H29,'5. Valoración de Controles'!H29))</f>
        <v>0</v>
      </c>
      <c r="V29" s="64">
        <f>IF($H$27="","",
IF(OR($H$27="Corrupción",$H$27="Corrupción - LA/FT/FPADM",$H$27="Corrupción - Conflictos de Interés",$H$27="Corrupción en Trámites, OPAs y Consultas de Acceso a la Información Pública"),'6.Valoración Control Corrupción'!I29,'5. Valoración de Controles'!I29))</f>
        <v>0</v>
      </c>
      <c r="W29" s="64">
        <f>IF($H$27="","",
IF(OR($H$27="Corrupción",$H$27="Corrupción - LA/FT/FPADM",$H$27="Corrupción - Conflictos de Interés",$H$27="Corrupción en Trámites, OPAs y Consultas de Acceso a la Información Pública"),'6.Valoración Control Corrupción'!J29,'5. Valoración de Controles'!J29))</f>
        <v>0</v>
      </c>
      <c r="X29" s="35" t="str">
        <f>IF($H$27="","",
IF(OR($H$27="Corrupción",$H$27="Corrupción - LA/FT/FPADM",$H$27="Corrupción - LA/FT/FPADM",$H$27="Corrupción en Trámites, OPAs y Consultas de Acceso a la Información Pública"),"No Aplica",'5. Valoración de Controles'!L29))</f>
        <v>No Aplica</v>
      </c>
      <c r="Y29" s="35" t="str">
        <f>IF($H$27="","",
IF(OR($H$27="Corrupción",$H$27="Corrupción - LA/FT/FPADM",$H$27="Corrupción - LA/FT/FPADM",$H$27="Corrupción en Trámites, OPAs y Consultas de Acceso a la Información Pública"),"No Aplica",'5. Valoración de Controles'!M29))</f>
        <v>No Aplica</v>
      </c>
      <c r="Z29" s="35" t="str">
        <f>IF($H$27="","",
IF(OR($H$27="Corrupción",$H$27="Corrupción - LA/FT/FPADM",$H$27="Corrupción - LA/FT/FPADM",$H$27="Corrupción en Trámites, OPAs y Consultas de Acceso a la Información Pública"),"No Aplica",'5. Valoración de Controles'!N29))</f>
        <v>No Aplica</v>
      </c>
      <c r="AA29" s="35" t="str">
        <f>IF($H$27="","",
IF(OR($H$27="Corrupción",$H$27="Corrupción - LA/FT/FPADM",$H$27="Corrupción - LA/FT/FPADM",$H$27="Corrupción en Trámites, OPAs y Consultas de Acceso a la Información Pública"),"No Aplica",'5. Valoración de Controles'!O29))</f>
        <v>No Aplica</v>
      </c>
      <c r="AB29" s="35" t="str">
        <f>IF($H$27="","",
IF(OR($H$27="Corrupción",$H$27="Corrupción - LA/FT/FPADM",$H$27="Corrupción - LA/FT/FPADM",$H$27="Corrupción en Trámites, OPAs y Consultas de Acceso a la Información Pública"),"No Aplica",'5. Valoración de Controles'!P29))</f>
        <v>No Aplica</v>
      </c>
      <c r="AC29" s="35" t="str">
        <f>IF($H$27="","",
IF(OR($H$27="Corrupción",$H$27="Corrupción - LA/FT/FPADM",$H$27="Corrupción - LA/FT/FPADM",$H$27="Corrupción en Trámites, OPAs y Consultas de Acceso a la Información Pública"),"No Aplica",'5. Valoración de Controles'!Q29))</f>
        <v>No Aplica</v>
      </c>
      <c r="AD29" s="35" t="str">
        <f>IF($H$27="","",
IF(OR($H$27="Corrupción",$H$27="Corrupción - LA/FT/FPADM",$H$27="Corrupción - LA/FT/FPADM",$H$27="Corrupción en Trámites, OPAs y Consultas de Acceso a la Información Pública"),"No Aplica",'5. Valoración de Controles'!R29))</f>
        <v>No Aplica</v>
      </c>
      <c r="AE29" s="35" t="str">
        <f>IF($H$27="","",
IF(OR($H$27="Corrupción",$H$27="Corrupción - LA/FT/FPADM",$H$27="Corrupción - LA/FT/FPADM",$H$27="Corrupción en Trámites, OPAs y Consultas de Acceso a la Información Pública"),"No Aplica",'5. Valoración de Controles'!S29))</f>
        <v>No Aplica</v>
      </c>
      <c r="AF29" s="35" t="str">
        <f>IF($H$27="","",
IF(OR($H$27="Corrupción",$H$27="Corrupción - LA/FT/FPADM",$H$27="Corrupción - LA/FT/FPADM",$H$27="Corrupción en Trámites, OPAs y Consultas de Acceso a la Información Pública"),"No Aplica",'5. Valoración de Controles'!T29))</f>
        <v>No Aplica</v>
      </c>
      <c r="AG29" s="35" t="str">
        <f>IF($H$27="","",
IF(OR($H$27="Corrupción",$H$27="Corrupción - LA/FT/FPADM",$H$27="Corrupción - LA/FT/FPADM",$H$27="Corrupción en Trámites, OPAs y Consultas de Acceso a la Información Pública"),"No Aplica",'5. Valoración de Controles'!U29))</f>
        <v>No Aplica</v>
      </c>
      <c r="AH29" s="135"/>
      <c r="AI29" s="216"/>
      <c r="AJ29" s="135"/>
      <c r="AK29" s="216"/>
      <c r="AL29" s="131"/>
      <c r="AM29" s="140"/>
      <c r="AN29" s="204"/>
      <c r="AO29" s="284"/>
      <c r="AP29" s="286"/>
      <c r="AQ29" s="139"/>
      <c r="AR29" s="11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ht="31.5" customHeight="1" x14ac:dyDescent="0.3">
      <c r="A30" s="147">
        <v>8</v>
      </c>
      <c r="B30" s="139" t="str">
        <f>'2. Identificación del Riesgo'!B30:B32</f>
        <v>Gestión Contractual</v>
      </c>
      <c r="C30" s="139" t="str">
        <f>IF('2. Identificación del Riesgo'!C30:C32="","",'2. Identificación del Riesgo'!C30:C32)</f>
        <v>Contratación (Etapa Contractual - Supervisión)</v>
      </c>
      <c r="D30" s="139" t="str">
        <f>IF('2. Identificación del Riesgo'!D30:D32="","",'2. Identificación del Riesgo'!D30:D32)</f>
        <v>Afectación Económica (o presupuestal) y Reputacional</v>
      </c>
      <c r="E30" s="139" t="str">
        <f>IF('2. Identificación del Riesgo'!E30:E32="","",'2. Identificación del Riesgo'!E30:E32)</f>
        <v>Recibir o solicitar dadivas o beneficios a nombre propio o para el favorecimiento de un tercero.</v>
      </c>
      <c r="F30" s="139" t="str">
        <f>IF('2. Identificación del Riesgo'!F30:F32="","",'2. Identificación del Riesgo'!F30:F32)</f>
        <v>Supervisión o interventoria que avale obligaciones contractuales incumplidas, mayores y menores cantidades, items no previstos, hechos cumplidos y requisitos técnicos incumplidos.</v>
      </c>
      <c r="G30" s="139" t="str">
        <f>IF('2. Identificación del Riesgo'!G30:G32="","",'2. Identificación del Riesgo'!G30:G32)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H30" s="139" t="str">
        <f>IF('2. Identificación del Riesgo'!H30:H32="","",'2. Identificación del Riesgo'!H30:H32)</f>
        <v>Corrupción - LA/FT/FPADM</v>
      </c>
      <c r="I30" s="139" t="str">
        <f>IF('2. Identificación del Riesgo'!I30:I32="","",'2. Identificación del Riesgo'!I30:I32)</f>
        <v>Ejecución y Administración de procesos</v>
      </c>
      <c r="J30" s="139" t="str">
        <f>IF('2. Identificación del Riesgo'!J30:J32="","",'2. Identificación del Riesgo'!J30:J32)</f>
        <v>Rara vez: No se ha presentado en los últimos cinco años.</v>
      </c>
      <c r="K30" s="135" t="str">
        <f>'2. Identificación del Riesgo'!K30:K32</f>
        <v>Rara vez</v>
      </c>
      <c r="L30" s="136">
        <f>'2. Identificación del Riesgo'!L30:L32</f>
        <v>0.2</v>
      </c>
      <c r="M30" s="139"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35" t="str">
        <f>'2. Identificación del Riesgo'!N30:N32</f>
        <v>Catastrófico</v>
      </c>
      <c r="O30" s="136">
        <f>'2. Identificación del Riesgo'!O30:O32</f>
        <v>1</v>
      </c>
      <c r="P30" s="131" t="str">
        <f>'2. Identificación del Riesgo'!P30:P32</f>
        <v>Extremo</v>
      </c>
      <c r="Q30" s="64"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Supervisor del contrato / apoyo a la supervisión y Ordenadores del Gasto.</v>
      </c>
      <c r="R30" s="64" t="str">
        <f>IF($H$30="","",
IF(OR($H$30="Corrupción",$H$30="Corrupción - LA/FT/FPADM",$H$30="Corrupción - Conflictos de Interés",$H$30="Corrupción en Trámites, OPAs y Consultas de Acceso a la Información Pública"),'6.Valoración Control Corrupción'!E30,'5. Valoración de Controles'!E30))</f>
        <v>Supervisor del contrato / apoyo a la supervisión y Ordenadores del Gasto.</v>
      </c>
      <c r="S30" s="64" t="str">
        <f>IF($H$30="","",
IF(OR($H$30="Corrupción",$H$30="Corrupción - LA/FT/FPADM",$H$30="Corrupción - Conflictos de Interés",$H$30="Corrupción en Trámites, OPAs y Consultas de Acceso a la Información Pública"),'6.Valoración Control Corrupción'!F30,'5. Valoración de Controles'!F30))</f>
        <v>mensualmenteq</v>
      </c>
      <c r="T30" s="64" t="str">
        <f>IF($H$30="","",
IF(OR($H$30="Corrupción",$H$30="Corrupción - LA/FT/FPADM",$H$30="Corrupción - Conflictos de Interés",$H$30="Corrupción en Trámites, OPAs y Consultas de Acceso a la Información Pública"),'6.Valoración Control Corrupción'!G30,'5. Valoración de Controles'!G30))</f>
        <v>Identifica el posible incumplimiento del objeto, plazo, forma de pago y obligaciones contractuales, mayores y menores cantidades, ítems no previstos, hechos cumplidos y requisitos técnicos incumplidos, para beneficio propio de terceros.</v>
      </c>
      <c r="U30" s="64" t="str">
        <f>IF($H$30="","",
IF(OR($H$30="Corrupción",$H$30="Corrupción - LA/FT/FPADM",$H$30="Corrupción - Conflictos de Interés",$H$30="Corrupción en Trámites, OPAs y Consultas de Acceso a la Información Pública"),'6.Valoración Control Corrupción'!H30,'5. Valoración de Controles'!H30))</f>
        <v>A través de:
1) Realizar el seguimiento mensual detallado a la ejecución contractual, mediante la revisión de informes periódicos (incluso publicados en Secop), la revisión de evidencias entregadas y la verificación de las características técnicas de los productos contratados.</v>
      </c>
      <c r="V30" s="64" t="str">
        <f>IF($H$30="","",
IF(OR($H$30="Corrupción",$H$30="Corrupción - LA/FT/FPADM",$H$30="Corrupción - Conflictos de Interés",$H$30="Corrupción en Trámites, OPAs y Consultas de Acceso a la Información Pública"),'6.Valoración Control Corrupción'!I30,'5. Valoración de Controles'!I30))</f>
        <v>1) En caso de que se identifiquen inconsistencias asociadas al incumplimiento del objeto y obligaciones contractuales, se procede a iniciar el proceso de declaratoria de incumplimiento total o parcial del contrato.</v>
      </c>
      <c r="W30" s="64" t="str">
        <f>IF($H$30="","",
IF(OR($H$30="Corrupción",$H$30="Corrupción - LA/FT/FPADM",$H$30="Corrupción - Conflictos de Interés",$H$30="Corrupción en Trámites, OPAs y Consultas de Acceso a la Información Pública"),'6.Valoración Control Corrupción'!J30,'5. Valoración de Controles'!J30))</f>
        <v>Evidencias:
1) Informe de supervisión de contratos para proveedores o prestación de servicios (muestreo).</v>
      </c>
      <c r="X30" s="35" t="str">
        <f>IF($H$30="","",
IF(OR($H$30="Corrupción",$H$30="Corrupción - LA/FT/FPADM",$H$30="Corrupción - LA/FT/FPADM",$H$30="Corrupción en Trámites, OPAs y Consultas de Acceso a la Información Pública"),"No Aplica",'5. Valoración de Controles'!L30))</f>
        <v>No Aplica</v>
      </c>
      <c r="Y30" s="35" t="str">
        <f>IF($H$30="","",
IF(OR($H$30="Corrupción",$H$30="Corrupción - LA/FT/FPADM",$H$30="Corrupción - LA/FT/FPADM",$H$30="Corrupción en Trámites, OPAs y Consultas de Acceso a la Información Pública"),"No Aplica",'5. Valoración de Controles'!M30))</f>
        <v>No Aplica</v>
      </c>
      <c r="Z30" s="35" t="str">
        <f>IF($H$30="","",
IF(OR($H$30="Corrupción",$H$30="Corrupción - LA/FT/FPADM",$H$30="Corrupción - LA/FT/FPADM",$H$30="Corrupción en Trámites, OPAs y Consultas de Acceso a la Información Pública"),"No Aplica",'5. Valoración de Controles'!N30))</f>
        <v>No Aplica</v>
      </c>
      <c r="AA30" s="35" t="str">
        <f>IF($H$30="","",
IF(OR($H$30="Corrupción",$H$30="Corrupción - LA/FT/FPADM",$H$30="Corrupción - LA/FT/FPADM",$H$30="Corrupción en Trámites, OPAs y Consultas de Acceso a la Información Pública"),"No Aplica",'5. Valoración de Controles'!O30))</f>
        <v>No Aplica</v>
      </c>
      <c r="AB30" s="35" t="str">
        <f>IF($H$30="","",
IF(OR($H$30="Corrupción",$H$30="Corrupción - LA/FT/FPADM",$H$30="Corrupción - LA/FT/FPADM",$H$30="Corrupción en Trámites, OPAs y Consultas de Acceso a la Información Pública"),"No Aplica",'5. Valoración de Controles'!P30))</f>
        <v>No Aplica</v>
      </c>
      <c r="AC30" s="35" t="str">
        <f>IF($H$30="","",
IF(OR($H$30="Corrupción",$H$30="Corrupción - LA/FT/FPADM",$H$30="Corrupción - LA/FT/FPADM",$H$30="Corrupción en Trámites, OPAs y Consultas de Acceso a la Información Pública"),"No Aplica",'5. Valoración de Controles'!Q30))</f>
        <v>No Aplica</v>
      </c>
      <c r="AD30" s="35" t="str">
        <f>IF($H$30="","",
IF(OR($H$30="Corrupción",$H$30="Corrupción - LA/FT/FPADM",$H$30="Corrupción - LA/FT/FPADM",$H$30="Corrupción en Trámites, OPAs y Consultas de Acceso a la Información Pública"),"No Aplica",'5. Valoración de Controles'!R30))</f>
        <v>No Aplica</v>
      </c>
      <c r="AE30" s="35" t="str">
        <f>IF($H$30="","",
IF(OR($H$30="Corrupción",$H$30="Corrupción - LA/FT/FPADM",$H$30="Corrupción - LA/FT/FPADM",$H$30="Corrupción en Trámites, OPAs y Consultas de Acceso a la Información Pública"),"No Aplica",'5. Valoración de Controles'!S30))</f>
        <v>No Aplica</v>
      </c>
      <c r="AF30" s="35" t="str">
        <f>IF($H$30="","",
IF(OR($H$30="Corrupción",$H$30="Corrupción - LA/FT/FPADM",$H$30="Corrupción - LA/FT/FPADM",$H$30="Corrupción en Trámites, OPAs y Consultas de Acceso a la Información Pública"),"No Aplica",'5. Valoración de Controles'!T30))</f>
        <v>No Aplica</v>
      </c>
      <c r="AG30" s="35" t="str">
        <f>IF($H$30="","",
IF(OR($H$30="Corrupción",$H$30="Corrupción - LA/FT/FPADM",$H$30="Corrupción - LA/FT/FPADM",$H$30="Corrupción en Trámites, OPAs y Consultas de Acceso a la Información Pública"),"No Aplica",'5. Valoración de Controles'!U30))</f>
        <v>No Aplica</v>
      </c>
      <c r="AH30" s="135"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Muy Baja</v>
      </c>
      <c r="AI30" s="216">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0.2</v>
      </c>
      <c r="AJ30" s="135"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Catastrófico</v>
      </c>
      <c r="AK30" s="216">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1</v>
      </c>
      <c r="AL30" s="131" t="str">
        <f t="shared" ref="AL30" si="17">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140" t="s">
        <v>189</v>
      </c>
      <c r="AN30" s="204" t="str">
        <f t="shared" ref="AN30" si="18">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284" t="s">
        <v>496</v>
      </c>
      <c r="AP30" s="287" t="s">
        <v>539</v>
      </c>
      <c r="AQ30" s="215" t="str">
        <f t="shared" ref="AQ30" si="19">IF(AO30="","","∑ Peso porcentual de cada acción definida")</f>
        <v>∑ Peso porcentual de cada acción definida</v>
      </c>
      <c r="AR30" s="118" t="s">
        <v>38</v>
      </c>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ht="31.5" customHeight="1" x14ac:dyDescent="0.3">
      <c r="A31" s="147"/>
      <c r="B31" s="139"/>
      <c r="C31" s="139"/>
      <c r="D31" s="139"/>
      <c r="E31" s="139"/>
      <c r="F31" s="139"/>
      <c r="G31" s="139"/>
      <c r="H31" s="139"/>
      <c r="I31" s="139"/>
      <c r="J31" s="139"/>
      <c r="K31" s="135"/>
      <c r="L31" s="136"/>
      <c r="M31" s="139"/>
      <c r="N31" s="135"/>
      <c r="O31" s="136"/>
      <c r="P31" s="131"/>
      <c r="Q31" s="64">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0</v>
      </c>
      <c r="R31" s="64">
        <f>IF($H$30="","",
IF(OR($H$30="Corrupción",$H$30="Corrupción - LA/FT/FPADM",$H$30="Corrupción - Conflictos de Interés",$H$30="Corrupción en Trámites, OPAs y Consultas de Acceso a la Información Pública"),'6.Valoración Control Corrupción'!E31,'5. Valoración de Controles'!E31))</f>
        <v>0</v>
      </c>
      <c r="S31" s="64">
        <f>IF($H$30="","",
IF(OR($H$30="Corrupción",$H$30="Corrupción - LA/FT/FPADM",$H$30="Corrupción - Conflictos de Interés",$H$30="Corrupción en Trámites, OPAs y Consultas de Acceso a la Información Pública"),'6.Valoración Control Corrupción'!F31,'5. Valoración de Controles'!F31))</f>
        <v>0</v>
      </c>
      <c r="T31" s="64">
        <f>IF($H$30="","",
IF(OR($H$30="Corrupción",$H$30="Corrupción - LA/FT/FPADM",$H$30="Corrupción - Conflictos de Interés",$H$30="Corrupción en Trámites, OPAs y Consultas de Acceso a la Información Pública"),'6.Valoración Control Corrupción'!G31,'5. Valoración de Controles'!G31))</f>
        <v>0</v>
      </c>
      <c r="U31" s="64">
        <f>IF($H$30="","",
IF(OR($H$30="Corrupción",$H$30="Corrupción - LA/FT/FPADM",$H$30="Corrupción - Conflictos de Interés",$H$30="Corrupción en Trámites, OPAs y Consultas de Acceso a la Información Pública"),'6.Valoración Control Corrupción'!H31,'5. Valoración de Controles'!H31))</f>
        <v>0</v>
      </c>
      <c r="V31" s="64">
        <f>IF($H$30="","",
IF(OR($H$30="Corrupción",$H$30="Corrupción - LA/FT/FPADM",$H$30="Corrupción - Conflictos de Interés",$H$30="Corrupción en Trámites, OPAs y Consultas de Acceso a la Información Pública"),'6.Valoración Control Corrupción'!I31,'5. Valoración de Controles'!I31))</f>
        <v>0</v>
      </c>
      <c r="W31" s="64">
        <f>IF($H$30="","",
IF(OR($H$30="Corrupción",$H$30="Corrupción - LA/FT/FPADM",$H$30="Corrupción - Conflictos de Interés",$H$30="Corrupción en Trámites, OPAs y Consultas de Acceso a la Información Pública"),'6.Valoración Control Corrupción'!J31,'5. Valoración de Controles'!J31))</f>
        <v>0</v>
      </c>
      <c r="X31" s="35" t="str">
        <f>IF($H$30="","",
IF(OR($H$30="Corrupción",$H$30="Corrupción - LA/FT/FPADM",$H$30="Corrupción - LA/FT/FPADM",$H$30="Corrupción en Trámites, OPAs y Consultas de Acceso a la Información Pública"),"No Aplica",'5. Valoración de Controles'!L31))</f>
        <v>No Aplica</v>
      </c>
      <c r="Y31" s="35" t="str">
        <f>IF($H$30="","",
IF(OR($H$30="Corrupción",$H$30="Corrupción - LA/FT/FPADM",$H$30="Corrupción - LA/FT/FPADM",$H$30="Corrupción en Trámites, OPAs y Consultas de Acceso a la Información Pública"),"No Aplica",'5. Valoración de Controles'!M31))</f>
        <v>No Aplica</v>
      </c>
      <c r="Z31" s="35" t="str">
        <f>IF($H$30="","",
IF(OR($H$30="Corrupción",$H$30="Corrupción - LA/FT/FPADM",$H$30="Corrupción - LA/FT/FPADM",$H$30="Corrupción en Trámites, OPAs y Consultas de Acceso a la Información Pública"),"No Aplica",'5. Valoración de Controles'!N31))</f>
        <v>No Aplica</v>
      </c>
      <c r="AA31" s="35" t="str">
        <f>IF($H$30="","",
IF(OR($H$30="Corrupción",$H$30="Corrupción - LA/FT/FPADM",$H$30="Corrupción - LA/FT/FPADM",$H$30="Corrupción en Trámites, OPAs y Consultas de Acceso a la Información Pública"),"No Aplica",'5. Valoración de Controles'!O31))</f>
        <v>No Aplica</v>
      </c>
      <c r="AB31" s="35" t="str">
        <f>IF($H$30="","",
IF(OR($H$30="Corrupción",$H$30="Corrupción - LA/FT/FPADM",$H$30="Corrupción - LA/FT/FPADM",$H$30="Corrupción en Trámites, OPAs y Consultas de Acceso a la Información Pública"),"No Aplica",'5. Valoración de Controles'!P31))</f>
        <v>No Aplica</v>
      </c>
      <c r="AC31" s="35" t="str">
        <f>IF($H$30="","",
IF(OR($H$30="Corrupción",$H$30="Corrupción - LA/FT/FPADM",$H$30="Corrupción - LA/FT/FPADM",$H$30="Corrupción en Trámites, OPAs y Consultas de Acceso a la Información Pública"),"No Aplica",'5. Valoración de Controles'!Q31))</f>
        <v>No Aplica</v>
      </c>
      <c r="AD31" s="35" t="str">
        <f>IF($H$30="","",
IF(OR($H$30="Corrupción",$H$30="Corrupción - LA/FT/FPADM",$H$30="Corrupción - LA/FT/FPADM",$H$30="Corrupción en Trámites, OPAs y Consultas de Acceso a la Información Pública"),"No Aplica",'5. Valoración de Controles'!R31))</f>
        <v>No Aplica</v>
      </c>
      <c r="AE31" s="35" t="str">
        <f>IF($H$30="","",
IF(OR($H$30="Corrupción",$H$30="Corrupción - LA/FT/FPADM",$H$30="Corrupción - LA/FT/FPADM",$H$30="Corrupción en Trámites, OPAs y Consultas de Acceso a la Información Pública"),"No Aplica",'5. Valoración de Controles'!S31))</f>
        <v>No Aplica</v>
      </c>
      <c r="AF31" s="35" t="str">
        <f>IF($H$30="","",
IF(OR($H$30="Corrupción",$H$30="Corrupción - LA/FT/FPADM",$H$30="Corrupción - LA/FT/FPADM",$H$30="Corrupción en Trámites, OPAs y Consultas de Acceso a la Información Pública"),"No Aplica",'5. Valoración de Controles'!T31))</f>
        <v>No Aplica</v>
      </c>
      <c r="AG31" s="35" t="str">
        <f>IF($H$30="","",
IF(OR($H$30="Corrupción",$H$30="Corrupción - LA/FT/FPADM",$H$30="Corrupción - LA/FT/FPADM",$H$30="Corrupción en Trámites, OPAs y Consultas de Acceso a la Información Pública"),"No Aplica",'5. Valoración de Controles'!U31))</f>
        <v>No Aplica</v>
      </c>
      <c r="AH31" s="135"/>
      <c r="AI31" s="216"/>
      <c r="AJ31" s="135"/>
      <c r="AK31" s="216"/>
      <c r="AL31" s="131"/>
      <c r="AM31" s="140"/>
      <c r="AN31" s="204"/>
      <c r="AO31" s="284"/>
      <c r="AP31" s="288"/>
      <c r="AQ31" s="139"/>
      <c r="AR31" s="11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ht="31.5" customHeight="1" x14ac:dyDescent="0.3">
      <c r="A32" s="147"/>
      <c r="B32" s="139"/>
      <c r="C32" s="139"/>
      <c r="D32" s="139"/>
      <c r="E32" s="139"/>
      <c r="F32" s="139"/>
      <c r="G32" s="139"/>
      <c r="H32" s="139"/>
      <c r="I32" s="139"/>
      <c r="J32" s="139"/>
      <c r="K32" s="135"/>
      <c r="L32" s="136"/>
      <c r="M32" s="139"/>
      <c r="N32" s="135"/>
      <c r="O32" s="136"/>
      <c r="P32" s="131"/>
      <c r="Q32" s="64">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0</v>
      </c>
      <c r="R32" s="64">
        <f>IF($H$30="","",
IF(OR($H$30="Corrupción",$H$30="Corrupción - LA/FT/FPADM",$H$30="Corrupción - Conflictos de Interés",$H$30="Corrupción en Trámites, OPAs y Consultas de Acceso a la Información Pública"),'6.Valoración Control Corrupción'!E32,'5. Valoración de Controles'!E32))</f>
        <v>0</v>
      </c>
      <c r="S32" s="64">
        <f>IF($H$30="","",
IF(OR($H$30="Corrupción",$H$30="Corrupción - LA/FT/FPADM",$H$30="Corrupción - Conflictos de Interés",$H$30="Corrupción en Trámites, OPAs y Consultas de Acceso a la Información Pública"),'6.Valoración Control Corrupción'!F32,'5. Valoración de Controles'!F32))</f>
        <v>0</v>
      </c>
      <c r="T32" s="64">
        <f>IF($H$30="","",
IF(OR($H$30="Corrupción",$H$30="Corrupción - LA/FT/FPADM",$H$30="Corrupción - Conflictos de Interés",$H$30="Corrupción en Trámites, OPAs y Consultas de Acceso a la Información Pública"),'6.Valoración Control Corrupción'!G32,'5. Valoración de Controles'!G32))</f>
        <v>0</v>
      </c>
      <c r="U32" s="64">
        <f>IF($H$30="","",
IF(OR($H$30="Corrupción",$H$30="Corrupción - LA/FT/FPADM",$H$30="Corrupción - Conflictos de Interés",$H$30="Corrupción en Trámites, OPAs y Consultas de Acceso a la Información Pública"),'6.Valoración Control Corrupción'!H32,'5. Valoración de Controles'!H32))</f>
        <v>0</v>
      </c>
      <c r="V32" s="64">
        <f>IF($H$30="","",
IF(OR($H$30="Corrupción",$H$30="Corrupción - LA/FT/FPADM",$H$30="Corrupción - Conflictos de Interés",$H$30="Corrupción en Trámites, OPAs y Consultas de Acceso a la Información Pública"),'6.Valoración Control Corrupción'!I32,'5. Valoración de Controles'!I32))</f>
        <v>0</v>
      </c>
      <c r="W32" s="64">
        <f>IF($H$30="","",
IF(OR($H$30="Corrupción",$H$30="Corrupción - LA/FT/FPADM",$H$30="Corrupción - Conflictos de Interés",$H$30="Corrupción en Trámites, OPAs y Consultas de Acceso a la Información Pública"),'6.Valoración Control Corrupción'!J32,'5. Valoración de Controles'!J32))</f>
        <v>0</v>
      </c>
      <c r="X32" s="35" t="str">
        <f>IF($H$30="","",
IF(OR($H$30="Corrupción",$H$30="Corrupción - LA/FT/FPADM",$H$30="Corrupción - LA/FT/FPADM",$H$30="Corrupción en Trámites, OPAs y Consultas de Acceso a la Información Pública"),"No Aplica",'5. Valoración de Controles'!L32))</f>
        <v>No Aplica</v>
      </c>
      <c r="Y32" s="35" t="str">
        <f>IF($H$30="","",
IF(OR($H$30="Corrupción",$H$30="Corrupción - LA/FT/FPADM",$H$30="Corrupción - LA/FT/FPADM",$H$30="Corrupción en Trámites, OPAs y Consultas de Acceso a la Información Pública"),"No Aplica",'5. Valoración de Controles'!M32))</f>
        <v>No Aplica</v>
      </c>
      <c r="Z32" s="35" t="str">
        <f>IF($H$30="","",
IF(OR($H$30="Corrupción",$H$30="Corrupción - LA/FT/FPADM",$H$30="Corrupción - LA/FT/FPADM",$H$30="Corrupción en Trámites, OPAs y Consultas de Acceso a la Información Pública"),"No Aplica",'5. Valoración de Controles'!N32))</f>
        <v>No Aplica</v>
      </c>
      <c r="AA32" s="35" t="str">
        <f>IF($H$30="","",
IF(OR($H$30="Corrupción",$H$30="Corrupción - LA/FT/FPADM",$H$30="Corrupción - LA/FT/FPADM",$H$30="Corrupción en Trámites, OPAs y Consultas de Acceso a la Información Pública"),"No Aplica",'5. Valoración de Controles'!O32))</f>
        <v>No Aplica</v>
      </c>
      <c r="AB32" s="35" t="str">
        <f>IF($H$30="","",
IF(OR($H$30="Corrupción",$H$30="Corrupción - LA/FT/FPADM",$H$30="Corrupción - LA/FT/FPADM",$H$30="Corrupción en Trámites, OPAs y Consultas de Acceso a la Información Pública"),"No Aplica",'5. Valoración de Controles'!P32))</f>
        <v>No Aplica</v>
      </c>
      <c r="AC32" s="35" t="str">
        <f>IF($H$30="","",
IF(OR($H$30="Corrupción",$H$30="Corrupción - LA/FT/FPADM",$H$30="Corrupción - LA/FT/FPADM",$H$30="Corrupción en Trámites, OPAs y Consultas de Acceso a la Información Pública"),"No Aplica",'5. Valoración de Controles'!Q32))</f>
        <v>No Aplica</v>
      </c>
      <c r="AD32" s="35" t="str">
        <f>IF($H$30="","",
IF(OR($H$30="Corrupción",$H$30="Corrupción - LA/FT/FPADM",$H$30="Corrupción - LA/FT/FPADM",$H$30="Corrupción en Trámites, OPAs y Consultas de Acceso a la Información Pública"),"No Aplica",'5. Valoración de Controles'!R32))</f>
        <v>No Aplica</v>
      </c>
      <c r="AE32" s="35" t="str">
        <f>IF($H$30="","",
IF(OR($H$30="Corrupción",$H$30="Corrupción - LA/FT/FPADM",$H$30="Corrupción - LA/FT/FPADM",$H$30="Corrupción en Trámites, OPAs y Consultas de Acceso a la Información Pública"),"No Aplica",'5. Valoración de Controles'!S32))</f>
        <v>No Aplica</v>
      </c>
      <c r="AF32" s="35" t="str">
        <f>IF($H$30="","",
IF(OR($H$30="Corrupción",$H$30="Corrupción - LA/FT/FPADM",$H$30="Corrupción - LA/FT/FPADM",$H$30="Corrupción en Trámites, OPAs y Consultas de Acceso a la Información Pública"),"No Aplica",'5. Valoración de Controles'!T32))</f>
        <v>No Aplica</v>
      </c>
      <c r="AG32" s="35" t="str">
        <f>IF($H$30="","",
IF(OR($H$30="Corrupción",$H$30="Corrupción - LA/FT/FPADM",$H$30="Corrupción - LA/FT/FPADM",$H$30="Corrupción en Trámites, OPAs y Consultas de Acceso a la Información Pública"),"No Aplica",'5. Valoración de Controles'!U32))</f>
        <v>No Aplica</v>
      </c>
      <c r="AH32" s="135"/>
      <c r="AI32" s="216"/>
      <c r="AJ32" s="135"/>
      <c r="AK32" s="216"/>
      <c r="AL32" s="131"/>
      <c r="AM32" s="140"/>
      <c r="AN32" s="204"/>
      <c r="AO32" s="284"/>
      <c r="AP32" s="288"/>
      <c r="AQ32" s="139"/>
      <c r="AR32" s="11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ht="31.5" customHeight="1" x14ac:dyDescent="0.3">
      <c r="A33" s="147">
        <v>9</v>
      </c>
      <c r="B33" s="139" t="str">
        <f>'2. Identificación del Riesgo'!B33:B35</f>
        <v>Gestión Contractual</v>
      </c>
      <c r="C33" s="139" t="str">
        <f>IF('2. Identificación del Riesgo'!C33:C35="","",'2. Identificación del Riesgo'!C33:C35)</f>
        <v>Contratación (Etapa Post-Contractual - Liquidación de contratos)</v>
      </c>
      <c r="D33" s="139" t="str">
        <f>IF('2. Identificación del Riesgo'!D33:D35="","",'2. Identificación del Riesgo'!D33:D35)</f>
        <v>Afectación Económica (o presupuestal) y Reputacional</v>
      </c>
      <c r="E33" s="139" t="str">
        <f>IF('2. Identificación del Riesgo'!E33:E35="","",'2. Identificación del Riesgo'!E33:E35)</f>
        <v>Recibir o solicitar dadivas o beneficios a nombre propio o para el favorecimiento de un tercero.</v>
      </c>
      <c r="F33" s="139" t="str">
        <f>IF('2. Identificación del Riesgo'!F33:F35="","",'2. Identificación del Riesgo'!F33:F35)</f>
        <v>Liquidación por parte de los interventores sin el cumplimiento de los requisitos establecidos contractualmente, asi como la liquidación permisiva de mayores y menores cantidades, items no previstos, hechos cumplidos y requisitos técnicos.</v>
      </c>
      <c r="G33" s="139" t="str">
        <f>IF('2. Identificación del Riesgo'!G33:G35="","",'2. Identificación del Riesgo'!G33:G35)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H33" s="139" t="str">
        <f>IF('2. Identificación del Riesgo'!H33:H35="","",'2. Identificación del Riesgo'!H33:H35)</f>
        <v>Corrupción - LA/FT/FPADM</v>
      </c>
      <c r="I33" s="139" t="str">
        <f>IF('2. Identificación del Riesgo'!I33:I35="","",'2. Identificación del Riesgo'!I33:I35)</f>
        <v>Ejecución y Administración de procesos</v>
      </c>
      <c r="J33" s="139" t="str">
        <f>IF('2. Identificación del Riesgo'!J33:J35="","",'2. Identificación del Riesgo'!J33:J35)</f>
        <v>Rara vez: No se ha presentado en los últimos cinco años.</v>
      </c>
      <c r="K33" s="135" t="str">
        <f>'2. Identificación del Riesgo'!K33:K35</f>
        <v>Rara vez</v>
      </c>
      <c r="L33" s="136">
        <f>'2. Identificación del Riesgo'!L33:L35</f>
        <v>0.2</v>
      </c>
      <c r="M33" s="139"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35" t="str">
        <f>'2. Identificación del Riesgo'!N33:N35</f>
        <v>Catastrófico</v>
      </c>
      <c r="O33" s="136">
        <f>'2. Identificación del Riesgo'!O33:O35</f>
        <v>1</v>
      </c>
      <c r="P33" s="131" t="str">
        <f>'2. Identificación del Riesgo'!P33:P35</f>
        <v>Extremo</v>
      </c>
      <c r="Q33" s="64"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Supervisor del contrato / apoyo a la supervisión y Ordenadores del Gasto.</v>
      </c>
      <c r="R33" s="64" t="str">
        <f>IF($H$33="","",
IF(OR($H$33="Corrupción",$H$33="Corrupción - LA/FT/FPADM",$H$33="Corrupción - Conflictos de Interés",$H$33="Corrupción en Trámites, OPAs y Consultas de Acceso a la Información Pública"),'6.Valoración Control Corrupción'!E33,'5. Valoración de Controles'!E33))</f>
        <v>Supervisor del contrato / apoyo a la supervisión y Ordenadores del Gasto.</v>
      </c>
      <c r="S33" s="64" t="str">
        <f>IF($H$33="","",
IF(OR($H$33="Corrupción",$H$33="Corrupción - LA/FT/FPADM",$H$33="Corrupción - Conflictos de Interés",$H$33="Corrupción en Trámites, OPAs y Consultas de Acceso a la Información Pública"),'6.Valoración Control Corrupción'!F33,'5. Valoración de Controles'!F33))</f>
        <v>a demanda, de acuerdo a los términos legales para la liquidación de un contrato.</v>
      </c>
      <c r="T33" s="64" t="str">
        <f>IF($H$33="","",
IF(OR($H$33="Corrupción",$H$33="Corrupción - LA/FT/FPADM",$H$33="Corrupción - Conflictos de Interés",$H$33="Corrupción en Trámites, OPAs y Consultas de Acceso a la Información Pública"),'6.Valoración Control Corrupción'!G33,'5. Valoración de Controles'!G33))</f>
        <v>identifica el posible incumplimiento del objeto y obligaciones contractuales, mayores y menores cantidades, ítems no previstos, hechos cumplidos y requisitos técnicos incumplidos, para beneficio propio de terceros.</v>
      </c>
      <c r="U33" s="64" t="str">
        <f>IF($H$33="","",
IF(OR($H$33="Corrupción",$H$33="Corrupción - LA/FT/FPADM",$H$33="Corrupción - Conflictos de Interés",$H$33="Corrupción en Trámites, OPAs y Consultas de Acceso a la Información Pública"),'6.Valoración Control Corrupción'!H33,'5. Valoración de Controles'!H33))</f>
        <v>A través de:
1) Realizar la liquidación del contrato, identificando posibles incumplimientos al objeto y las obligaciones contractuales, mayores y menores cantidades, ítems no previstos, hechos cumplidos y requisitos técnicos incumplidos.</v>
      </c>
      <c r="V33" s="64" t="str">
        <f>IF($H$33="","",
IF(OR($H$33="Corrupción",$H$33="Corrupción - LA/FT/FPADM",$H$33="Corrupción - Conflictos de Interés",$H$33="Corrupción en Trámites, OPAs y Consultas de Acceso a la Información Pública"),'6.Valoración Control Corrupción'!I33,'5. Valoración de Controles'!I33))</f>
        <v>1) En caso de que se identifiquen inconsistencias asociadas al incumplimiento del objeto y obligaciones contractuales, se procede a iniciar el proceso de declaratoria de incumplimiento total o parcial del contrato.</v>
      </c>
      <c r="W33" s="64" t="str">
        <f>IF($H$33="","",
IF(OR($H$33="Corrupción",$H$33="Corrupción - LA/FT/FPADM",$H$33="Corrupción - Conflictos de Interés",$H$33="Corrupción en Trámites, OPAs y Consultas de Acceso a la Información Pública"),'6.Valoración Control Corrupción'!J33,'5. Valoración de Controles'!J33))</f>
        <v>Evidencias: 
1) Acta de liquidación firmada. (muestreo)</v>
      </c>
      <c r="X33" s="35" t="str">
        <f>IF($H$33="","",
IF(OR($H$33="Corrupción",$H$33="Corrupción - LA/FT/FPADM",$H$33="Corrupción - LA/FT/FPADM",$H$33="Corrupción en Trámites, OPAs y Consultas de Acceso a la Información Pública"),"No Aplica",'5. Valoración de Controles'!L33))</f>
        <v>No Aplica</v>
      </c>
      <c r="Y33" s="35" t="str">
        <f>IF($H$33="","",
IF(OR($H$33="Corrupción",$H$33="Corrupción - LA/FT/FPADM",$H$33="Corrupción - LA/FT/FPADM",$H$33="Corrupción en Trámites, OPAs y Consultas de Acceso a la Información Pública"),"No Aplica",'5. Valoración de Controles'!M33))</f>
        <v>No Aplica</v>
      </c>
      <c r="Z33" s="35" t="str">
        <f>IF($H$33="","",
IF(OR($H$33="Corrupción",$H$33="Corrupción - LA/FT/FPADM",$H$33="Corrupción - LA/FT/FPADM",$H$33="Corrupción en Trámites, OPAs y Consultas de Acceso a la Información Pública"),"No Aplica",'5. Valoración de Controles'!N33))</f>
        <v>No Aplica</v>
      </c>
      <c r="AA33" s="35" t="str">
        <f>IF($H$33="","",
IF(OR($H$33="Corrupción",$H$33="Corrupción - LA/FT/FPADM",$H$33="Corrupción - LA/FT/FPADM",$H$33="Corrupción en Trámites, OPAs y Consultas de Acceso a la Información Pública"),"No Aplica",'5. Valoración de Controles'!O33))</f>
        <v>No Aplica</v>
      </c>
      <c r="AB33" s="35" t="str">
        <f>IF($H$33="","",
IF(OR($H$33="Corrupción",$H$33="Corrupción - LA/FT/FPADM",$H$33="Corrupción - LA/FT/FPADM",$H$33="Corrupción en Trámites, OPAs y Consultas de Acceso a la Información Pública"),"No Aplica",'5. Valoración de Controles'!P33))</f>
        <v>No Aplica</v>
      </c>
      <c r="AC33" s="35" t="str">
        <f>IF($H$33="","",
IF(OR($H$33="Corrupción",$H$33="Corrupción - LA/FT/FPADM",$H$33="Corrupción - LA/FT/FPADM",$H$33="Corrupción en Trámites, OPAs y Consultas de Acceso a la Información Pública"),"No Aplica",'5. Valoración de Controles'!Q33))</f>
        <v>No Aplica</v>
      </c>
      <c r="AD33" s="35" t="str">
        <f>IF($H$33="","",
IF(OR($H$33="Corrupción",$H$33="Corrupción - LA/FT/FPADM",$H$33="Corrupción - LA/FT/FPADM",$H$33="Corrupción en Trámites, OPAs y Consultas de Acceso a la Información Pública"),"No Aplica",'5. Valoración de Controles'!R33))</f>
        <v>No Aplica</v>
      </c>
      <c r="AE33" s="35" t="str">
        <f>IF($H$33="","",
IF(OR($H$33="Corrupción",$H$33="Corrupción - LA/FT/FPADM",$H$33="Corrupción - LA/FT/FPADM",$H$33="Corrupción en Trámites, OPAs y Consultas de Acceso a la Información Pública"),"No Aplica",'5. Valoración de Controles'!S33))</f>
        <v>No Aplica</v>
      </c>
      <c r="AF33" s="35" t="str">
        <f>IF($H$33="","",
IF(OR($H$33="Corrupción",$H$33="Corrupción - LA/FT/FPADM",$H$33="Corrupción - LA/FT/FPADM",$H$33="Corrupción en Trámites, OPAs y Consultas de Acceso a la Información Pública"),"No Aplica",'5. Valoración de Controles'!T33))</f>
        <v>No Aplica</v>
      </c>
      <c r="AG33" s="35" t="str">
        <f>IF($H$33="","",
IF(OR($H$33="Corrupción",$H$33="Corrupción - LA/FT/FPADM",$H$33="Corrupción - LA/FT/FPADM",$H$33="Corrupción en Trámites, OPAs y Consultas de Acceso a la Información Pública"),"No Aplica",'5. Valoración de Controles'!U33))</f>
        <v>No Aplica</v>
      </c>
      <c r="AH33" s="135"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Muy Baja</v>
      </c>
      <c r="AI33" s="216">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0.2</v>
      </c>
      <c r="AJ33" s="135"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Catastrófico</v>
      </c>
      <c r="AK33" s="216">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1</v>
      </c>
      <c r="AL33" s="131" t="str">
        <f t="shared" ref="AL33" si="20">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Extremo</v>
      </c>
      <c r="AM33" s="140" t="s">
        <v>189</v>
      </c>
      <c r="AN33" s="204" t="str">
        <f t="shared" ref="AN33" si="21">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284" t="s">
        <v>497</v>
      </c>
      <c r="AP33" s="285" t="s">
        <v>538</v>
      </c>
      <c r="AQ33" s="215" t="str">
        <f t="shared" ref="AQ33" si="22">IF(AO33="","","∑ Peso porcentual de cada acción definida")</f>
        <v>∑ Peso porcentual de cada acción definida</v>
      </c>
      <c r="AR33" s="118" t="s">
        <v>38</v>
      </c>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ht="31.5" customHeight="1" x14ac:dyDescent="0.3">
      <c r="A34" s="147"/>
      <c r="B34" s="139"/>
      <c r="C34" s="139"/>
      <c r="D34" s="139"/>
      <c r="E34" s="139"/>
      <c r="F34" s="139"/>
      <c r="G34" s="139"/>
      <c r="H34" s="139"/>
      <c r="I34" s="139"/>
      <c r="J34" s="139"/>
      <c r="K34" s="135"/>
      <c r="L34" s="136"/>
      <c r="M34" s="139"/>
      <c r="N34" s="135"/>
      <c r="O34" s="136"/>
      <c r="P34" s="131"/>
      <c r="Q34" s="64">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0</v>
      </c>
      <c r="R34" s="64">
        <f>IF($H$33="","",
IF(OR($H$33="Corrupción",$H$33="Corrupción - LA/FT/FPADM",$H$33="Corrupción - Conflictos de Interés",$H$33="Corrupción en Trámites, OPAs y Consultas de Acceso a la Información Pública"),'6.Valoración Control Corrupción'!E34,'5. Valoración de Controles'!E34))</f>
        <v>0</v>
      </c>
      <c r="S34" s="64">
        <f>IF($H$33="","",
IF(OR($H$33="Corrupción",$H$33="Corrupción - LA/FT/FPADM",$H$33="Corrupción - Conflictos de Interés",$H$33="Corrupción en Trámites, OPAs y Consultas de Acceso a la Información Pública"),'6.Valoración Control Corrupción'!F34,'5. Valoración de Controles'!F34))</f>
        <v>0</v>
      </c>
      <c r="T34" s="64">
        <f>IF($H$33="","",
IF(OR($H$33="Corrupción",$H$33="Corrupción - LA/FT/FPADM",$H$33="Corrupción - Conflictos de Interés",$H$33="Corrupción en Trámites, OPAs y Consultas de Acceso a la Información Pública"),'6.Valoración Control Corrupción'!G34,'5. Valoración de Controles'!G34))</f>
        <v>0</v>
      </c>
      <c r="U34" s="64">
        <f>IF($H$33="","",
IF(OR($H$33="Corrupción",$H$33="Corrupción - LA/FT/FPADM",$H$33="Corrupción - Conflictos de Interés",$H$33="Corrupción en Trámites, OPAs y Consultas de Acceso a la Información Pública"),'6.Valoración Control Corrupción'!H34,'5. Valoración de Controles'!H34))</f>
        <v>0</v>
      </c>
      <c r="V34" s="64">
        <f>IF($H$33="","",
IF(OR($H$33="Corrupción",$H$33="Corrupción - LA/FT/FPADM",$H$33="Corrupción - Conflictos de Interés",$H$33="Corrupción en Trámites, OPAs y Consultas de Acceso a la Información Pública"),'6.Valoración Control Corrupción'!I34,'5. Valoración de Controles'!I34))</f>
        <v>0</v>
      </c>
      <c r="W34" s="64">
        <f>IF($H$33="","",
IF(OR($H$33="Corrupción",$H$33="Corrupción - LA/FT/FPADM",$H$33="Corrupción - Conflictos de Interés",$H$33="Corrupción en Trámites, OPAs y Consultas de Acceso a la Información Pública"),'6.Valoración Control Corrupción'!J34,'5. Valoración de Controles'!J34))</f>
        <v>0</v>
      </c>
      <c r="X34" s="35" t="str">
        <f>IF($H$33="","",
IF(OR($H$33="Corrupción",$H$33="Corrupción - LA/FT/FPADM",$H$33="Corrupción - LA/FT/FPADM",$H$33="Corrupción en Trámites, OPAs y Consultas de Acceso a la Información Pública"),"No Aplica",'5. Valoración de Controles'!L34))</f>
        <v>No Aplica</v>
      </c>
      <c r="Y34" s="35" t="str">
        <f>IF($H$33="","",
IF(OR($H$33="Corrupción",$H$33="Corrupción - LA/FT/FPADM",$H$33="Corrupción - LA/FT/FPADM",$H$33="Corrupción en Trámites, OPAs y Consultas de Acceso a la Información Pública"),"No Aplica",'5. Valoración de Controles'!M34))</f>
        <v>No Aplica</v>
      </c>
      <c r="Z34" s="35" t="str">
        <f>IF($H$33="","",
IF(OR($H$33="Corrupción",$H$33="Corrupción - LA/FT/FPADM",$H$33="Corrupción - LA/FT/FPADM",$H$33="Corrupción en Trámites, OPAs y Consultas de Acceso a la Información Pública"),"No Aplica",'5. Valoración de Controles'!N34))</f>
        <v>No Aplica</v>
      </c>
      <c r="AA34" s="35" t="str">
        <f>IF($H$33="","",
IF(OR($H$33="Corrupción",$H$33="Corrupción - LA/FT/FPADM",$H$33="Corrupción - LA/FT/FPADM",$H$33="Corrupción en Trámites, OPAs y Consultas de Acceso a la Información Pública"),"No Aplica",'5. Valoración de Controles'!O34))</f>
        <v>No Aplica</v>
      </c>
      <c r="AB34" s="35" t="str">
        <f>IF($H$33="","",
IF(OR($H$33="Corrupción",$H$33="Corrupción - LA/FT/FPADM",$H$33="Corrupción - LA/FT/FPADM",$H$33="Corrupción en Trámites, OPAs y Consultas de Acceso a la Información Pública"),"No Aplica",'5. Valoración de Controles'!P34))</f>
        <v>No Aplica</v>
      </c>
      <c r="AC34" s="35" t="str">
        <f>IF($H$33="","",
IF(OR($H$33="Corrupción",$H$33="Corrupción - LA/FT/FPADM",$H$33="Corrupción - LA/FT/FPADM",$H$33="Corrupción en Trámites, OPAs y Consultas de Acceso a la Información Pública"),"No Aplica",'5. Valoración de Controles'!Q34))</f>
        <v>No Aplica</v>
      </c>
      <c r="AD34" s="35" t="str">
        <f>IF($H$33="","",
IF(OR($H$33="Corrupción",$H$33="Corrupción - LA/FT/FPADM",$H$33="Corrupción - LA/FT/FPADM",$H$33="Corrupción en Trámites, OPAs y Consultas de Acceso a la Información Pública"),"No Aplica",'5. Valoración de Controles'!R34))</f>
        <v>No Aplica</v>
      </c>
      <c r="AE34" s="35" t="str">
        <f>IF($H$33="","",
IF(OR($H$33="Corrupción",$H$33="Corrupción - LA/FT/FPADM",$H$33="Corrupción - LA/FT/FPADM",$H$33="Corrupción en Trámites, OPAs y Consultas de Acceso a la Información Pública"),"No Aplica",'5. Valoración de Controles'!S34))</f>
        <v>No Aplica</v>
      </c>
      <c r="AF34" s="35" t="str">
        <f>IF($H$33="","",
IF(OR($H$33="Corrupción",$H$33="Corrupción - LA/FT/FPADM",$H$33="Corrupción - LA/FT/FPADM",$H$33="Corrupción en Trámites, OPAs y Consultas de Acceso a la Información Pública"),"No Aplica",'5. Valoración de Controles'!T34))</f>
        <v>No Aplica</v>
      </c>
      <c r="AG34" s="35" t="str">
        <f>IF($H$33="","",
IF(OR($H$33="Corrupción",$H$33="Corrupción - LA/FT/FPADM",$H$33="Corrupción - LA/FT/FPADM",$H$33="Corrupción en Trámites, OPAs y Consultas de Acceso a la Información Pública"),"No Aplica",'5. Valoración de Controles'!U34))</f>
        <v>No Aplica</v>
      </c>
      <c r="AH34" s="135"/>
      <c r="AI34" s="216"/>
      <c r="AJ34" s="135"/>
      <c r="AK34" s="216"/>
      <c r="AL34" s="131"/>
      <c r="AM34" s="140"/>
      <c r="AN34" s="204"/>
      <c r="AO34" s="284"/>
      <c r="AP34" s="286"/>
      <c r="AQ34" s="139"/>
      <c r="AR34" s="11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ht="31.5" customHeight="1" x14ac:dyDescent="0.3">
      <c r="A35" s="147"/>
      <c r="B35" s="139"/>
      <c r="C35" s="139"/>
      <c r="D35" s="139"/>
      <c r="E35" s="139"/>
      <c r="F35" s="139"/>
      <c r="G35" s="139"/>
      <c r="H35" s="139"/>
      <c r="I35" s="139"/>
      <c r="J35" s="139"/>
      <c r="K35" s="135"/>
      <c r="L35" s="136"/>
      <c r="M35" s="139"/>
      <c r="N35" s="135"/>
      <c r="O35" s="136"/>
      <c r="P35" s="131"/>
      <c r="Q35" s="64">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0</v>
      </c>
      <c r="R35" s="64">
        <f>IF($H$33="","",
IF(OR($H$33="Corrupción",$H$33="Corrupción - LA/FT/FPADM",$H$33="Corrupción - Conflictos de Interés",$H$33="Corrupción en Trámites, OPAs y Consultas de Acceso a la Información Pública"),'6.Valoración Control Corrupción'!E35,'5. Valoración de Controles'!E35))</f>
        <v>0</v>
      </c>
      <c r="S35" s="64">
        <f>IF($H$33="","",
IF(OR($H$33="Corrupción",$H$33="Corrupción - LA/FT/FPADM",$H$33="Corrupción - Conflictos de Interés",$H$33="Corrupción en Trámites, OPAs y Consultas de Acceso a la Información Pública"),'6.Valoración Control Corrupción'!F35,'5. Valoración de Controles'!F35))</f>
        <v>0</v>
      </c>
      <c r="T35" s="64">
        <f>IF($H$33="","",
IF(OR($H$33="Corrupción",$H$33="Corrupción - LA/FT/FPADM",$H$33="Corrupción - Conflictos de Interés",$H$33="Corrupción en Trámites, OPAs y Consultas de Acceso a la Información Pública"),'6.Valoración Control Corrupción'!G35,'5. Valoración de Controles'!G35))</f>
        <v>0</v>
      </c>
      <c r="U35" s="64">
        <f>IF($H$33="","",
IF(OR($H$33="Corrupción",$H$33="Corrupción - LA/FT/FPADM",$H$33="Corrupción - Conflictos de Interés",$H$33="Corrupción en Trámites, OPAs y Consultas de Acceso a la Información Pública"),'6.Valoración Control Corrupción'!H35,'5. Valoración de Controles'!H35))</f>
        <v>0</v>
      </c>
      <c r="V35" s="64">
        <f>IF($H$33="","",
IF(OR($H$33="Corrupción",$H$33="Corrupción - LA/FT/FPADM",$H$33="Corrupción - Conflictos de Interés",$H$33="Corrupción en Trámites, OPAs y Consultas de Acceso a la Información Pública"),'6.Valoración Control Corrupción'!I35,'5. Valoración de Controles'!I35))</f>
        <v>0</v>
      </c>
      <c r="W35" s="64">
        <f>IF($H$33="","",
IF(OR($H$33="Corrupción",$H$33="Corrupción - LA/FT/FPADM",$H$33="Corrupción - Conflictos de Interés",$H$33="Corrupción en Trámites, OPAs y Consultas de Acceso a la Información Pública"),'6.Valoración Control Corrupción'!J35,'5. Valoración de Controles'!J35))</f>
        <v>0</v>
      </c>
      <c r="X35" s="35" t="str">
        <f>IF($H$33="","",
IF(OR($H$33="Corrupción",$H$33="Corrupción - LA/FT/FPADM",$H$33="Corrupción - LA/FT/FPADM",$H$33="Corrupción en Trámites, OPAs y Consultas de Acceso a la Información Pública"),"No Aplica",'5. Valoración de Controles'!L35))</f>
        <v>No Aplica</v>
      </c>
      <c r="Y35" s="35" t="str">
        <f>IF($H$33="","",
IF(OR($H$33="Corrupción",$H$33="Corrupción - LA/FT/FPADM",$H$33="Corrupción - LA/FT/FPADM",$H$33="Corrupción en Trámites, OPAs y Consultas de Acceso a la Información Pública"),"No Aplica",'5. Valoración de Controles'!M35))</f>
        <v>No Aplica</v>
      </c>
      <c r="Z35" s="35" t="str">
        <f>IF($H$33="","",
IF(OR($H$33="Corrupción",$H$33="Corrupción - LA/FT/FPADM",$H$33="Corrupción - LA/FT/FPADM",$H$33="Corrupción en Trámites, OPAs y Consultas de Acceso a la Información Pública"),"No Aplica",'5. Valoración de Controles'!N35))</f>
        <v>No Aplica</v>
      </c>
      <c r="AA35" s="35" t="str">
        <f>IF($H$33="","",
IF(OR($H$33="Corrupción",$H$33="Corrupción - LA/FT/FPADM",$H$33="Corrupción - LA/FT/FPADM",$H$33="Corrupción en Trámites, OPAs y Consultas de Acceso a la Información Pública"),"No Aplica",'5. Valoración de Controles'!O35))</f>
        <v>No Aplica</v>
      </c>
      <c r="AB35" s="35" t="str">
        <f>IF($H$33="","",
IF(OR($H$33="Corrupción",$H$33="Corrupción - LA/FT/FPADM",$H$33="Corrupción - LA/FT/FPADM",$H$33="Corrupción en Trámites, OPAs y Consultas de Acceso a la Información Pública"),"No Aplica",'5. Valoración de Controles'!P35))</f>
        <v>No Aplica</v>
      </c>
      <c r="AC35" s="35" t="str">
        <f>IF($H$33="","",
IF(OR($H$33="Corrupción",$H$33="Corrupción - LA/FT/FPADM",$H$33="Corrupción - LA/FT/FPADM",$H$33="Corrupción en Trámites, OPAs y Consultas de Acceso a la Información Pública"),"No Aplica",'5. Valoración de Controles'!Q35))</f>
        <v>No Aplica</v>
      </c>
      <c r="AD35" s="35" t="str">
        <f>IF($H$33="","",
IF(OR($H$33="Corrupción",$H$33="Corrupción - LA/FT/FPADM",$H$33="Corrupción - LA/FT/FPADM",$H$33="Corrupción en Trámites, OPAs y Consultas de Acceso a la Información Pública"),"No Aplica",'5. Valoración de Controles'!R35))</f>
        <v>No Aplica</v>
      </c>
      <c r="AE35" s="35" t="str">
        <f>IF($H$33="","",
IF(OR($H$33="Corrupción",$H$33="Corrupción - LA/FT/FPADM",$H$33="Corrupción - LA/FT/FPADM",$H$33="Corrupción en Trámites, OPAs y Consultas de Acceso a la Información Pública"),"No Aplica",'5. Valoración de Controles'!S35))</f>
        <v>No Aplica</v>
      </c>
      <c r="AF35" s="35" t="str">
        <f>IF($H$33="","",
IF(OR($H$33="Corrupción",$H$33="Corrupción - LA/FT/FPADM",$H$33="Corrupción - LA/FT/FPADM",$H$33="Corrupción en Trámites, OPAs y Consultas de Acceso a la Información Pública"),"No Aplica",'5. Valoración de Controles'!T35))</f>
        <v>No Aplica</v>
      </c>
      <c r="AG35" s="35" t="str">
        <f>IF($H$33="","",
IF(OR($H$33="Corrupción",$H$33="Corrupción - LA/FT/FPADM",$H$33="Corrupción - LA/FT/FPADM",$H$33="Corrupción en Trámites, OPAs y Consultas de Acceso a la Información Pública"),"No Aplica",'5. Valoración de Controles'!U35))</f>
        <v>No Aplica</v>
      </c>
      <c r="AH35" s="135"/>
      <c r="AI35" s="216"/>
      <c r="AJ35" s="135"/>
      <c r="AK35" s="216"/>
      <c r="AL35" s="131"/>
      <c r="AM35" s="140"/>
      <c r="AN35" s="204"/>
      <c r="AO35" s="284"/>
      <c r="AP35" s="286"/>
      <c r="AQ35" s="139"/>
      <c r="AR35" s="11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ht="31.5" customHeight="1" x14ac:dyDescent="0.3">
      <c r="A36" s="147">
        <v>10</v>
      </c>
      <c r="B36" s="139" t="str">
        <f>'2. Identificación del Riesgo'!B36:B38</f>
        <v>Gestión Contractual</v>
      </c>
      <c r="C36" s="139" t="str">
        <f>IF('2. Identificación del Riesgo'!C36:C38="","",'2. Identificación del Riesgo'!C36:C38)</f>
        <v>Etapa precontractual (Aprobación o no del Comité de Contratación)</v>
      </c>
      <c r="D36" s="139" t="str">
        <f>IF('2. Identificación del Riesgo'!D36:D38="","",'2. Identificación del Riesgo'!D36:D38)</f>
        <v>Afectación Económica o Presupuestal</v>
      </c>
      <c r="E36" s="139" t="str">
        <f>IF('2. Identificación del Riesgo'!E36:E38="","",'2. Identificación del Riesgo'!E36:E38)</f>
        <v>La intervención directa de figuras políticas en el proceso de toma de decisiones relacionado con la asignación de contratos en la Entidad
La desconexión entre las necesidades operativas reales de la entidad y las decisiones políticas que priorizan la lealtad política sobre la competencia técnica y operativa
La falta de una evaluación adecuada de los méritos técnicos y operativos de los contratistas durante el proceso de selección, lo que permite la asignación de contratos sin una consideración adecuada de la capacidad para realizar las actividades requeridas.</v>
      </c>
      <c r="F36" s="139" t="str">
        <f>IF('2. Identificación del Riesgo'!F36:F38="","",'2. Identificación del Riesgo'!F36:F38)</f>
        <v>La influencia de factores políticos en la toma de decisiones, posibles presiones externas, como compromisos políticos o influencias de terceros, que pueden incidir en la toma de decisiones de asignación de contratos
manipulación de la asignación de contratos sin la debida justificación basada en méritos técnicos y operativos
La ausencia de un sistema robusto y objetivo de evaluación y selección de contratistas de prestación de servicios profesionales y de apoyo a la gestión, lo que facilita la introducción de sesgos políticos en el proceso.
La falta de controles internos efectivos para garantizar que la asignación de contratos de prestación de servicios profesionales y de apoyo a la gestió,que se realice de manera justa y basada en criterios objetivos, permitiendo así la interferencia política</v>
      </c>
      <c r="G36" s="139" t="str">
        <f>IF('2. Identificación del Riesgo'!G36:G38="","",'2. Identificación del Riesgo'!G36:G38)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H36" s="139" t="str">
        <f>IF('2. Identificación del Riesgo'!H36:H38="","",'2. Identificación del Riesgo'!H36:H38)</f>
        <v>Corrupción</v>
      </c>
      <c r="I36" s="139" t="str">
        <f>IF('2. Identificación del Riesgo'!I36:I38="","",'2. Identificación del Riesgo'!I36:I38)</f>
        <v>Ejecución y Administración de procesos</v>
      </c>
      <c r="J36" s="139" t="str">
        <f>IF('2. Identificación del Riesgo'!J36:J38="","",'2. Identificación del Riesgo'!J36:J38)</f>
        <v>Casi seguro: Mas de una vez al año.</v>
      </c>
      <c r="K36" s="135" t="str">
        <f>'2. Identificación del Riesgo'!K36:K38</f>
        <v>Casi seguro</v>
      </c>
      <c r="L36" s="136">
        <f>'2. Identificación del Riesgo'!L36:L38</f>
        <v>1</v>
      </c>
      <c r="M36" s="139"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No Aplica</v>
      </c>
      <c r="N36" s="135" t="str">
        <f>'2. Identificación del Riesgo'!N36:N38</f>
        <v>Catastrófico</v>
      </c>
      <c r="O36" s="136">
        <f>'2. Identificación del Riesgo'!O36:O38</f>
        <v>1</v>
      </c>
      <c r="P36" s="131" t="str">
        <f>'2. Identificación del Riesgo'!P36:P38</f>
        <v>Extremo</v>
      </c>
      <c r="Q36" s="64"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Ordenadores de Gasto
Director General</v>
      </c>
      <c r="R36" s="64" t="str">
        <f>IF($H$36="","",
IF(OR($H$36="Corrupción",$H$36="Corrupción - LA/FT/FPADM",$H$36="Corrupción - Conflictos de Interés",$H$36="Corrupción en Trámites, OPAs y Consultas de Acceso a la Información Pública"),'6.Valoración Control Corrupción'!E36,'5. Valoración de Controles'!E36))</f>
        <v>Ordenadores de Gasto
Director General</v>
      </c>
      <c r="S36" s="64" t="str">
        <f>IF($H$36="","",
IF(OR($H$36="Corrupción",$H$36="Corrupción - LA/FT/FPADM",$H$36="Corrupción - Conflictos de Interés",$H$36="Corrupción en Trámites, OPAs y Consultas de Acceso a la Información Pública"),'6.Valoración Control Corrupción'!F36,'5. Valoración de Controles'!F36))</f>
        <v>a demanda, de acuerdo a las necesidades que la Entidad tenga de contratación.</v>
      </c>
      <c r="T36" s="64" t="str">
        <f>IF($H$36="","",
IF(OR($H$36="Corrupción",$H$36="Corrupción - LA/FT/FPADM",$H$36="Corrupción - Conflictos de Interés",$H$36="Corrupción en Trámites, OPAs y Consultas de Acceso a la Información Pública"),'6.Valoración Control Corrupción'!G36,'5. Valoración de Controles'!G36))</f>
        <v>garantizan el cumplimiento de personal que se requiere para las áreas especificas con el conocimiento y tiempo disponible para ejecutar las actividades sin generar sobrecarga laboral a las personas de planta y garantizar el apoyo a los procesos</v>
      </c>
      <c r="U36" s="64" t="str">
        <f>IF($H$36="","",
IF(OR($H$36="Corrupción",$H$36="Corrupción - LA/FT/FPADM",$H$36="Corrupción - Conflictos de Interés",$H$36="Corrupción en Trámites, OPAs y Consultas de Acceso a la Información Pública"),'6.Valoración Control Corrupción'!H36,'5. Valoración de Controles'!H36))</f>
        <v>A través de:
1. La jefe de la oficina jurídica realiza un seguimiento mensual a los contratos bajo su supervisión y diligencia la matriz de seguimiento
2. Los contratistas mensualmente reportan y guardan sus evidencias en  Drive que soporta el  cumplimiento de sus obligaciones contractuales</v>
      </c>
      <c r="V36" s="64">
        <f>IF($H$36="","",
IF(OR($H$36="Corrupción",$H$36="Corrupción - LA/FT/FPADM",$H$36="Corrupción - Conflictos de Interés",$H$36="Corrupción en Trámites, OPAs y Consultas de Acceso a la Información Pública"),'6.Valoración Control Corrupción'!I36,'5. Valoración de Controles'!I36))</f>
        <v>0</v>
      </c>
      <c r="W36" s="64">
        <f>IF($H$36="","",
IF(OR($H$36="Corrupción",$H$36="Corrupción - LA/FT/FPADM",$H$36="Corrupción - Conflictos de Interés",$H$36="Corrupción en Trámites, OPAs y Consultas de Acceso a la Información Pública"),'6.Valoración Control Corrupción'!J36,'5. Valoración de Controles'!J36))</f>
        <v>0</v>
      </c>
      <c r="X36" s="35" t="str">
        <f>IF($H$36="","",
IF(OR($H$36="Corrupción",$H$36="Corrupción - LA/FT/FPADM",$H$36="Corrupción - LA/FT/FPADM",$H$36="Corrupción en Trámites, OPAs y Consultas de Acceso a la Información Pública"),"No Aplica",'5. Valoración de Controles'!L36))</f>
        <v>No Aplica</v>
      </c>
      <c r="Y36" s="35" t="str">
        <f>IF($H$36="","",
IF(OR($H$36="Corrupción",$H$36="Corrupción - LA/FT/FPADM",$H$36="Corrupción - LA/FT/FPADM",$H$36="Corrupción en Trámites, OPAs y Consultas de Acceso a la Información Pública"),"No Aplica",'5. Valoración de Controles'!M36))</f>
        <v>No Aplica</v>
      </c>
      <c r="Z36" s="35" t="str">
        <f>IF($H$36="","",
IF(OR($H$36="Corrupción",$H$36="Corrupción - LA/FT/FPADM",$H$36="Corrupción - LA/FT/FPADM",$H$36="Corrupción en Trámites, OPAs y Consultas de Acceso a la Información Pública"),"No Aplica",'5. Valoración de Controles'!N36))</f>
        <v>No Aplica</v>
      </c>
      <c r="AA36" s="35" t="str">
        <f>IF($H$36="","",
IF(OR($H$36="Corrupción",$H$36="Corrupción - LA/FT/FPADM",$H$36="Corrupción - LA/FT/FPADM",$H$36="Corrupción en Trámites, OPAs y Consultas de Acceso a la Información Pública"),"No Aplica",'5. Valoración de Controles'!O36))</f>
        <v>No Aplica</v>
      </c>
      <c r="AB36" s="35" t="str">
        <f>IF($H$36="","",
IF(OR($H$36="Corrupción",$H$36="Corrupción - LA/FT/FPADM",$H$36="Corrupción - LA/FT/FPADM",$H$36="Corrupción en Trámites, OPAs y Consultas de Acceso a la Información Pública"),"No Aplica",'5. Valoración de Controles'!P36))</f>
        <v>No Aplica</v>
      </c>
      <c r="AC36" s="35" t="str">
        <f>IF($H$36="","",
IF(OR($H$36="Corrupción",$H$36="Corrupción - LA/FT/FPADM",$H$36="Corrupción - LA/FT/FPADM",$H$36="Corrupción en Trámites, OPAs y Consultas de Acceso a la Información Pública"),"No Aplica",'5. Valoración de Controles'!Q36))</f>
        <v>No Aplica</v>
      </c>
      <c r="AD36" s="35" t="str">
        <f>IF($H$36="","",
IF(OR($H$36="Corrupción",$H$36="Corrupción - LA/FT/FPADM",$H$36="Corrupción - LA/FT/FPADM",$H$36="Corrupción en Trámites, OPAs y Consultas de Acceso a la Información Pública"),"No Aplica",'5. Valoración de Controles'!R36))</f>
        <v>No Aplica</v>
      </c>
      <c r="AE36" s="35" t="str">
        <f>IF($H$36="","",
IF(OR($H$36="Corrupción",$H$36="Corrupción - LA/FT/FPADM",$H$36="Corrupción - LA/FT/FPADM",$H$36="Corrupción en Trámites, OPAs y Consultas de Acceso a la Información Pública"),"No Aplica",'5. Valoración de Controles'!S36))</f>
        <v>No Aplica</v>
      </c>
      <c r="AF36" s="35" t="str">
        <f>IF($H$36="","",
IF(OR($H$36="Corrupción",$H$36="Corrupción - LA/FT/FPADM",$H$36="Corrupción - LA/FT/FPADM",$H$36="Corrupción en Trámites, OPAs y Consultas de Acceso a la Información Pública"),"No Aplica",'5. Valoración de Controles'!T36))</f>
        <v>No Aplica</v>
      </c>
      <c r="AG36" s="35" t="str">
        <f>IF($H$36="","",
IF(OR($H$36="Corrupción",$H$36="Corrupción - LA/FT/FPADM",$H$36="Corrupción - LA/FT/FPADM",$H$36="Corrupción en Trámites, OPAs y Consultas de Acceso a la Información Pública"),"No Aplica",'5. Valoración de Controles'!U36))</f>
        <v>No Aplica</v>
      </c>
      <c r="AH36" s="135"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Probable</v>
      </c>
      <c r="AI36" s="216"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No aplica</v>
      </c>
      <c r="AJ36" s="135"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Catastrófico</v>
      </c>
      <c r="AK36" s="216"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No aplica</v>
      </c>
      <c r="AL36" s="131" t="str">
        <f t="shared" ref="AL36" si="23">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Extremo</v>
      </c>
      <c r="AM36" s="140" t="s">
        <v>190</v>
      </c>
      <c r="AN36" s="204" t="str">
        <f t="shared" ref="AN36" si="24">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No amerita plan de acción. Comparta el riesgo con una parte interesada que pueda gestionarlo con mas eficacia</v>
      </c>
      <c r="AO36" s="217"/>
      <c r="AP36" s="218"/>
      <c r="AQ36" s="289" t="str">
        <f t="shared" ref="AQ36" si="25">IF(AO36="","","∑ Peso porcentual de cada acción definida")</f>
        <v/>
      </c>
      <c r="AR36" s="118" t="s">
        <v>38</v>
      </c>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ht="31.5" customHeight="1" x14ac:dyDescent="0.3">
      <c r="A37" s="147"/>
      <c r="B37" s="139"/>
      <c r="C37" s="139"/>
      <c r="D37" s="139"/>
      <c r="E37" s="139"/>
      <c r="F37" s="139"/>
      <c r="G37" s="139"/>
      <c r="H37" s="139"/>
      <c r="I37" s="139"/>
      <c r="J37" s="139"/>
      <c r="K37" s="135"/>
      <c r="L37" s="136"/>
      <c r="M37" s="139"/>
      <c r="N37" s="135"/>
      <c r="O37" s="136"/>
      <c r="P37" s="131"/>
      <c r="Q37" s="64">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0</v>
      </c>
      <c r="R37" s="64">
        <f>IF($H$36="","",
IF(OR($H$36="Corrupción",$H$36="Corrupción - LA/FT/FPADM",$H$36="Corrupción - Conflictos de Interés",$H$36="Corrupción en Trámites, OPAs y Consultas de Acceso a la Información Pública"),'6.Valoración Control Corrupción'!E37,'5. Valoración de Controles'!E37))</f>
        <v>0</v>
      </c>
      <c r="S37" s="64">
        <f>IF($H$36="","",
IF(OR($H$36="Corrupción",$H$36="Corrupción - LA/FT/FPADM",$H$36="Corrupción - Conflictos de Interés",$H$36="Corrupción en Trámites, OPAs y Consultas de Acceso a la Información Pública"),'6.Valoración Control Corrupción'!F37,'5. Valoración de Controles'!F37))</f>
        <v>0</v>
      </c>
      <c r="T37" s="64">
        <f>IF($H$36="","",
IF(OR($H$36="Corrupción",$H$36="Corrupción - LA/FT/FPADM",$H$36="Corrupción - Conflictos de Interés",$H$36="Corrupción en Trámites, OPAs y Consultas de Acceso a la Información Pública"),'6.Valoración Control Corrupción'!G37,'5. Valoración de Controles'!G37))</f>
        <v>0</v>
      </c>
      <c r="U37" s="64">
        <f>IF($H$36="","",
IF(OR($H$36="Corrupción",$H$36="Corrupción - LA/FT/FPADM",$H$36="Corrupción - Conflictos de Interés",$H$36="Corrupción en Trámites, OPAs y Consultas de Acceso a la Información Pública"),'6.Valoración Control Corrupción'!H37,'5. Valoración de Controles'!H37))</f>
        <v>0</v>
      </c>
      <c r="V37" s="64">
        <f>IF($H$36="","",
IF(OR($H$36="Corrupción",$H$36="Corrupción - LA/FT/FPADM",$H$36="Corrupción - Conflictos de Interés",$H$36="Corrupción en Trámites, OPAs y Consultas de Acceso a la Información Pública"),'6.Valoración Control Corrupción'!I37,'5. Valoración de Controles'!I37))</f>
        <v>0</v>
      </c>
      <c r="W37" s="64">
        <f>IF($H$36="","",
IF(OR($H$36="Corrupción",$H$36="Corrupción - LA/FT/FPADM",$H$36="Corrupción - Conflictos de Interés",$H$36="Corrupción en Trámites, OPAs y Consultas de Acceso a la Información Pública"),'6.Valoración Control Corrupción'!J37,'5. Valoración de Controles'!J37))</f>
        <v>0</v>
      </c>
      <c r="X37" s="35" t="str">
        <f>IF($H$36="","",
IF(OR($H$36="Corrupción",$H$36="Corrupción - LA/FT/FPADM",$H$36="Corrupción - LA/FT/FPADM",$H$36="Corrupción en Trámites, OPAs y Consultas de Acceso a la Información Pública"),"No Aplica",'5. Valoración de Controles'!L37))</f>
        <v>No Aplica</v>
      </c>
      <c r="Y37" s="35" t="str">
        <f>IF($H$36="","",
IF(OR($H$36="Corrupción",$H$36="Corrupción - LA/FT/FPADM",$H$36="Corrupción - LA/FT/FPADM",$H$36="Corrupción en Trámites, OPAs y Consultas de Acceso a la Información Pública"),"No Aplica",'5. Valoración de Controles'!M37))</f>
        <v>No Aplica</v>
      </c>
      <c r="Z37" s="35" t="str">
        <f>IF($H$36="","",
IF(OR($H$36="Corrupción",$H$36="Corrupción - LA/FT/FPADM",$H$36="Corrupción - LA/FT/FPADM",$H$36="Corrupción en Trámites, OPAs y Consultas de Acceso a la Información Pública"),"No Aplica",'5. Valoración de Controles'!N37))</f>
        <v>No Aplica</v>
      </c>
      <c r="AA37" s="35" t="str">
        <f>IF($H$36="","",
IF(OR($H$36="Corrupción",$H$36="Corrupción - LA/FT/FPADM",$H$36="Corrupción - LA/FT/FPADM",$H$36="Corrupción en Trámites, OPAs y Consultas de Acceso a la Información Pública"),"No Aplica",'5. Valoración de Controles'!O37))</f>
        <v>No Aplica</v>
      </c>
      <c r="AB37" s="35" t="str">
        <f>IF($H$36="","",
IF(OR($H$36="Corrupción",$H$36="Corrupción - LA/FT/FPADM",$H$36="Corrupción - LA/FT/FPADM",$H$36="Corrupción en Trámites, OPAs y Consultas de Acceso a la Información Pública"),"No Aplica",'5. Valoración de Controles'!P37))</f>
        <v>No Aplica</v>
      </c>
      <c r="AC37" s="35" t="str">
        <f>IF($H$36="","",
IF(OR($H$36="Corrupción",$H$36="Corrupción - LA/FT/FPADM",$H$36="Corrupción - LA/FT/FPADM",$H$36="Corrupción en Trámites, OPAs y Consultas de Acceso a la Información Pública"),"No Aplica",'5. Valoración de Controles'!Q37))</f>
        <v>No Aplica</v>
      </c>
      <c r="AD37" s="35" t="str">
        <f>IF($H$36="","",
IF(OR($H$36="Corrupción",$H$36="Corrupción - LA/FT/FPADM",$H$36="Corrupción - LA/FT/FPADM",$H$36="Corrupción en Trámites, OPAs y Consultas de Acceso a la Información Pública"),"No Aplica",'5. Valoración de Controles'!R37))</f>
        <v>No Aplica</v>
      </c>
      <c r="AE37" s="35" t="str">
        <f>IF($H$36="","",
IF(OR($H$36="Corrupción",$H$36="Corrupción - LA/FT/FPADM",$H$36="Corrupción - LA/FT/FPADM",$H$36="Corrupción en Trámites, OPAs y Consultas de Acceso a la Información Pública"),"No Aplica",'5. Valoración de Controles'!S37))</f>
        <v>No Aplica</v>
      </c>
      <c r="AF37" s="35" t="str">
        <f>IF($H$36="","",
IF(OR($H$36="Corrupción",$H$36="Corrupción - LA/FT/FPADM",$H$36="Corrupción - LA/FT/FPADM",$H$36="Corrupción en Trámites, OPAs y Consultas de Acceso a la Información Pública"),"No Aplica",'5. Valoración de Controles'!T37))</f>
        <v>No Aplica</v>
      </c>
      <c r="AG37" s="35" t="str">
        <f>IF($H$36="","",
IF(OR($H$36="Corrupción",$H$36="Corrupción - LA/FT/FPADM",$H$36="Corrupción - LA/FT/FPADM",$H$36="Corrupción en Trámites, OPAs y Consultas de Acceso a la Información Pública"),"No Aplica",'5. Valoración de Controles'!U37))</f>
        <v>No Aplica</v>
      </c>
      <c r="AH37" s="135"/>
      <c r="AI37" s="216"/>
      <c r="AJ37" s="135"/>
      <c r="AK37" s="216"/>
      <c r="AL37" s="131"/>
      <c r="AM37" s="140"/>
      <c r="AN37" s="204"/>
      <c r="AO37" s="217"/>
      <c r="AP37" s="219"/>
      <c r="AQ37" s="290"/>
      <c r="AR37" s="118"/>
    </row>
    <row r="38" spans="1:73" ht="31.5" customHeight="1" x14ac:dyDescent="0.3">
      <c r="A38" s="147"/>
      <c r="B38" s="139"/>
      <c r="C38" s="139"/>
      <c r="D38" s="139"/>
      <c r="E38" s="139"/>
      <c r="F38" s="139"/>
      <c r="G38" s="139"/>
      <c r="H38" s="139"/>
      <c r="I38" s="139"/>
      <c r="J38" s="139"/>
      <c r="K38" s="135"/>
      <c r="L38" s="136"/>
      <c r="M38" s="139"/>
      <c r="N38" s="135"/>
      <c r="O38" s="136"/>
      <c r="P38" s="131"/>
      <c r="Q38" s="64">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0</v>
      </c>
      <c r="R38" s="64">
        <f>IF($H$36="","",
IF(OR($H$36="Corrupción",$H$36="Corrupción - LA/FT/FPADM",$H$36="Corrupción - Conflictos de Interés",$H$36="Corrupción en Trámites, OPAs y Consultas de Acceso a la Información Pública"),'6.Valoración Control Corrupción'!E38,'5. Valoración de Controles'!E38))</f>
        <v>0</v>
      </c>
      <c r="S38" s="64">
        <f>IF($H$36="","",
IF(OR($H$36="Corrupción",$H$36="Corrupción - LA/FT/FPADM",$H$36="Corrupción - Conflictos de Interés",$H$36="Corrupción en Trámites, OPAs y Consultas de Acceso a la Información Pública"),'6.Valoración Control Corrupción'!F38,'5. Valoración de Controles'!F38))</f>
        <v>0</v>
      </c>
      <c r="T38" s="64">
        <f>IF($H$36="","",
IF(OR($H$36="Corrupción",$H$36="Corrupción - LA/FT/FPADM",$H$36="Corrupción - Conflictos de Interés",$H$36="Corrupción en Trámites, OPAs y Consultas de Acceso a la Información Pública"),'6.Valoración Control Corrupción'!G38,'5. Valoración de Controles'!G38))</f>
        <v>0</v>
      </c>
      <c r="U38" s="64">
        <f>IF($H$36="","",
IF(OR($H$36="Corrupción",$H$36="Corrupción - LA/FT/FPADM",$H$36="Corrupción - Conflictos de Interés",$H$36="Corrupción en Trámites, OPAs y Consultas de Acceso a la Información Pública"),'6.Valoración Control Corrupción'!H38,'5. Valoración de Controles'!H38))</f>
        <v>0</v>
      </c>
      <c r="V38" s="64">
        <f>IF($H$36="","",
IF(OR($H$36="Corrupción",$H$36="Corrupción - LA/FT/FPADM",$H$36="Corrupción - Conflictos de Interés",$H$36="Corrupción en Trámites, OPAs y Consultas de Acceso a la Información Pública"),'6.Valoración Control Corrupción'!I38,'5. Valoración de Controles'!I38))</f>
        <v>0</v>
      </c>
      <c r="W38" s="64">
        <f>IF($H$36="","",
IF(OR($H$36="Corrupción",$H$36="Corrupción - LA/FT/FPADM",$H$36="Corrupción - Conflictos de Interés",$H$36="Corrupción en Trámites, OPAs y Consultas de Acceso a la Información Pública"),'6.Valoración Control Corrupción'!J38,'5. Valoración de Controles'!J38))</f>
        <v>0</v>
      </c>
      <c r="X38" s="35" t="str">
        <f>IF($H$36="","",
IF(OR($H$36="Corrupción",$H$36="Corrupción - LA/FT/FPADM",$H$36="Corrupción - LA/FT/FPADM",$H$36="Corrupción en Trámites, OPAs y Consultas de Acceso a la Información Pública"),"No Aplica",'5. Valoración de Controles'!L38))</f>
        <v>No Aplica</v>
      </c>
      <c r="Y38" s="35" t="str">
        <f>IF($H$36="","",
IF(OR($H$36="Corrupción",$H$36="Corrupción - LA/FT/FPADM",$H$36="Corrupción - LA/FT/FPADM",$H$36="Corrupción en Trámites, OPAs y Consultas de Acceso a la Información Pública"),"No Aplica",'5. Valoración de Controles'!M38))</f>
        <v>No Aplica</v>
      </c>
      <c r="Z38" s="35" t="str">
        <f>IF($H$36="","",
IF(OR($H$36="Corrupción",$H$36="Corrupción - LA/FT/FPADM",$H$36="Corrupción - LA/FT/FPADM",$H$36="Corrupción en Trámites, OPAs y Consultas de Acceso a la Información Pública"),"No Aplica",'5. Valoración de Controles'!N38))</f>
        <v>No Aplica</v>
      </c>
      <c r="AA38" s="35" t="str">
        <f>IF($H$36="","",
IF(OR($H$36="Corrupción",$H$36="Corrupción - LA/FT/FPADM",$H$36="Corrupción - LA/FT/FPADM",$H$36="Corrupción en Trámites, OPAs y Consultas de Acceso a la Información Pública"),"No Aplica",'5. Valoración de Controles'!O38))</f>
        <v>No Aplica</v>
      </c>
      <c r="AB38" s="35" t="str">
        <f>IF($H$36="","",
IF(OR($H$36="Corrupción",$H$36="Corrupción - LA/FT/FPADM",$H$36="Corrupción - LA/FT/FPADM",$H$36="Corrupción en Trámites, OPAs y Consultas de Acceso a la Información Pública"),"No Aplica",'5. Valoración de Controles'!P38))</f>
        <v>No Aplica</v>
      </c>
      <c r="AC38" s="35" t="str">
        <f>IF($H$36="","",
IF(OR($H$36="Corrupción",$H$36="Corrupción - LA/FT/FPADM",$H$36="Corrupción - LA/FT/FPADM",$H$36="Corrupción en Trámites, OPAs y Consultas de Acceso a la Información Pública"),"No Aplica",'5. Valoración de Controles'!Q38))</f>
        <v>No Aplica</v>
      </c>
      <c r="AD38" s="35" t="str">
        <f>IF($H$36="","",
IF(OR($H$36="Corrupción",$H$36="Corrupción - LA/FT/FPADM",$H$36="Corrupción - LA/FT/FPADM",$H$36="Corrupción en Trámites, OPAs y Consultas de Acceso a la Información Pública"),"No Aplica",'5. Valoración de Controles'!R38))</f>
        <v>No Aplica</v>
      </c>
      <c r="AE38" s="35" t="str">
        <f>IF($H$36="","",
IF(OR($H$36="Corrupción",$H$36="Corrupción - LA/FT/FPADM",$H$36="Corrupción - LA/FT/FPADM",$H$36="Corrupción en Trámites, OPAs y Consultas de Acceso a la Información Pública"),"No Aplica",'5. Valoración de Controles'!S38))</f>
        <v>No Aplica</v>
      </c>
      <c r="AF38" s="35" t="str">
        <f>IF($H$36="","",
IF(OR($H$36="Corrupción",$H$36="Corrupción - LA/FT/FPADM",$H$36="Corrupción - LA/FT/FPADM",$H$36="Corrupción en Trámites, OPAs y Consultas de Acceso a la Información Pública"),"No Aplica",'5. Valoración de Controles'!T38))</f>
        <v>No Aplica</v>
      </c>
      <c r="AG38" s="35" t="str">
        <f>IF($H$36="","",
IF(OR($H$36="Corrupción",$H$36="Corrupción - LA/FT/FPADM",$H$36="Corrupción - LA/FT/FPADM",$H$36="Corrupción en Trámites, OPAs y Consultas de Acceso a la Información Pública"),"No Aplica",'5. Valoración de Controles'!U38))</f>
        <v>No Aplica</v>
      </c>
      <c r="AH38" s="135"/>
      <c r="AI38" s="216"/>
      <c r="AJ38" s="135"/>
      <c r="AK38" s="216"/>
      <c r="AL38" s="131"/>
      <c r="AM38" s="140"/>
      <c r="AN38" s="204"/>
      <c r="AO38" s="217"/>
      <c r="AP38" s="219"/>
      <c r="AQ38" s="290"/>
      <c r="AR38" s="118"/>
    </row>
    <row r="39" spans="1:73" ht="31.5" customHeight="1" x14ac:dyDescent="0.3">
      <c r="A39" s="147">
        <v>11</v>
      </c>
      <c r="B39" s="139" t="str">
        <f>'2. Identificación del Riesgo'!B39:B41</f>
        <v/>
      </c>
      <c r="C39" s="139" t="str">
        <f>IF('2. Identificación del Riesgo'!C39:C41="","",'2. Identificación del Riesgo'!C39:C41)</f>
        <v/>
      </c>
      <c r="D39" s="139" t="str">
        <f>IF('2. Identificación del Riesgo'!D39:D41="","",'2. Identificación del Riesgo'!D39:D41)</f>
        <v/>
      </c>
      <c r="E39" s="139" t="str">
        <f>IF('2. Identificación del Riesgo'!E39:E41="","",'2. Identificación del Riesgo'!E39:E41)</f>
        <v/>
      </c>
      <c r="F39" s="139" t="str">
        <f>IF('2. Identificación del Riesgo'!F39:F41="","",'2. Identificación del Riesgo'!F39:F41)</f>
        <v/>
      </c>
      <c r="G39" s="139" t="str">
        <f>IF('2. Identificación del Riesgo'!G39:G41="","",'2. Identificación del Riesgo'!G39:G41)</f>
        <v/>
      </c>
      <c r="H39" s="139" t="str">
        <f>IF('2. Identificación del Riesgo'!H39:H41="","",'2. Identificación del Riesgo'!H39:H41)</f>
        <v/>
      </c>
      <c r="I39" s="139" t="str">
        <f>IF('2. Identificación del Riesgo'!I39:I41="","",'2. Identificación del Riesgo'!I39:I41)</f>
        <v/>
      </c>
      <c r="J39" s="139" t="str">
        <f>IF('2. Identificación del Riesgo'!J39:J41="","",'2. Identificación del Riesgo'!J39:J41)</f>
        <v/>
      </c>
      <c r="K39" s="135" t="str">
        <f>'2. Identificación del Riesgo'!K39:K41</f>
        <v/>
      </c>
      <c r="L39" s="136" t="str">
        <f>'2. Identificación del Riesgo'!L39:L41</f>
        <v/>
      </c>
      <c r="M39" s="139"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35" t="str">
        <f>'2. Identificación del Riesgo'!N39:N41</f>
        <v/>
      </c>
      <c r="O39" s="136" t="str">
        <f>'2. Identificación del Riesgo'!O39:O41</f>
        <v/>
      </c>
      <c r="P39" s="131" t="str">
        <f>'2. Identificación del Riesgo'!P39:P41</f>
        <v/>
      </c>
      <c r="Q39" s="64"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64" t="str">
        <f>IF($H$39="","",
IF(OR($H$39="Corrupción",$H$39="Corrupción - LA/FT/FPADM",$H$39="Corrupción - Conflictos de Interés",$H$39="Corrupción en Trámites, OPAs y Consultas de Acceso a la Información Pública"),'6.Valoración Control Corrupción'!E39,'5. Valoración de Controles'!E39))</f>
        <v/>
      </c>
      <c r="S39" s="64" t="str">
        <f>IF($H$39="","",
IF(OR($H$39="Corrupción",$H$39="Corrupción - LA/FT/FPADM",$H$39="Corrupción - Conflictos de Interés",$H$39="Corrupción en Trámites, OPAs y Consultas de Acceso a la Información Pública"),'6.Valoración Control Corrupción'!F39,'5. Valoración de Controles'!F39))</f>
        <v/>
      </c>
      <c r="T39" s="64" t="str">
        <f>IF($H$39="","",
IF(OR($H$39="Corrupción",$H$39="Corrupción - LA/FT/FPADM",$H$39="Corrupción - Conflictos de Interés",$H$39="Corrupción en Trámites, OPAs y Consultas de Acceso a la Información Pública"),'6.Valoración Control Corrupción'!G39,'5. Valoración de Controles'!G39))</f>
        <v/>
      </c>
      <c r="U39" s="64" t="str">
        <f>IF($H$39="","",
IF(OR($H$39="Corrupción",$H$39="Corrupción - LA/FT/FPADM",$H$39="Corrupción - Conflictos de Interés",$H$39="Corrupción en Trámites, OPAs y Consultas de Acceso a la Información Pública"),'6.Valoración Control Corrupción'!H39,'5. Valoración de Controles'!H39))</f>
        <v/>
      </c>
      <c r="V39" s="64" t="str">
        <f>IF($H$39="","",
IF(OR($H$39="Corrupción",$H$39="Corrupción - LA/FT/FPADM",$H$39="Corrupción - Conflictos de Interés",$H$39="Corrupción en Trámites, OPAs y Consultas de Acceso a la Información Pública"),'6.Valoración Control Corrupción'!I39,'5. Valoración de Controles'!I39))</f>
        <v/>
      </c>
      <c r="W39" s="64" t="str">
        <f>IF($H$39="","",
IF(OR($H$39="Corrupción",$H$39="Corrupción - LA/FT/FPADM",$H$39="Corrupción - Conflictos de Interés",$H$39="Corrupción en Trámites, OPAs y Consultas de Acceso a la Información Pública"),'6.Valoración Control Corrupción'!J39,'5. Valoración de Controles'!J39))</f>
        <v/>
      </c>
      <c r="X39" s="35" t="str">
        <f>IF($H$39="","",
IF(OR($H$39="Corrupción",$H$39="Corrupción - LA/FT/FPADM",$H$39="Corrupción - LA/FT/FPADM",$H$39="Corrupción en Trámites, OPAs y Consultas de Acceso a la Información Pública"),"No Aplica",'5. Valoración de Controles'!L39))</f>
        <v/>
      </c>
      <c r="Y39" s="35" t="str">
        <f>IF($H$39="","",
IF(OR($H$39="Corrupción",$H$39="Corrupción - LA/FT/FPADM",$H$39="Corrupción - LA/FT/FPADM",$H$39="Corrupción en Trámites, OPAs y Consultas de Acceso a la Información Pública"),"No Aplica",'5. Valoración de Controles'!M39))</f>
        <v/>
      </c>
      <c r="Z39" s="35" t="str">
        <f>IF($H$39="","",
IF(OR($H$39="Corrupción",$H$39="Corrupción - LA/FT/FPADM",$H$39="Corrupción - LA/FT/FPADM",$H$39="Corrupción en Trámites, OPAs y Consultas de Acceso a la Información Pública"),"No Aplica",'5. Valoración de Controles'!N39))</f>
        <v/>
      </c>
      <c r="AA39" s="35" t="str">
        <f>IF($H$39="","",
IF(OR($H$39="Corrupción",$H$39="Corrupción - LA/FT/FPADM",$H$39="Corrupción - LA/FT/FPADM",$H$39="Corrupción en Trámites, OPAs y Consultas de Acceso a la Información Pública"),"No Aplica",'5. Valoración de Controles'!O39))</f>
        <v/>
      </c>
      <c r="AB39" s="35" t="str">
        <f>IF($H$39="","",
IF(OR($H$39="Corrupción",$H$39="Corrupción - LA/FT/FPADM",$H$39="Corrupción - LA/FT/FPADM",$H$39="Corrupción en Trámites, OPAs y Consultas de Acceso a la Información Pública"),"No Aplica",'5. Valoración de Controles'!P39))</f>
        <v/>
      </c>
      <c r="AC39" s="35" t="str">
        <f>IF($H$39="","",
IF(OR($H$39="Corrupción",$H$39="Corrupción - LA/FT/FPADM",$H$39="Corrupción - LA/FT/FPADM",$H$39="Corrupción en Trámites, OPAs y Consultas de Acceso a la Información Pública"),"No Aplica",'5. Valoración de Controles'!Q39))</f>
        <v/>
      </c>
      <c r="AD39" s="35" t="str">
        <f>IF($H$39="","",
IF(OR($H$39="Corrupción",$H$39="Corrupción - LA/FT/FPADM",$H$39="Corrupción - LA/FT/FPADM",$H$39="Corrupción en Trámites, OPAs y Consultas de Acceso a la Información Pública"),"No Aplica",'5. Valoración de Controles'!R39))</f>
        <v/>
      </c>
      <c r="AE39" s="35" t="str">
        <f>IF($H$39="","",
IF(OR($H$39="Corrupción",$H$39="Corrupción - LA/FT/FPADM",$H$39="Corrupción - LA/FT/FPADM",$H$39="Corrupción en Trámites, OPAs y Consultas de Acceso a la Información Pública"),"No Aplica",'5. Valoración de Controles'!S39))</f>
        <v/>
      </c>
      <c r="AF39" s="35" t="str">
        <f>IF($H$39="","",
IF(OR($H$39="Corrupción",$H$39="Corrupción - LA/FT/FPADM",$H$39="Corrupción - LA/FT/FPADM",$H$39="Corrupción en Trámites, OPAs y Consultas de Acceso a la Información Pública"),"No Aplica",'5. Valoración de Controles'!T39))</f>
        <v/>
      </c>
      <c r="AG39" s="35" t="str">
        <f>IF($H$39="","",
IF(OR($H$39="Corrupción",$H$39="Corrupción - LA/FT/FPADM",$H$39="Corrupción - LA/FT/FPADM",$H$39="Corrupción en Trámites, OPAs y Consultas de Acceso a la Información Pública"),"No Aplica",'5. Valoración de Controles'!U39))</f>
        <v/>
      </c>
      <c r="AH39" s="135"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216"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35"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216"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31" t="str">
        <f t="shared" ref="AL39" si="26">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40"/>
      <c r="AN39" s="204" t="str">
        <f t="shared" ref="AN39" si="27">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220"/>
      <c r="AP39" s="221"/>
      <c r="AQ39" s="215" t="str">
        <f t="shared" ref="AQ39" si="28">IF(AO39="","","∑ Peso porcentual de cada acción definida")</f>
        <v/>
      </c>
      <c r="AR39" s="11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ht="31.5" customHeight="1" x14ac:dyDescent="0.3">
      <c r="A40" s="147"/>
      <c r="B40" s="139"/>
      <c r="C40" s="139"/>
      <c r="D40" s="139"/>
      <c r="E40" s="139"/>
      <c r="F40" s="139"/>
      <c r="G40" s="139"/>
      <c r="H40" s="139"/>
      <c r="I40" s="139"/>
      <c r="J40" s="139"/>
      <c r="K40" s="135"/>
      <c r="L40" s="136"/>
      <c r="M40" s="139"/>
      <c r="N40" s="135"/>
      <c r="O40" s="136"/>
      <c r="P40" s="131"/>
      <c r="Q40" s="64"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64" t="str">
        <f>IF($H$39="","",
IF(OR($H$39="Corrupción",$H$39="Corrupción - LA/FT/FPADM",$H$39="Corrupción - Conflictos de Interés",$H$39="Corrupción en Trámites, OPAs y Consultas de Acceso a la Información Pública"),'6.Valoración Control Corrupción'!E40,'5. Valoración de Controles'!E40))</f>
        <v/>
      </c>
      <c r="S40" s="64" t="str">
        <f>IF($H$39="","",
IF(OR($H$39="Corrupción",$H$39="Corrupción - LA/FT/FPADM",$H$39="Corrupción - Conflictos de Interés",$H$39="Corrupción en Trámites, OPAs y Consultas de Acceso a la Información Pública"),'6.Valoración Control Corrupción'!F40,'5. Valoración de Controles'!F40))</f>
        <v/>
      </c>
      <c r="T40" s="64" t="str">
        <f>IF($H$39="","",
IF(OR($H$39="Corrupción",$H$39="Corrupción - LA/FT/FPADM",$H$39="Corrupción - Conflictos de Interés",$H$39="Corrupción en Trámites, OPAs y Consultas de Acceso a la Información Pública"),'6.Valoración Control Corrupción'!G40,'5. Valoración de Controles'!G40))</f>
        <v/>
      </c>
      <c r="U40" s="64" t="str">
        <f>IF($H$39="","",
IF(OR($H$39="Corrupción",$H$39="Corrupción - LA/FT/FPADM",$H$39="Corrupción - Conflictos de Interés",$H$39="Corrupción en Trámites, OPAs y Consultas de Acceso a la Información Pública"),'6.Valoración Control Corrupción'!H40,'5. Valoración de Controles'!H40))</f>
        <v/>
      </c>
      <c r="V40" s="64" t="str">
        <f>IF($H$39="","",
IF(OR($H$39="Corrupción",$H$39="Corrupción - LA/FT/FPADM",$H$39="Corrupción - Conflictos de Interés",$H$39="Corrupción en Trámites, OPAs y Consultas de Acceso a la Información Pública"),'6.Valoración Control Corrupción'!I40,'5. Valoración de Controles'!I40))</f>
        <v/>
      </c>
      <c r="W40" s="64" t="str">
        <f>IF($H$39="","",
IF(OR($H$39="Corrupción",$H$39="Corrupción - LA/FT/FPADM",$H$39="Corrupción - Conflictos de Interés",$H$39="Corrupción en Trámites, OPAs y Consultas de Acceso a la Información Pública"),'6.Valoración Control Corrupción'!J40,'5. Valoración de Controles'!J40))</f>
        <v/>
      </c>
      <c r="X40" s="35" t="str">
        <f>IF($H$39="","",
IF(OR($H$39="Corrupción",$H$39="Corrupción - LA/FT/FPADM",$H$39="Corrupción - LA/FT/FPADM",$H$39="Corrupción en Trámites, OPAs y Consultas de Acceso a la Información Pública"),"No Aplica",'5. Valoración de Controles'!L40))</f>
        <v/>
      </c>
      <c r="Y40" s="35" t="str">
        <f>IF($H$39="","",
IF(OR($H$39="Corrupción",$H$39="Corrupción - LA/FT/FPADM",$H$39="Corrupción - LA/FT/FPADM",$H$39="Corrupción en Trámites, OPAs y Consultas de Acceso a la Información Pública"),"No Aplica",'5. Valoración de Controles'!M40))</f>
        <v/>
      </c>
      <c r="Z40" s="35" t="str">
        <f>IF($H$39="","",
IF(OR($H$39="Corrupción",$H$39="Corrupción - LA/FT/FPADM",$H$39="Corrupción - LA/FT/FPADM",$H$39="Corrupción en Trámites, OPAs y Consultas de Acceso a la Información Pública"),"No Aplica",'5. Valoración de Controles'!N40))</f>
        <v/>
      </c>
      <c r="AA40" s="35" t="str">
        <f>IF($H$39="","",
IF(OR($H$39="Corrupción",$H$39="Corrupción - LA/FT/FPADM",$H$39="Corrupción - LA/FT/FPADM",$H$39="Corrupción en Trámites, OPAs y Consultas de Acceso a la Información Pública"),"No Aplica",'5. Valoración de Controles'!O40))</f>
        <v/>
      </c>
      <c r="AB40" s="35" t="str">
        <f>IF($H$39="","",
IF(OR($H$39="Corrupción",$H$39="Corrupción - LA/FT/FPADM",$H$39="Corrupción - LA/FT/FPADM",$H$39="Corrupción en Trámites, OPAs y Consultas de Acceso a la Información Pública"),"No Aplica",'5. Valoración de Controles'!P40))</f>
        <v/>
      </c>
      <c r="AC40" s="35" t="str">
        <f>IF($H$39="","",
IF(OR($H$39="Corrupción",$H$39="Corrupción - LA/FT/FPADM",$H$39="Corrupción - LA/FT/FPADM",$H$39="Corrupción en Trámites, OPAs y Consultas de Acceso a la Información Pública"),"No Aplica",'5. Valoración de Controles'!Q40))</f>
        <v/>
      </c>
      <c r="AD40" s="35" t="str">
        <f>IF($H$39="","",
IF(OR($H$39="Corrupción",$H$39="Corrupción - LA/FT/FPADM",$H$39="Corrupción - LA/FT/FPADM",$H$39="Corrupción en Trámites, OPAs y Consultas de Acceso a la Información Pública"),"No Aplica",'5. Valoración de Controles'!R40))</f>
        <v/>
      </c>
      <c r="AE40" s="35" t="str">
        <f>IF($H$39="","",
IF(OR($H$39="Corrupción",$H$39="Corrupción - LA/FT/FPADM",$H$39="Corrupción - LA/FT/FPADM",$H$39="Corrupción en Trámites, OPAs y Consultas de Acceso a la Información Pública"),"No Aplica",'5. Valoración de Controles'!S40))</f>
        <v/>
      </c>
      <c r="AF40" s="35" t="str">
        <f>IF($H$39="","",
IF(OR($H$39="Corrupción",$H$39="Corrupción - LA/FT/FPADM",$H$39="Corrupción - LA/FT/FPADM",$H$39="Corrupción en Trámites, OPAs y Consultas de Acceso a la Información Pública"),"No Aplica",'5. Valoración de Controles'!T40))</f>
        <v/>
      </c>
      <c r="AG40" s="35" t="str">
        <f>IF($H$39="","",
IF(OR($H$39="Corrupción",$H$39="Corrupción - LA/FT/FPADM",$H$39="Corrupción - LA/FT/FPADM",$H$39="Corrupción en Trámites, OPAs y Consultas de Acceso a la Información Pública"),"No Aplica",'5. Valoración de Controles'!U40))</f>
        <v/>
      </c>
      <c r="AH40" s="135"/>
      <c r="AI40" s="216"/>
      <c r="AJ40" s="135"/>
      <c r="AK40" s="216"/>
      <c r="AL40" s="131"/>
      <c r="AM40" s="140"/>
      <c r="AN40" s="204"/>
      <c r="AO40" s="220"/>
      <c r="AP40" s="118"/>
      <c r="AQ40" s="139"/>
      <c r="AR40" s="118"/>
    </row>
    <row r="41" spans="1:73" ht="31.5" customHeight="1" x14ac:dyDescent="0.3">
      <c r="A41" s="147"/>
      <c r="B41" s="139"/>
      <c r="C41" s="139"/>
      <c r="D41" s="139"/>
      <c r="E41" s="139"/>
      <c r="F41" s="139"/>
      <c r="G41" s="139"/>
      <c r="H41" s="139"/>
      <c r="I41" s="139"/>
      <c r="J41" s="139"/>
      <c r="K41" s="135"/>
      <c r="L41" s="136"/>
      <c r="M41" s="139"/>
      <c r="N41" s="135"/>
      <c r="O41" s="136"/>
      <c r="P41" s="131"/>
      <c r="Q41" s="64"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64" t="str">
        <f>IF($H$39="","",
IF(OR($H$39="Corrupción",$H$39="Corrupción - LA/FT/FPADM",$H$39="Corrupción - Conflictos de Interés",$H$39="Corrupción en Trámites, OPAs y Consultas de Acceso a la Información Pública"),'6.Valoración Control Corrupción'!E41,'5. Valoración de Controles'!E41))</f>
        <v/>
      </c>
      <c r="S41" s="64" t="str">
        <f>IF($H$39="","",
IF(OR($H$39="Corrupción",$H$39="Corrupción - LA/FT/FPADM",$H$39="Corrupción - Conflictos de Interés",$H$39="Corrupción en Trámites, OPAs y Consultas de Acceso a la Información Pública"),'6.Valoración Control Corrupción'!F41,'5. Valoración de Controles'!F41))</f>
        <v/>
      </c>
      <c r="T41" s="64" t="str">
        <f>IF($H$39="","",
IF(OR($H$39="Corrupción",$H$39="Corrupción - LA/FT/FPADM",$H$39="Corrupción - Conflictos de Interés",$H$39="Corrupción en Trámites, OPAs y Consultas de Acceso a la Información Pública"),'6.Valoración Control Corrupción'!G41,'5. Valoración de Controles'!G41))</f>
        <v/>
      </c>
      <c r="U41" s="64" t="str">
        <f>IF($H$39="","",
IF(OR($H$39="Corrupción",$H$39="Corrupción - LA/FT/FPADM",$H$39="Corrupción - Conflictos de Interés",$H$39="Corrupción en Trámites, OPAs y Consultas de Acceso a la Información Pública"),'6.Valoración Control Corrupción'!H41,'5. Valoración de Controles'!H41))</f>
        <v/>
      </c>
      <c r="V41" s="64" t="str">
        <f>IF($H$39="","",
IF(OR($H$39="Corrupción",$H$39="Corrupción - LA/FT/FPADM",$H$39="Corrupción - Conflictos de Interés",$H$39="Corrupción en Trámites, OPAs y Consultas de Acceso a la Información Pública"),'6.Valoración Control Corrupción'!I41,'5. Valoración de Controles'!I41))</f>
        <v/>
      </c>
      <c r="W41" s="64" t="str">
        <f>IF($H$39="","",
IF(OR($H$39="Corrupción",$H$39="Corrupción - LA/FT/FPADM",$H$39="Corrupción - Conflictos de Interés",$H$39="Corrupción en Trámites, OPAs y Consultas de Acceso a la Información Pública"),'6.Valoración Control Corrupción'!J41,'5. Valoración de Controles'!J41))</f>
        <v/>
      </c>
      <c r="X41" s="35" t="str">
        <f>IF($H$39="","",
IF(OR($H$39="Corrupción",$H$39="Corrupción - LA/FT/FPADM",$H$39="Corrupción - LA/FT/FPADM",$H$39="Corrupción en Trámites, OPAs y Consultas de Acceso a la Información Pública"),"No Aplica",'5. Valoración de Controles'!L41))</f>
        <v/>
      </c>
      <c r="Y41" s="35" t="str">
        <f>IF($H$39="","",
IF(OR($H$39="Corrupción",$H$39="Corrupción - LA/FT/FPADM",$H$39="Corrupción - LA/FT/FPADM",$H$39="Corrupción en Trámites, OPAs y Consultas de Acceso a la Información Pública"),"No Aplica",'5. Valoración de Controles'!M41))</f>
        <v/>
      </c>
      <c r="Z41" s="35" t="str">
        <f>IF($H$39="","",
IF(OR($H$39="Corrupción",$H$39="Corrupción - LA/FT/FPADM",$H$39="Corrupción - LA/FT/FPADM",$H$39="Corrupción en Trámites, OPAs y Consultas de Acceso a la Información Pública"),"No Aplica",'5. Valoración de Controles'!N41))</f>
        <v/>
      </c>
      <c r="AA41" s="35" t="str">
        <f>IF($H$39="","",
IF(OR($H$39="Corrupción",$H$39="Corrupción - LA/FT/FPADM",$H$39="Corrupción - LA/FT/FPADM",$H$39="Corrupción en Trámites, OPAs y Consultas de Acceso a la Información Pública"),"No Aplica",'5. Valoración de Controles'!O41))</f>
        <v/>
      </c>
      <c r="AB41" s="35" t="str">
        <f>IF($H$39="","",
IF(OR($H$39="Corrupción",$H$39="Corrupción - LA/FT/FPADM",$H$39="Corrupción - LA/FT/FPADM",$H$39="Corrupción en Trámites, OPAs y Consultas de Acceso a la Información Pública"),"No Aplica",'5. Valoración de Controles'!P41))</f>
        <v/>
      </c>
      <c r="AC41" s="35" t="str">
        <f>IF($H$39="","",
IF(OR($H$39="Corrupción",$H$39="Corrupción - LA/FT/FPADM",$H$39="Corrupción - LA/FT/FPADM",$H$39="Corrupción en Trámites, OPAs y Consultas de Acceso a la Información Pública"),"No Aplica",'5. Valoración de Controles'!Q41))</f>
        <v/>
      </c>
      <c r="AD41" s="35" t="str">
        <f>IF($H$39="","",
IF(OR($H$39="Corrupción",$H$39="Corrupción - LA/FT/FPADM",$H$39="Corrupción - LA/FT/FPADM",$H$39="Corrupción en Trámites, OPAs y Consultas de Acceso a la Información Pública"),"No Aplica",'5. Valoración de Controles'!R41))</f>
        <v/>
      </c>
      <c r="AE41" s="35" t="str">
        <f>IF($H$39="","",
IF(OR($H$39="Corrupción",$H$39="Corrupción - LA/FT/FPADM",$H$39="Corrupción - LA/FT/FPADM",$H$39="Corrupción en Trámites, OPAs y Consultas de Acceso a la Información Pública"),"No Aplica",'5. Valoración de Controles'!S41))</f>
        <v/>
      </c>
      <c r="AF41" s="35" t="str">
        <f>IF($H$39="","",
IF(OR($H$39="Corrupción",$H$39="Corrupción - LA/FT/FPADM",$H$39="Corrupción - LA/FT/FPADM",$H$39="Corrupción en Trámites, OPAs y Consultas de Acceso a la Información Pública"),"No Aplica",'5. Valoración de Controles'!T41))</f>
        <v/>
      </c>
      <c r="AG41" s="35" t="str">
        <f>IF($H$39="","",
IF(OR($H$39="Corrupción",$H$39="Corrupción - LA/FT/FPADM",$H$39="Corrupción - LA/FT/FPADM",$H$39="Corrupción en Trámites, OPAs y Consultas de Acceso a la Información Pública"),"No Aplica",'5. Valoración de Controles'!U41))</f>
        <v/>
      </c>
      <c r="AH41" s="135"/>
      <c r="AI41" s="216"/>
      <c r="AJ41" s="135"/>
      <c r="AK41" s="216"/>
      <c r="AL41" s="131"/>
      <c r="AM41" s="140"/>
      <c r="AN41" s="204"/>
      <c r="AO41" s="220"/>
      <c r="AP41" s="118"/>
      <c r="AQ41" s="139"/>
      <c r="AR41" s="118"/>
    </row>
    <row r="42" spans="1:73" ht="31.5" customHeight="1" x14ac:dyDescent="0.3">
      <c r="A42" s="147">
        <v>12</v>
      </c>
      <c r="B42" s="139">
        <f>'2. Identificación del Riesgo'!B42:B44</f>
        <v>0</v>
      </c>
      <c r="C42" s="139" t="str">
        <f>IF('2. Identificación del Riesgo'!C42:C44="","",'2. Identificación del Riesgo'!C42:C44)</f>
        <v/>
      </c>
      <c r="D42" s="139" t="str">
        <f>IF('2. Identificación del Riesgo'!D42:D44="","",'2. Identificación del Riesgo'!D42:D44)</f>
        <v/>
      </c>
      <c r="E42" s="139" t="str">
        <f>IF('2. Identificación del Riesgo'!E42:E44="","",'2. Identificación del Riesgo'!E42:E44)</f>
        <v/>
      </c>
      <c r="F42" s="139" t="str">
        <f>IF('2. Identificación del Riesgo'!F42:F44="","",'2. Identificación del Riesgo'!F42:F44)</f>
        <v/>
      </c>
      <c r="G42" s="139" t="str">
        <f>IF('2. Identificación del Riesgo'!G42:G44="","",'2. Identificación del Riesgo'!G42:G44)</f>
        <v/>
      </c>
      <c r="H42" s="139" t="str">
        <f>IF('2. Identificación del Riesgo'!H42:H44="","",'2. Identificación del Riesgo'!H42:H44)</f>
        <v/>
      </c>
      <c r="I42" s="139" t="str">
        <f>IF('2. Identificación del Riesgo'!I42:I44="","",'2. Identificación del Riesgo'!I42:I44)</f>
        <v/>
      </c>
      <c r="J42" s="139" t="str">
        <f>IF('2. Identificación del Riesgo'!J42:J44="","",'2. Identificación del Riesgo'!J42:J44)</f>
        <v/>
      </c>
      <c r="K42" s="135" t="str">
        <f>'2. Identificación del Riesgo'!K42:K44</f>
        <v/>
      </c>
      <c r="L42" s="136" t="str">
        <f>'2. Identificación del Riesgo'!L42:L44</f>
        <v/>
      </c>
      <c r="M42" s="139"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35" t="str">
        <f>'2. Identificación del Riesgo'!N42:N44</f>
        <v/>
      </c>
      <c r="O42" s="136" t="str">
        <f>'2. Identificación del Riesgo'!O42:O44</f>
        <v/>
      </c>
      <c r="P42" s="131" t="str">
        <f>'2. Identificación del Riesgo'!P42:P44</f>
        <v/>
      </c>
      <c r="Q42" s="64"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64" t="str">
        <f>IF($H$42="","",
IF(OR($H$42="Corrupción",$H$42="Corrupción - LA/FT/FPADM",$H$42="Corrupción - Conflictos de Interés",$H$42="Corrupción en Trámites, OPAs y Consultas de Acceso a la Información Pública"),'6.Valoración Control Corrupción'!E42,'5. Valoración de Controles'!E42))</f>
        <v/>
      </c>
      <c r="S42" s="64" t="str">
        <f>IF($H$42="","",
IF(OR($H$42="Corrupción",$H$42="Corrupción - LA/FT/FPADM",$H$42="Corrupción - Conflictos de Interés",$H$42="Corrupción en Trámites, OPAs y Consultas de Acceso a la Información Pública"),'6.Valoración Control Corrupción'!F42,'5. Valoración de Controles'!F42))</f>
        <v/>
      </c>
      <c r="T42" s="64" t="str">
        <f>IF($H$42="","",
IF(OR($H$42="Corrupción",$H$42="Corrupción - LA/FT/FPADM",$H$42="Corrupción - Conflictos de Interés",$H$42="Corrupción en Trámites, OPAs y Consultas de Acceso a la Información Pública"),'6.Valoración Control Corrupción'!G42,'5. Valoración de Controles'!G42))</f>
        <v/>
      </c>
      <c r="U42" s="64" t="str">
        <f>IF($H$42="","",
IF(OR($H$42="Corrupción",$H$42="Corrupción - LA/FT/FPADM",$H$42="Corrupción - Conflictos de Interés",$H$42="Corrupción en Trámites, OPAs y Consultas de Acceso a la Información Pública"),'6.Valoración Control Corrupción'!H42,'5. Valoración de Controles'!H42))</f>
        <v/>
      </c>
      <c r="V42" s="64" t="str">
        <f>IF($H$42="","",
IF(OR($H$42="Corrupción",$H$42="Corrupción - LA/FT/FPADM",$H$42="Corrupción - Conflictos de Interés",$H$42="Corrupción en Trámites, OPAs y Consultas de Acceso a la Información Pública"),'6.Valoración Control Corrupción'!I42,'5. Valoración de Controles'!I42))</f>
        <v/>
      </c>
      <c r="W42" s="64" t="str">
        <f>IF($H$42="","",
IF(OR($H$42="Corrupción",$H$42="Corrupción - LA/FT/FPADM",$H$42="Corrupción - Conflictos de Interés",$H$42="Corrupción en Trámites, OPAs y Consultas de Acceso a la Información Pública"),'6.Valoración Control Corrupción'!J42,'5. Valoración de Controles'!J42))</f>
        <v/>
      </c>
      <c r="X42" s="35" t="str">
        <f>IF($H$42="","",
IF(OR($H$42="Corrupción",$H$42="Corrupción - LA/FT/FPADM",$H$42="Corrupción - LA/FT/FPADM",$H$42="Corrupción en Trámites, OPAs y Consultas de Acceso a la Información Pública"),"No Aplica",'5. Valoración de Controles'!L42))</f>
        <v/>
      </c>
      <c r="Y42" s="35" t="str">
        <f>IF($H$42="","",
IF(OR($H$42="Corrupción",$H$42="Corrupción - LA/FT/FPADM",$H$42="Corrupción - LA/FT/FPADM",$H$42="Corrupción en Trámites, OPAs y Consultas de Acceso a la Información Pública"),"No Aplica",'5. Valoración de Controles'!M42))</f>
        <v/>
      </c>
      <c r="Z42" s="35" t="str">
        <f>IF($H$42="","",
IF(OR($H$42="Corrupción",$H$42="Corrupción - LA/FT/FPADM",$H$42="Corrupción - LA/FT/FPADM",$H$42="Corrupción en Trámites, OPAs y Consultas de Acceso a la Información Pública"),"No Aplica",'5. Valoración de Controles'!N42))</f>
        <v/>
      </c>
      <c r="AA42" s="35" t="str">
        <f>IF($H$42="","",
IF(OR($H$42="Corrupción",$H$42="Corrupción - LA/FT/FPADM",$H$42="Corrupción - LA/FT/FPADM",$H$42="Corrupción en Trámites, OPAs y Consultas de Acceso a la Información Pública"),"No Aplica",'5. Valoración de Controles'!O42))</f>
        <v/>
      </c>
      <c r="AB42" s="35" t="str">
        <f>IF($H$42="","",
IF(OR($H$42="Corrupción",$H$42="Corrupción - LA/FT/FPADM",$H$42="Corrupción - LA/FT/FPADM",$H$42="Corrupción en Trámites, OPAs y Consultas de Acceso a la Información Pública"),"No Aplica",'5. Valoración de Controles'!P42))</f>
        <v/>
      </c>
      <c r="AC42" s="35" t="str">
        <f>IF($H$42="","",
IF(OR($H$42="Corrupción",$H$42="Corrupción - LA/FT/FPADM",$H$42="Corrupción - LA/FT/FPADM",$H$42="Corrupción en Trámites, OPAs y Consultas de Acceso a la Información Pública"),"No Aplica",'5. Valoración de Controles'!Q42))</f>
        <v/>
      </c>
      <c r="AD42" s="35" t="str">
        <f>IF($H$42="","",
IF(OR($H$42="Corrupción",$H$42="Corrupción - LA/FT/FPADM",$H$42="Corrupción - LA/FT/FPADM",$H$42="Corrupción en Trámites, OPAs y Consultas de Acceso a la Información Pública"),"No Aplica",'5. Valoración de Controles'!R42))</f>
        <v/>
      </c>
      <c r="AE42" s="35" t="str">
        <f>IF($H$42="","",
IF(OR($H$42="Corrupción",$H$42="Corrupción - LA/FT/FPADM",$H$42="Corrupción - LA/FT/FPADM",$H$42="Corrupción en Trámites, OPAs y Consultas de Acceso a la Información Pública"),"No Aplica",'5. Valoración de Controles'!S42))</f>
        <v/>
      </c>
      <c r="AF42" s="35" t="str">
        <f>IF($H$42="","",
IF(OR($H$42="Corrupción",$H$42="Corrupción - LA/FT/FPADM",$H$42="Corrupción - LA/FT/FPADM",$H$42="Corrupción en Trámites, OPAs y Consultas de Acceso a la Información Pública"),"No Aplica",'5. Valoración de Controles'!T42))</f>
        <v/>
      </c>
      <c r="AG42" s="35" t="str">
        <f>IF($H$42="","",
IF(OR($H$42="Corrupción",$H$42="Corrupción - LA/FT/FPADM",$H$42="Corrupción - LA/FT/FPADM",$H$42="Corrupción en Trámites, OPAs y Consultas de Acceso a la Información Pública"),"No Aplica",'5. Valoración de Controles'!U42))</f>
        <v/>
      </c>
      <c r="AH42" s="135"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216"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35"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216"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31" t="str">
        <f t="shared" ref="AL42" si="29">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40"/>
      <c r="AN42" s="204" t="str">
        <f t="shared" ref="AN42" si="30">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220"/>
      <c r="AP42" s="221"/>
      <c r="AQ42" s="215" t="str">
        <f t="shared" ref="AQ42" si="31">IF(AO42="","","∑ Peso porcentual de cada acción definida")</f>
        <v/>
      </c>
      <c r="AR42" s="11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ht="31.5" customHeight="1" x14ac:dyDescent="0.3">
      <c r="A43" s="147"/>
      <c r="B43" s="139"/>
      <c r="C43" s="139"/>
      <c r="D43" s="139"/>
      <c r="E43" s="139"/>
      <c r="F43" s="139"/>
      <c r="G43" s="139"/>
      <c r="H43" s="139"/>
      <c r="I43" s="139"/>
      <c r="J43" s="139"/>
      <c r="K43" s="135"/>
      <c r="L43" s="136"/>
      <c r="M43" s="139"/>
      <c r="N43" s="135"/>
      <c r="O43" s="136"/>
      <c r="P43" s="131"/>
      <c r="Q43" s="64"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64" t="str">
        <f>IF($H$42="","",
IF(OR($H$42="Corrupción",$H$42="Corrupción - LA/FT/FPADM",$H$42="Corrupción - Conflictos de Interés",$H$42="Corrupción en Trámites, OPAs y Consultas de Acceso a la Información Pública"),'6.Valoración Control Corrupción'!E43,'5. Valoración de Controles'!E43))</f>
        <v/>
      </c>
      <c r="S43" s="64" t="str">
        <f>IF($H$42="","",
IF(OR($H$42="Corrupción",$H$42="Corrupción - LA/FT/FPADM",$H$42="Corrupción - Conflictos de Interés",$H$42="Corrupción en Trámites, OPAs y Consultas de Acceso a la Información Pública"),'6.Valoración Control Corrupción'!F43,'5. Valoración de Controles'!F43))</f>
        <v/>
      </c>
      <c r="T43" s="64" t="str">
        <f>IF($H$42="","",
IF(OR($H$42="Corrupción",$H$42="Corrupción - LA/FT/FPADM",$H$42="Corrupción - Conflictos de Interés",$H$42="Corrupción en Trámites, OPAs y Consultas de Acceso a la Información Pública"),'6.Valoración Control Corrupción'!G43,'5. Valoración de Controles'!G43))</f>
        <v/>
      </c>
      <c r="U43" s="64" t="str">
        <f>IF($H$42="","",
IF(OR($H$42="Corrupción",$H$42="Corrupción - LA/FT/FPADM",$H$42="Corrupción - Conflictos de Interés",$H$42="Corrupción en Trámites, OPAs y Consultas de Acceso a la Información Pública"),'6.Valoración Control Corrupción'!H43,'5. Valoración de Controles'!H43))</f>
        <v/>
      </c>
      <c r="V43" s="64" t="str">
        <f>IF($H$42="","",
IF(OR($H$42="Corrupción",$H$42="Corrupción - LA/FT/FPADM",$H$42="Corrupción - Conflictos de Interés",$H$42="Corrupción en Trámites, OPAs y Consultas de Acceso a la Información Pública"),'6.Valoración Control Corrupción'!I43,'5. Valoración de Controles'!I43))</f>
        <v/>
      </c>
      <c r="W43" s="64" t="str">
        <f>IF($H$42="","",
IF(OR($H$42="Corrupción",$H$42="Corrupción - LA/FT/FPADM",$H$42="Corrupción - Conflictos de Interés",$H$42="Corrupción en Trámites, OPAs y Consultas de Acceso a la Información Pública"),'6.Valoración Control Corrupción'!J43,'5. Valoración de Controles'!J43))</f>
        <v/>
      </c>
      <c r="X43" s="35" t="str">
        <f>IF($H$42="","",
IF(OR($H$42="Corrupción",$H$42="Corrupción - LA/FT/FPADM",$H$42="Corrupción - LA/FT/FPADM",$H$42="Corrupción en Trámites, OPAs y Consultas de Acceso a la Información Pública"),"No Aplica",'5. Valoración de Controles'!L43))</f>
        <v/>
      </c>
      <c r="Y43" s="35" t="str">
        <f>IF($H$42="","",
IF(OR($H$42="Corrupción",$H$42="Corrupción - LA/FT/FPADM",$H$42="Corrupción - LA/FT/FPADM",$H$42="Corrupción en Trámites, OPAs y Consultas de Acceso a la Información Pública"),"No Aplica",'5. Valoración de Controles'!M43))</f>
        <v/>
      </c>
      <c r="Z43" s="35" t="str">
        <f>IF($H$42="","",
IF(OR($H$42="Corrupción",$H$42="Corrupción - LA/FT/FPADM",$H$42="Corrupción - LA/FT/FPADM",$H$42="Corrupción en Trámites, OPAs y Consultas de Acceso a la Información Pública"),"No Aplica",'5. Valoración de Controles'!N43))</f>
        <v/>
      </c>
      <c r="AA43" s="35" t="str">
        <f>IF($H$42="","",
IF(OR($H$42="Corrupción",$H$42="Corrupción - LA/FT/FPADM",$H$42="Corrupción - LA/FT/FPADM",$H$42="Corrupción en Trámites, OPAs y Consultas de Acceso a la Información Pública"),"No Aplica",'5. Valoración de Controles'!O43))</f>
        <v/>
      </c>
      <c r="AB43" s="35" t="str">
        <f>IF($H$42="","",
IF(OR($H$42="Corrupción",$H$42="Corrupción - LA/FT/FPADM",$H$42="Corrupción - LA/FT/FPADM",$H$42="Corrupción en Trámites, OPAs y Consultas de Acceso a la Información Pública"),"No Aplica",'5. Valoración de Controles'!P43))</f>
        <v/>
      </c>
      <c r="AC43" s="35" t="str">
        <f>IF($H$42="","",
IF(OR($H$42="Corrupción",$H$42="Corrupción - LA/FT/FPADM",$H$42="Corrupción - LA/FT/FPADM",$H$42="Corrupción en Trámites, OPAs y Consultas de Acceso a la Información Pública"),"No Aplica",'5. Valoración de Controles'!Q43))</f>
        <v/>
      </c>
      <c r="AD43" s="35" t="str">
        <f>IF($H$42="","",
IF(OR($H$42="Corrupción",$H$42="Corrupción - LA/FT/FPADM",$H$42="Corrupción - LA/FT/FPADM",$H$42="Corrupción en Trámites, OPAs y Consultas de Acceso a la Información Pública"),"No Aplica",'5. Valoración de Controles'!R43))</f>
        <v/>
      </c>
      <c r="AE43" s="35" t="str">
        <f>IF($H$42="","",
IF(OR($H$42="Corrupción",$H$42="Corrupción - LA/FT/FPADM",$H$42="Corrupción - LA/FT/FPADM",$H$42="Corrupción en Trámites, OPAs y Consultas de Acceso a la Información Pública"),"No Aplica",'5. Valoración de Controles'!S43))</f>
        <v/>
      </c>
      <c r="AF43" s="35" t="str">
        <f>IF($H$42="","",
IF(OR($H$42="Corrupción",$H$42="Corrupción - LA/FT/FPADM",$H$42="Corrupción - LA/FT/FPADM",$H$42="Corrupción en Trámites, OPAs y Consultas de Acceso a la Información Pública"),"No Aplica",'5. Valoración de Controles'!T43))</f>
        <v/>
      </c>
      <c r="AG43" s="35" t="str">
        <f>IF($H$42="","",
IF(OR($H$42="Corrupción",$H$42="Corrupción - LA/FT/FPADM",$H$42="Corrupción - LA/FT/FPADM",$H$42="Corrupción en Trámites, OPAs y Consultas de Acceso a la Información Pública"),"No Aplica",'5. Valoración de Controles'!U43))</f>
        <v/>
      </c>
      <c r="AH43" s="135"/>
      <c r="AI43" s="216"/>
      <c r="AJ43" s="135"/>
      <c r="AK43" s="216"/>
      <c r="AL43" s="131"/>
      <c r="AM43" s="140"/>
      <c r="AN43" s="204"/>
      <c r="AO43" s="220"/>
      <c r="AP43" s="118"/>
      <c r="AQ43" s="139"/>
      <c r="AR43" s="118"/>
    </row>
    <row r="44" spans="1:73" ht="31.5" customHeight="1" x14ac:dyDescent="0.3">
      <c r="A44" s="147"/>
      <c r="B44" s="139"/>
      <c r="C44" s="139"/>
      <c r="D44" s="139"/>
      <c r="E44" s="139"/>
      <c r="F44" s="139"/>
      <c r="G44" s="139"/>
      <c r="H44" s="139"/>
      <c r="I44" s="139"/>
      <c r="J44" s="139"/>
      <c r="K44" s="135"/>
      <c r="L44" s="136"/>
      <c r="M44" s="139"/>
      <c r="N44" s="135"/>
      <c r="O44" s="136"/>
      <c r="P44" s="131"/>
      <c r="Q44" s="64"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64" t="str">
        <f>IF($H$42="","",
IF(OR($H$42="Corrupción",$H$42="Corrupción - LA/FT/FPADM",$H$42="Corrupción - Conflictos de Interés",$H$42="Corrupción en Trámites, OPAs y Consultas de Acceso a la Información Pública"),'6.Valoración Control Corrupción'!E44,'5. Valoración de Controles'!E44))</f>
        <v/>
      </c>
      <c r="S44" s="64" t="str">
        <f>IF($H$42="","",
IF(OR($H$42="Corrupción",$H$42="Corrupción - LA/FT/FPADM",$H$42="Corrupción - Conflictos de Interés",$H$42="Corrupción en Trámites, OPAs y Consultas de Acceso a la Información Pública"),'6.Valoración Control Corrupción'!F44,'5. Valoración de Controles'!F44))</f>
        <v/>
      </c>
      <c r="T44" s="64" t="str">
        <f>IF($H$42="","",
IF(OR($H$42="Corrupción",$H$42="Corrupción - LA/FT/FPADM",$H$42="Corrupción - Conflictos de Interés",$H$42="Corrupción en Trámites, OPAs y Consultas de Acceso a la Información Pública"),'6.Valoración Control Corrupción'!G44,'5. Valoración de Controles'!G44))</f>
        <v/>
      </c>
      <c r="U44" s="64" t="str">
        <f>IF($H$42="","",
IF(OR($H$42="Corrupción",$H$42="Corrupción - LA/FT/FPADM",$H$42="Corrupción - Conflictos de Interés",$H$42="Corrupción en Trámites, OPAs y Consultas de Acceso a la Información Pública"),'6.Valoración Control Corrupción'!H44,'5. Valoración de Controles'!H44))</f>
        <v/>
      </c>
      <c r="V44" s="64" t="str">
        <f>IF($H$42="","",
IF(OR($H$42="Corrupción",$H$42="Corrupción - LA/FT/FPADM",$H$42="Corrupción - Conflictos de Interés",$H$42="Corrupción en Trámites, OPAs y Consultas de Acceso a la Información Pública"),'6.Valoración Control Corrupción'!I44,'5. Valoración de Controles'!I44))</f>
        <v/>
      </c>
      <c r="W44" s="64" t="str">
        <f>IF($H$42="","",
IF(OR($H$42="Corrupción",$H$42="Corrupción - LA/FT/FPADM",$H$42="Corrupción - Conflictos de Interés",$H$42="Corrupción en Trámites, OPAs y Consultas de Acceso a la Información Pública"),'6.Valoración Control Corrupción'!J44,'5. Valoración de Controles'!J44))</f>
        <v/>
      </c>
      <c r="X44" s="35" t="str">
        <f>IF($H$42="","",
IF(OR($H$42="Corrupción",$H$42="Corrupción - LA/FT/FPADM",$H$42="Corrupción - LA/FT/FPADM",$H$42="Corrupción en Trámites, OPAs y Consultas de Acceso a la Información Pública"),"No Aplica",'5. Valoración de Controles'!L44))</f>
        <v/>
      </c>
      <c r="Y44" s="35" t="str">
        <f>IF($H$42="","",
IF(OR($H$42="Corrupción",$H$42="Corrupción - LA/FT/FPADM",$H$42="Corrupción - LA/FT/FPADM",$H$42="Corrupción en Trámites, OPAs y Consultas de Acceso a la Información Pública"),"No Aplica",'5. Valoración de Controles'!M44))</f>
        <v/>
      </c>
      <c r="Z44" s="35" t="str">
        <f>IF($H$42="","",
IF(OR($H$42="Corrupción",$H$42="Corrupción - LA/FT/FPADM",$H$42="Corrupción - LA/FT/FPADM",$H$42="Corrupción en Trámites, OPAs y Consultas de Acceso a la Información Pública"),"No Aplica",'5. Valoración de Controles'!N44))</f>
        <v/>
      </c>
      <c r="AA44" s="35" t="str">
        <f>IF($H$42="","",
IF(OR($H$42="Corrupción",$H$42="Corrupción - LA/FT/FPADM",$H$42="Corrupción - LA/FT/FPADM",$H$42="Corrupción en Trámites, OPAs y Consultas de Acceso a la Información Pública"),"No Aplica",'5. Valoración de Controles'!O44))</f>
        <v/>
      </c>
      <c r="AB44" s="35" t="str">
        <f>IF($H$42="","",
IF(OR($H$42="Corrupción",$H$42="Corrupción - LA/FT/FPADM",$H$42="Corrupción - LA/FT/FPADM",$H$42="Corrupción en Trámites, OPAs y Consultas de Acceso a la Información Pública"),"No Aplica",'5. Valoración de Controles'!P44))</f>
        <v/>
      </c>
      <c r="AC44" s="35" t="str">
        <f>IF($H$42="","",
IF(OR($H$42="Corrupción",$H$42="Corrupción - LA/FT/FPADM",$H$42="Corrupción - LA/FT/FPADM",$H$42="Corrupción en Trámites, OPAs y Consultas de Acceso a la Información Pública"),"No Aplica",'5. Valoración de Controles'!Q44))</f>
        <v/>
      </c>
      <c r="AD44" s="35" t="str">
        <f>IF($H$42="","",
IF(OR($H$42="Corrupción",$H$42="Corrupción - LA/FT/FPADM",$H$42="Corrupción - LA/FT/FPADM",$H$42="Corrupción en Trámites, OPAs y Consultas de Acceso a la Información Pública"),"No Aplica",'5. Valoración de Controles'!R44))</f>
        <v/>
      </c>
      <c r="AE44" s="35" t="str">
        <f>IF($H$42="","",
IF(OR($H$42="Corrupción",$H$42="Corrupción - LA/FT/FPADM",$H$42="Corrupción - LA/FT/FPADM",$H$42="Corrupción en Trámites, OPAs y Consultas de Acceso a la Información Pública"),"No Aplica",'5. Valoración de Controles'!S44))</f>
        <v/>
      </c>
      <c r="AF44" s="35" t="str">
        <f>IF($H$42="","",
IF(OR($H$42="Corrupción",$H$42="Corrupción - LA/FT/FPADM",$H$42="Corrupción - LA/FT/FPADM",$H$42="Corrupción en Trámites, OPAs y Consultas de Acceso a la Información Pública"),"No Aplica",'5. Valoración de Controles'!T44))</f>
        <v/>
      </c>
      <c r="AG44" s="35" t="str">
        <f>IF($H$42="","",
IF(OR($H$42="Corrupción",$H$42="Corrupción - LA/FT/FPADM",$H$42="Corrupción - LA/FT/FPADM",$H$42="Corrupción en Trámites, OPAs y Consultas de Acceso a la Información Pública"),"No Aplica",'5. Valoración de Controles'!U44))</f>
        <v/>
      </c>
      <c r="AH44" s="135"/>
      <c r="AI44" s="216"/>
      <c r="AJ44" s="135"/>
      <c r="AK44" s="216"/>
      <c r="AL44" s="131"/>
      <c r="AM44" s="140"/>
      <c r="AN44" s="204"/>
      <c r="AO44" s="220"/>
      <c r="AP44" s="118"/>
      <c r="AQ44" s="139"/>
      <c r="AR44" s="118"/>
    </row>
    <row r="45" spans="1:73" ht="31.5" customHeight="1" x14ac:dyDescent="0.3">
      <c r="A45" s="147">
        <v>13</v>
      </c>
      <c r="B45" s="139">
        <f>'2. Identificación del Riesgo'!B45:B47</f>
        <v>0</v>
      </c>
      <c r="C45" s="139" t="str">
        <f>IF('2. Identificación del Riesgo'!C45:C47="","",'2. Identificación del Riesgo'!C45:C47)</f>
        <v/>
      </c>
      <c r="D45" s="139" t="str">
        <f>IF('2. Identificación del Riesgo'!D45:D47="","",'2. Identificación del Riesgo'!D45:D47)</f>
        <v/>
      </c>
      <c r="E45" s="139" t="str">
        <f>IF('2. Identificación del Riesgo'!E45:E47="","",'2. Identificación del Riesgo'!E45:E47)</f>
        <v/>
      </c>
      <c r="F45" s="139" t="str">
        <f>IF('2. Identificación del Riesgo'!F45:F47="","",'2. Identificación del Riesgo'!F45:F47)</f>
        <v/>
      </c>
      <c r="G45" s="139" t="str">
        <f>IF('2. Identificación del Riesgo'!G45:G47="","",'2. Identificación del Riesgo'!G45:G47)</f>
        <v/>
      </c>
      <c r="H45" s="139" t="str">
        <f>IF('2. Identificación del Riesgo'!H45:H47="","",'2. Identificación del Riesgo'!H45:H47)</f>
        <v/>
      </c>
      <c r="I45" s="139" t="str">
        <f>IF('2. Identificación del Riesgo'!I45:I47="","",'2. Identificación del Riesgo'!I45:I47)</f>
        <v/>
      </c>
      <c r="J45" s="139" t="str">
        <f>IF('2. Identificación del Riesgo'!J45:J47="","",'2. Identificación del Riesgo'!J45:J47)</f>
        <v/>
      </c>
      <c r="K45" s="135" t="str">
        <f>'2. Identificación del Riesgo'!K45:K47</f>
        <v/>
      </c>
      <c r="L45" s="136" t="str">
        <f>'2. Identificación del Riesgo'!L45:L47</f>
        <v/>
      </c>
      <c r="M45" s="139"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35" t="str">
        <f>'2. Identificación del Riesgo'!N45:N47</f>
        <v/>
      </c>
      <c r="O45" s="136" t="str">
        <f>'2. Identificación del Riesgo'!O45:O47</f>
        <v/>
      </c>
      <c r="P45" s="131" t="str">
        <f>'2. Identificación del Riesgo'!P45:P47</f>
        <v/>
      </c>
      <c r="Q45" s="64"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64" t="str">
        <f>IF($H$45="","",
IF(OR($H$45="Corrupción",$H$45="Corrupción - LA/FT/FPADM",$H$45="Corrupción - Conflictos de Interés",$H$45="Corrupción en Trámites, OPAs y Consultas de Acceso a la Información Pública"),'6.Valoración Control Corrupción'!E45,'5. Valoración de Controles'!E45))</f>
        <v/>
      </c>
      <c r="S45" s="64" t="str">
        <f>IF($H$45="","",
IF(OR($H$45="Corrupción",$H$45="Corrupción - LA/FT/FPADM",$H$45="Corrupción - Conflictos de Interés",$H$45="Corrupción en Trámites, OPAs y Consultas de Acceso a la Información Pública"),'6.Valoración Control Corrupción'!F45,'5. Valoración de Controles'!F45))</f>
        <v/>
      </c>
      <c r="T45" s="64" t="str">
        <f>IF($H$45="","",
IF(OR($H$45="Corrupción",$H$45="Corrupción - LA/FT/FPADM",$H$45="Corrupción - Conflictos de Interés",$H$45="Corrupción en Trámites, OPAs y Consultas de Acceso a la Información Pública"),'6.Valoración Control Corrupción'!G45,'5. Valoración de Controles'!G45))</f>
        <v/>
      </c>
      <c r="U45" s="64" t="str">
        <f>IF($H$45="","",
IF(OR($H$45="Corrupción",$H$45="Corrupción - LA/FT/FPADM",$H$45="Corrupción - Conflictos de Interés",$H$45="Corrupción en Trámites, OPAs y Consultas de Acceso a la Información Pública"),'6.Valoración Control Corrupción'!H45,'5. Valoración de Controles'!H45))</f>
        <v/>
      </c>
      <c r="V45" s="64" t="str">
        <f>IF($H$45="","",
IF(OR($H$45="Corrupción",$H$45="Corrupción - LA/FT/FPADM",$H$45="Corrupción - Conflictos de Interés",$H$45="Corrupción en Trámites, OPAs y Consultas de Acceso a la Información Pública"),'6.Valoración Control Corrupción'!I45,'5. Valoración de Controles'!I45))</f>
        <v/>
      </c>
      <c r="W45" s="64" t="str">
        <f>IF($H$45="","",
IF(OR($H$45="Corrupción",$H$45="Corrupción - LA/FT/FPADM",$H$45="Corrupción - Conflictos de Interés",$H$45="Corrupción en Trámites, OPAs y Consultas de Acceso a la Información Pública"),'6.Valoración Control Corrupción'!J45,'5. Valoración de Controles'!J45))</f>
        <v/>
      </c>
      <c r="X45" s="35" t="str">
        <f>IF($H$45="","",
IF(OR($H$45="Corrupción",$H$45="Corrupción - LA/FT/FPADM",$H$45="Corrupción - LA/FT/FPADM",$H$45="Corrupción en Trámites, OPAs y Consultas de Acceso a la Información Pública"),"No Aplica",'5. Valoración de Controles'!L45))</f>
        <v/>
      </c>
      <c r="Y45" s="35" t="str">
        <f>IF($H$45="","",
IF(OR($H$45="Corrupción",$H$45="Corrupción - LA/FT/FPADM",$H$45="Corrupción - LA/FT/FPADM",$H$45="Corrupción en Trámites, OPAs y Consultas de Acceso a la Información Pública"),"No Aplica",'5. Valoración de Controles'!M45))</f>
        <v/>
      </c>
      <c r="Z45" s="35" t="str">
        <f>IF($H$45="","",
IF(OR($H$45="Corrupción",$H$45="Corrupción - LA/FT/FPADM",$H$45="Corrupción - LA/FT/FPADM",$H$45="Corrupción en Trámites, OPAs y Consultas de Acceso a la Información Pública"),"No Aplica",'5. Valoración de Controles'!N45))</f>
        <v/>
      </c>
      <c r="AA45" s="35" t="str">
        <f>IF($H$45="","",
IF(OR($H$45="Corrupción",$H$45="Corrupción - LA/FT/FPADM",$H$45="Corrupción - LA/FT/FPADM",$H$45="Corrupción en Trámites, OPAs y Consultas de Acceso a la Información Pública"),"No Aplica",'5. Valoración de Controles'!O45))</f>
        <v/>
      </c>
      <c r="AB45" s="35" t="str">
        <f>IF($H$45="","",
IF(OR($H$45="Corrupción",$H$45="Corrupción - LA/FT/FPADM",$H$45="Corrupción - LA/FT/FPADM",$H$45="Corrupción en Trámites, OPAs y Consultas de Acceso a la Información Pública"),"No Aplica",'5. Valoración de Controles'!P45))</f>
        <v/>
      </c>
      <c r="AC45" s="35" t="str">
        <f>IF($H$45="","",
IF(OR($H$45="Corrupción",$H$45="Corrupción - LA/FT/FPADM",$H$45="Corrupción - LA/FT/FPADM",$H$45="Corrupción en Trámites, OPAs y Consultas de Acceso a la Información Pública"),"No Aplica",'5. Valoración de Controles'!Q45))</f>
        <v/>
      </c>
      <c r="AD45" s="35" t="str">
        <f>IF($H$45="","",
IF(OR($H$45="Corrupción",$H$45="Corrupción - LA/FT/FPADM",$H$45="Corrupción - LA/FT/FPADM",$H$45="Corrupción en Trámites, OPAs y Consultas de Acceso a la Información Pública"),"No Aplica",'5. Valoración de Controles'!R45))</f>
        <v/>
      </c>
      <c r="AE45" s="35" t="str">
        <f>IF($H$45="","",
IF(OR($H$45="Corrupción",$H$45="Corrupción - LA/FT/FPADM",$H$45="Corrupción - LA/FT/FPADM",$H$45="Corrupción en Trámites, OPAs y Consultas de Acceso a la Información Pública"),"No Aplica",'5. Valoración de Controles'!S45))</f>
        <v/>
      </c>
      <c r="AF45" s="35" t="str">
        <f>IF($H$45="","",
IF(OR($H$45="Corrupción",$H$45="Corrupción - LA/FT/FPADM",$H$45="Corrupción - LA/FT/FPADM",$H$45="Corrupción en Trámites, OPAs y Consultas de Acceso a la Información Pública"),"No Aplica",'5. Valoración de Controles'!T45))</f>
        <v/>
      </c>
      <c r="AG45" s="35" t="str">
        <f>IF($H$45="","",
IF(OR($H$45="Corrupción",$H$45="Corrupción - LA/FT/FPADM",$H$45="Corrupción - LA/FT/FPADM",$H$45="Corrupción en Trámites, OPAs y Consultas de Acceso a la Información Pública"),"No Aplica",'5. Valoración de Controles'!U45))</f>
        <v/>
      </c>
      <c r="AH45" s="135"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216"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35"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216"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31" t="str">
        <f t="shared" ref="AL45" si="32">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40"/>
      <c r="AN45" s="204" t="str">
        <f t="shared" ref="AN45" si="33">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220"/>
      <c r="AP45" s="221"/>
      <c r="AQ45" s="215" t="str">
        <f t="shared" ref="AQ45" si="34">IF(AO45="","","∑ Peso porcentual de cada acción definida")</f>
        <v/>
      </c>
      <c r="AR45" s="11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ht="31.5" customHeight="1" x14ac:dyDescent="0.3">
      <c r="A46" s="147"/>
      <c r="B46" s="139"/>
      <c r="C46" s="139"/>
      <c r="D46" s="139"/>
      <c r="E46" s="139"/>
      <c r="F46" s="139"/>
      <c r="G46" s="139"/>
      <c r="H46" s="139"/>
      <c r="I46" s="139"/>
      <c r="J46" s="139"/>
      <c r="K46" s="135"/>
      <c r="L46" s="136"/>
      <c r="M46" s="139"/>
      <c r="N46" s="135"/>
      <c r="O46" s="136"/>
      <c r="P46" s="131"/>
      <c r="Q46" s="64"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64" t="str">
        <f>IF($H$45="","",
IF(OR($H$45="Corrupción",$H$45="Corrupción - LA/FT/FPADM",$H$45="Corrupción - Conflictos de Interés",$H$45="Corrupción en Trámites, OPAs y Consultas de Acceso a la Información Pública"),'6.Valoración Control Corrupción'!E46,'5. Valoración de Controles'!E46))</f>
        <v/>
      </c>
      <c r="S46" s="64" t="str">
        <f>IF($H$45="","",
IF(OR($H$45="Corrupción",$H$45="Corrupción - LA/FT/FPADM",$H$45="Corrupción - Conflictos de Interés",$H$45="Corrupción en Trámites, OPAs y Consultas de Acceso a la Información Pública"),'6.Valoración Control Corrupción'!F46,'5. Valoración de Controles'!F46))</f>
        <v/>
      </c>
      <c r="T46" s="64" t="str">
        <f>IF($H$45="","",
IF(OR($H$45="Corrupción",$H$45="Corrupción - LA/FT/FPADM",$H$45="Corrupción - Conflictos de Interés",$H$45="Corrupción en Trámites, OPAs y Consultas de Acceso a la Información Pública"),'6.Valoración Control Corrupción'!G46,'5. Valoración de Controles'!G46))</f>
        <v/>
      </c>
      <c r="U46" s="64" t="str">
        <f>IF($H$45="","",
IF(OR($H$45="Corrupción",$H$45="Corrupción - LA/FT/FPADM",$H$45="Corrupción - Conflictos de Interés",$H$45="Corrupción en Trámites, OPAs y Consultas de Acceso a la Información Pública"),'6.Valoración Control Corrupción'!H46,'5. Valoración de Controles'!H46))</f>
        <v/>
      </c>
      <c r="V46" s="64" t="str">
        <f>IF($H$45="","",
IF(OR($H$45="Corrupción",$H$45="Corrupción - LA/FT/FPADM",$H$45="Corrupción - Conflictos de Interés",$H$45="Corrupción en Trámites, OPAs y Consultas de Acceso a la Información Pública"),'6.Valoración Control Corrupción'!I46,'5. Valoración de Controles'!I46))</f>
        <v/>
      </c>
      <c r="W46" s="64" t="str">
        <f>IF($H$45="","",
IF(OR($H$45="Corrupción",$H$45="Corrupción - LA/FT/FPADM",$H$45="Corrupción - Conflictos de Interés",$H$45="Corrupción en Trámites, OPAs y Consultas de Acceso a la Información Pública"),'6.Valoración Control Corrupción'!J46,'5. Valoración de Controles'!J46))</f>
        <v/>
      </c>
      <c r="X46" s="35" t="str">
        <f>IF($H$45="","",
IF(OR($H$45="Corrupción",$H$45="Corrupción - LA/FT/FPADM",$H$45="Corrupción - LA/FT/FPADM",$H$45="Corrupción en Trámites, OPAs y Consultas de Acceso a la Información Pública"),"No Aplica",'5. Valoración de Controles'!L46))</f>
        <v/>
      </c>
      <c r="Y46" s="35" t="str">
        <f>IF($H$45="","",
IF(OR($H$45="Corrupción",$H$45="Corrupción - LA/FT/FPADM",$H$45="Corrupción - LA/FT/FPADM",$H$45="Corrupción en Trámites, OPAs y Consultas de Acceso a la Información Pública"),"No Aplica",'5. Valoración de Controles'!M46))</f>
        <v/>
      </c>
      <c r="Z46" s="35" t="str">
        <f>IF($H$45="","",
IF(OR($H$45="Corrupción",$H$45="Corrupción - LA/FT/FPADM",$H$45="Corrupción - LA/FT/FPADM",$H$45="Corrupción en Trámites, OPAs y Consultas de Acceso a la Información Pública"),"No Aplica",'5. Valoración de Controles'!N46))</f>
        <v/>
      </c>
      <c r="AA46" s="35" t="str">
        <f>IF($H$45="","",
IF(OR($H$45="Corrupción",$H$45="Corrupción - LA/FT/FPADM",$H$45="Corrupción - LA/FT/FPADM",$H$45="Corrupción en Trámites, OPAs y Consultas de Acceso a la Información Pública"),"No Aplica",'5. Valoración de Controles'!O46))</f>
        <v/>
      </c>
      <c r="AB46" s="35" t="str">
        <f>IF($H$45="","",
IF(OR($H$45="Corrupción",$H$45="Corrupción - LA/FT/FPADM",$H$45="Corrupción - LA/FT/FPADM",$H$45="Corrupción en Trámites, OPAs y Consultas de Acceso a la Información Pública"),"No Aplica",'5. Valoración de Controles'!P46))</f>
        <v/>
      </c>
      <c r="AC46" s="35" t="str">
        <f>IF($H$45="","",
IF(OR($H$45="Corrupción",$H$45="Corrupción - LA/FT/FPADM",$H$45="Corrupción - LA/FT/FPADM",$H$45="Corrupción en Trámites, OPAs y Consultas de Acceso a la Información Pública"),"No Aplica",'5. Valoración de Controles'!Q46))</f>
        <v/>
      </c>
      <c r="AD46" s="35" t="str">
        <f>IF($H$45="","",
IF(OR($H$45="Corrupción",$H$45="Corrupción - LA/FT/FPADM",$H$45="Corrupción - LA/FT/FPADM",$H$45="Corrupción en Trámites, OPAs y Consultas de Acceso a la Información Pública"),"No Aplica",'5. Valoración de Controles'!R46))</f>
        <v/>
      </c>
      <c r="AE46" s="35" t="str">
        <f>IF($H$45="","",
IF(OR($H$45="Corrupción",$H$45="Corrupción - LA/FT/FPADM",$H$45="Corrupción - LA/FT/FPADM",$H$45="Corrupción en Trámites, OPAs y Consultas de Acceso a la Información Pública"),"No Aplica",'5. Valoración de Controles'!S46))</f>
        <v/>
      </c>
      <c r="AF46" s="35" t="str">
        <f>IF($H$45="","",
IF(OR($H$45="Corrupción",$H$45="Corrupción - LA/FT/FPADM",$H$45="Corrupción - LA/FT/FPADM",$H$45="Corrupción en Trámites, OPAs y Consultas de Acceso a la Información Pública"),"No Aplica",'5. Valoración de Controles'!T46))</f>
        <v/>
      </c>
      <c r="AG46" s="35" t="str">
        <f>IF($H$45="","",
IF(OR($H$45="Corrupción",$H$45="Corrupción - LA/FT/FPADM",$H$45="Corrupción - LA/FT/FPADM",$H$45="Corrupción en Trámites, OPAs y Consultas de Acceso a la Información Pública"),"No Aplica",'5. Valoración de Controles'!U46))</f>
        <v/>
      </c>
      <c r="AH46" s="135"/>
      <c r="AI46" s="216"/>
      <c r="AJ46" s="135"/>
      <c r="AK46" s="216"/>
      <c r="AL46" s="131"/>
      <c r="AM46" s="140"/>
      <c r="AN46" s="204"/>
      <c r="AO46" s="220"/>
      <c r="AP46" s="118"/>
      <c r="AQ46" s="139"/>
      <c r="AR46" s="118"/>
    </row>
    <row r="47" spans="1:73" ht="31.5" customHeight="1" x14ac:dyDescent="0.3">
      <c r="A47" s="147"/>
      <c r="B47" s="139"/>
      <c r="C47" s="139"/>
      <c r="D47" s="139"/>
      <c r="E47" s="139"/>
      <c r="F47" s="139"/>
      <c r="G47" s="139"/>
      <c r="H47" s="139"/>
      <c r="I47" s="139"/>
      <c r="J47" s="139"/>
      <c r="K47" s="135"/>
      <c r="L47" s="136"/>
      <c r="M47" s="139"/>
      <c r="N47" s="135"/>
      <c r="O47" s="136"/>
      <c r="P47" s="131"/>
      <c r="Q47" s="64"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64" t="str">
        <f>IF($H$45="","",
IF(OR($H$45="Corrupción",$H$45="Corrupción - LA/FT/FPADM",$H$45="Corrupción - Conflictos de Interés",$H$45="Corrupción en Trámites, OPAs y Consultas de Acceso a la Información Pública"),'6.Valoración Control Corrupción'!E47,'5. Valoración de Controles'!E47))</f>
        <v/>
      </c>
      <c r="S47" s="64" t="str">
        <f>IF($H$45="","",
IF(OR($H$45="Corrupción",$H$45="Corrupción - LA/FT/FPADM",$H$45="Corrupción - Conflictos de Interés",$H$45="Corrupción en Trámites, OPAs y Consultas de Acceso a la Información Pública"),'6.Valoración Control Corrupción'!F47,'5. Valoración de Controles'!F47))</f>
        <v/>
      </c>
      <c r="T47" s="64" t="str">
        <f>IF($H$45="","",
IF(OR($H$45="Corrupción",$H$45="Corrupción - LA/FT/FPADM",$H$45="Corrupción - Conflictos de Interés",$H$45="Corrupción en Trámites, OPAs y Consultas de Acceso a la Información Pública"),'6.Valoración Control Corrupción'!G47,'5. Valoración de Controles'!G47))</f>
        <v/>
      </c>
      <c r="U47" s="64" t="str">
        <f>IF($H$45="","",
IF(OR($H$45="Corrupción",$H$45="Corrupción - LA/FT/FPADM",$H$45="Corrupción - Conflictos de Interés",$H$45="Corrupción en Trámites, OPAs y Consultas de Acceso a la Información Pública"),'6.Valoración Control Corrupción'!H47,'5. Valoración de Controles'!H47))</f>
        <v/>
      </c>
      <c r="V47" s="64" t="str">
        <f>IF($H$45="","",
IF(OR($H$45="Corrupción",$H$45="Corrupción - LA/FT/FPADM",$H$45="Corrupción - Conflictos de Interés",$H$45="Corrupción en Trámites, OPAs y Consultas de Acceso a la Información Pública"),'6.Valoración Control Corrupción'!I47,'5. Valoración de Controles'!I47))</f>
        <v/>
      </c>
      <c r="W47" s="64" t="str">
        <f>IF($H$45="","",
IF(OR($H$45="Corrupción",$H$45="Corrupción - LA/FT/FPADM",$H$45="Corrupción - Conflictos de Interés",$H$45="Corrupción en Trámites, OPAs y Consultas de Acceso a la Información Pública"),'6.Valoración Control Corrupción'!J47,'5. Valoración de Controles'!J47))</f>
        <v/>
      </c>
      <c r="X47" s="35" t="str">
        <f>IF($H$45="","",
IF(OR($H$45="Corrupción",$H$45="Corrupción - LA/FT/FPADM",$H$45="Corrupción - LA/FT/FPADM",$H$45="Corrupción en Trámites, OPAs y Consultas de Acceso a la Información Pública"),"No Aplica",'5. Valoración de Controles'!L47))</f>
        <v/>
      </c>
      <c r="Y47" s="35" t="str">
        <f>IF($H$45="","",
IF(OR($H$45="Corrupción",$H$45="Corrupción - LA/FT/FPADM",$H$45="Corrupción - LA/FT/FPADM",$H$45="Corrupción en Trámites, OPAs y Consultas de Acceso a la Información Pública"),"No Aplica",'5. Valoración de Controles'!M47))</f>
        <v/>
      </c>
      <c r="Z47" s="35" t="str">
        <f>IF($H$45="","",
IF(OR($H$45="Corrupción",$H$45="Corrupción - LA/FT/FPADM",$H$45="Corrupción - LA/FT/FPADM",$H$45="Corrupción en Trámites, OPAs y Consultas de Acceso a la Información Pública"),"No Aplica",'5. Valoración de Controles'!N47))</f>
        <v/>
      </c>
      <c r="AA47" s="35" t="str">
        <f>IF($H$45="","",
IF(OR($H$45="Corrupción",$H$45="Corrupción - LA/FT/FPADM",$H$45="Corrupción - LA/FT/FPADM",$H$45="Corrupción en Trámites, OPAs y Consultas de Acceso a la Información Pública"),"No Aplica",'5. Valoración de Controles'!O47))</f>
        <v/>
      </c>
      <c r="AB47" s="35" t="str">
        <f>IF($H$45="","",
IF(OR($H$45="Corrupción",$H$45="Corrupción - LA/FT/FPADM",$H$45="Corrupción - LA/FT/FPADM",$H$45="Corrupción en Trámites, OPAs y Consultas de Acceso a la Información Pública"),"No Aplica",'5. Valoración de Controles'!P47))</f>
        <v/>
      </c>
      <c r="AC47" s="35" t="str">
        <f>IF($H$45="","",
IF(OR($H$45="Corrupción",$H$45="Corrupción - LA/FT/FPADM",$H$45="Corrupción - LA/FT/FPADM",$H$45="Corrupción en Trámites, OPAs y Consultas de Acceso a la Información Pública"),"No Aplica",'5. Valoración de Controles'!Q47))</f>
        <v/>
      </c>
      <c r="AD47" s="35" t="str">
        <f>IF($H$45="","",
IF(OR($H$45="Corrupción",$H$45="Corrupción - LA/FT/FPADM",$H$45="Corrupción - LA/FT/FPADM",$H$45="Corrupción en Trámites, OPAs y Consultas de Acceso a la Información Pública"),"No Aplica",'5. Valoración de Controles'!R47))</f>
        <v/>
      </c>
      <c r="AE47" s="35" t="str">
        <f>IF($H$45="","",
IF(OR($H$45="Corrupción",$H$45="Corrupción - LA/FT/FPADM",$H$45="Corrupción - LA/FT/FPADM",$H$45="Corrupción en Trámites, OPAs y Consultas de Acceso a la Información Pública"),"No Aplica",'5. Valoración de Controles'!S47))</f>
        <v/>
      </c>
      <c r="AF47" s="35" t="str">
        <f>IF($H$45="","",
IF(OR($H$45="Corrupción",$H$45="Corrupción - LA/FT/FPADM",$H$45="Corrupción - LA/FT/FPADM",$H$45="Corrupción en Trámites, OPAs y Consultas de Acceso a la Información Pública"),"No Aplica",'5. Valoración de Controles'!T47))</f>
        <v/>
      </c>
      <c r="AG47" s="35" t="str">
        <f>IF($H$45="","",
IF(OR($H$45="Corrupción",$H$45="Corrupción - LA/FT/FPADM",$H$45="Corrupción - LA/FT/FPADM",$H$45="Corrupción en Trámites, OPAs y Consultas de Acceso a la Información Pública"),"No Aplica",'5. Valoración de Controles'!U47))</f>
        <v/>
      </c>
      <c r="AH47" s="135"/>
      <c r="AI47" s="216"/>
      <c r="AJ47" s="135"/>
      <c r="AK47" s="216"/>
      <c r="AL47" s="131"/>
      <c r="AM47" s="140"/>
      <c r="AN47" s="204"/>
      <c r="AO47" s="220"/>
      <c r="AP47" s="118"/>
      <c r="AQ47" s="139"/>
      <c r="AR47" s="118"/>
    </row>
    <row r="48" spans="1:73" ht="31.5" customHeight="1" x14ac:dyDescent="0.3">
      <c r="A48" s="147">
        <v>14</v>
      </c>
      <c r="B48" s="139">
        <f>'2. Identificación del Riesgo'!B48:B50</f>
        <v>0</v>
      </c>
      <c r="C48" s="139" t="str">
        <f>IF('2. Identificación del Riesgo'!C48:C50="","",'2. Identificación del Riesgo'!C48:C50)</f>
        <v/>
      </c>
      <c r="D48" s="139" t="str">
        <f>IF('2. Identificación del Riesgo'!D48:D50="","",'2. Identificación del Riesgo'!D48:D50)</f>
        <v/>
      </c>
      <c r="E48" s="139" t="str">
        <f>IF('2. Identificación del Riesgo'!E48:E50="","",'2. Identificación del Riesgo'!E48:E50)</f>
        <v/>
      </c>
      <c r="F48" s="139" t="str">
        <f>IF('2. Identificación del Riesgo'!F48:F50="","",'2. Identificación del Riesgo'!F48:F50)</f>
        <v/>
      </c>
      <c r="G48" s="139" t="str">
        <f>IF('2. Identificación del Riesgo'!G48:G50="","",'2. Identificación del Riesgo'!G48:G50)</f>
        <v/>
      </c>
      <c r="H48" s="139" t="str">
        <f>IF('2. Identificación del Riesgo'!H48:H50="","",'2. Identificación del Riesgo'!H48:H50)</f>
        <v/>
      </c>
      <c r="I48" s="139" t="str">
        <f>IF('2. Identificación del Riesgo'!I48:I50="","",'2. Identificación del Riesgo'!I48:I50)</f>
        <v/>
      </c>
      <c r="J48" s="139" t="str">
        <f>IF('2. Identificación del Riesgo'!J48:J50="","",'2. Identificación del Riesgo'!J48:J50)</f>
        <v/>
      </c>
      <c r="K48" s="135" t="str">
        <f>'2. Identificación del Riesgo'!K48:K50</f>
        <v/>
      </c>
      <c r="L48" s="136" t="str">
        <f>'2. Identificación del Riesgo'!L48:L50</f>
        <v/>
      </c>
      <c r="M48" s="139"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35" t="str">
        <f>'2. Identificación del Riesgo'!N48:N50</f>
        <v/>
      </c>
      <c r="O48" s="136" t="str">
        <f>'2. Identificación del Riesgo'!O48:O50</f>
        <v/>
      </c>
      <c r="P48" s="131" t="str">
        <f>'2. Identificación del Riesgo'!P48:P50</f>
        <v/>
      </c>
      <c r="Q48" s="64"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64" t="str">
        <f>IF($H$48="","",
IF(OR($H$48="Corrupción",$H$48="Corrupción - LA/FT/FPADM",$H$48="Corrupción - Conflictos de Interés",$H$48="Corrupción en Trámites, OPAs y Consultas de Acceso a la Información Pública"),'6.Valoración Control Corrupción'!E48,'5. Valoración de Controles'!E48))</f>
        <v/>
      </c>
      <c r="S48" s="64" t="str">
        <f>IF($H$48="","",
IF(OR($H$48="Corrupción",$H$48="Corrupción - LA/FT/FPADM",$H$48="Corrupción - Conflictos de Interés",$H$48="Corrupción en Trámites, OPAs y Consultas de Acceso a la Información Pública"),'6.Valoración Control Corrupción'!F48,'5. Valoración de Controles'!F48))</f>
        <v/>
      </c>
      <c r="T48" s="64" t="str">
        <f>IF($H$48="","",
IF(OR($H$48="Corrupción",$H$48="Corrupción - LA/FT/FPADM",$H$48="Corrupción - Conflictos de Interés",$H$48="Corrupción en Trámites, OPAs y Consultas de Acceso a la Información Pública"),'6.Valoración Control Corrupción'!G48,'5. Valoración de Controles'!G48))</f>
        <v/>
      </c>
      <c r="U48" s="64" t="str">
        <f>IF($H$48="","",
IF(OR($H$48="Corrupción",$H$48="Corrupción - LA/FT/FPADM",$H$48="Corrupción - Conflictos de Interés",$H$48="Corrupción en Trámites, OPAs y Consultas de Acceso a la Información Pública"),'6.Valoración Control Corrupción'!H48,'5. Valoración de Controles'!H48))</f>
        <v/>
      </c>
      <c r="V48" s="64" t="str">
        <f>IF($H$48="","",
IF(OR($H$48="Corrupción",$H$48="Corrupción - LA/FT/FPADM",$H$48="Corrupción - Conflictos de Interés",$H$48="Corrupción en Trámites, OPAs y Consultas de Acceso a la Información Pública"),'6.Valoración Control Corrupción'!I48,'5. Valoración de Controles'!I48))</f>
        <v/>
      </c>
      <c r="W48" s="64" t="str">
        <f>IF($H$48="","",
IF(OR($H$48="Corrupción",$H$48="Corrupción - LA/FT/FPADM",$H$48="Corrupción - Conflictos de Interés",$H$48="Corrupción en Trámites, OPAs y Consultas de Acceso a la Información Pública"),'6.Valoración Control Corrupción'!J48,'5. Valoración de Controles'!J48))</f>
        <v/>
      </c>
      <c r="X48" s="35" t="str">
        <f>IF($H$48="","",
IF(OR($H$48="Corrupción",$H$48="Corrupción - LA/FT/FPADM",$H$48="Corrupción - LA/FT/FPADM",$H$48="Corrupción en Trámites, OPAs y Consultas de Acceso a la Información Pública"),"No Aplica",'5. Valoración de Controles'!L48))</f>
        <v/>
      </c>
      <c r="Y48" s="35" t="str">
        <f>IF($H$48="","",
IF(OR($H$48="Corrupción",$H$48="Corrupción - LA/FT/FPADM",$H$48="Corrupción - LA/FT/FPADM",$H$48="Corrupción en Trámites, OPAs y Consultas de Acceso a la Información Pública"),"No Aplica",'5. Valoración de Controles'!M48))</f>
        <v/>
      </c>
      <c r="Z48" s="35" t="str">
        <f>IF($H$48="","",
IF(OR($H$48="Corrupción",$H$48="Corrupción - LA/FT/FPADM",$H$48="Corrupción - LA/FT/FPADM",$H$48="Corrupción en Trámites, OPAs y Consultas de Acceso a la Información Pública"),"No Aplica",'5. Valoración de Controles'!N48))</f>
        <v/>
      </c>
      <c r="AA48" s="35" t="str">
        <f>IF($H$48="","",
IF(OR($H$48="Corrupción",$H$48="Corrupción - LA/FT/FPADM",$H$48="Corrupción - LA/FT/FPADM",$H$48="Corrupción en Trámites, OPAs y Consultas de Acceso a la Información Pública"),"No Aplica",'5. Valoración de Controles'!O48))</f>
        <v/>
      </c>
      <c r="AB48" s="35" t="str">
        <f>IF($H$48="","",
IF(OR($H$48="Corrupción",$H$48="Corrupción - LA/FT/FPADM",$H$48="Corrupción - LA/FT/FPADM",$H$48="Corrupción en Trámites, OPAs y Consultas de Acceso a la Información Pública"),"No Aplica",'5. Valoración de Controles'!P48))</f>
        <v/>
      </c>
      <c r="AC48" s="35" t="str">
        <f>IF($H$48="","",
IF(OR($H$48="Corrupción",$H$48="Corrupción - LA/FT/FPADM",$H$48="Corrupción - LA/FT/FPADM",$H$48="Corrupción en Trámites, OPAs y Consultas de Acceso a la Información Pública"),"No Aplica",'5. Valoración de Controles'!Q48))</f>
        <v/>
      </c>
      <c r="AD48" s="35" t="str">
        <f>IF($H$48="","",
IF(OR($H$48="Corrupción",$H$48="Corrupción - LA/FT/FPADM",$H$48="Corrupción - LA/FT/FPADM",$H$48="Corrupción en Trámites, OPAs y Consultas de Acceso a la Información Pública"),"No Aplica",'5. Valoración de Controles'!R48))</f>
        <v/>
      </c>
      <c r="AE48" s="35" t="str">
        <f>IF($H$48="","",
IF(OR($H$48="Corrupción",$H$48="Corrupción - LA/FT/FPADM",$H$48="Corrupción - LA/FT/FPADM",$H$48="Corrupción en Trámites, OPAs y Consultas de Acceso a la Información Pública"),"No Aplica",'5. Valoración de Controles'!S48))</f>
        <v/>
      </c>
      <c r="AF48" s="35" t="str">
        <f>IF($H$48="","",
IF(OR($H$48="Corrupción",$H$48="Corrupción - LA/FT/FPADM",$H$48="Corrupción - LA/FT/FPADM",$H$48="Corrupción en Trámites, OPAs y Consultas de Acceso a la Información Pública"),"No Aplica",'5. Valoración de Controles'!T48))</f>
        <v/>
      </c>
      <c r="AG48" s="35" t="str">
        <f>IF($H$48="","",
IF(OR($H$48="Corrupción",$H$48="Corrupción - LA/FT/FPADM",$H$48="Corrupción - LA/FT/FPADM",$H$48="Corrupción en Trámites, OPAs y Consultas de Acceso a la Información Pública"),"No Aplica",'5. Valoración de Controles'!U48))</f>
        <v/>
      </c>
      <c r="AH48" s="135"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216"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35"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216"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31" t="str">
        <f t="shared" ref="AL48" si="35">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40"/>
      <c r="AN48" s="204" t="str">
        <f t="shared" ref="AN48" si="36">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220"/>
      <c r="AP48" s="221"/>
      <c r="AQ48" s="215" t="str">
        <f t="shared" ref="AQ48" si="37">IF(AO48="","","∑ Peso porcentual de cada acción definida")</f>
        <v/>
      </c>
      <c r="AR48" s="11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ht="31.5" customHeight="1" x14ac:dyDescent="0.3">
      <c r="A49" s="147"/>
      <c r="B49" s="139"/>
      <c r="C49" s="139"/>
      <c r="D49" s="139"/>
      <c r="E49" s="139"/>
      <c r="F49" s="139"/>
      <c r="G49" s="139"/>
      <c r="H49" s="139"/>
      <c r="I49" s="139"/>
      <c r="J49" s="139"/>
      <c r="K49" s="135"/>
      <c r="L49" s="136"/>
      <c r="M49" s="139"/>
      <c r="N49" s="135"/>
      <c r="O49" s="136"/>
      <c r="P49" s="131"/>
      <c r="Q49" s="64"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64" t="str">
        <f>IF($H$48="","",
IF(OR($H$48="Corrupción",$H$48="Corrupción - LA/FT/FPADM",$H$48="Corrupción - Conflictos de Interés",$H$48="Corrupción en Trámites, OPAs y Consultas de Acceso a la Información Pública"),'6.Valoración Control Corrupción'!E49,'5. Valoración de Controles'!E49))</f>
        <v/>
      </c>
      <c r="S49" s="64" t="str">
        <f>IF($H$48="","",
IF(OR($H$48="Corrupción",$H$48="Corrupción - LA/FT/FPADM",$H$48="Corrupción - Conflictos de Interés",$H$48="Corrupción en Trámites, OPAs y Consultas de Acceso a la Información Pública"),'6.Valoración Control Corrupción'!F49,'5. Valoración de Controles'!F49))</f>
        <v/>
      </c>
      <c r="T49" s="64" t="str">
        <f>IF($H$48="","",
IF(OR($H$48="Corrupción",$H$48="Corrupción - LA/FT/FPADM",$H$48="Corrupción - Conflictos de Interés",$H$48="Corrupción en Trámites, OPAs y Consultas de Acceso a la Información Pública"),'6.Valoración Control Corrupción'!G49,'5. Valoración de Controles'!G49))</f>
        <v/>
      </c>
      <c r="U49" s="64" t="str">
        <f>IF($H$48="","",
IF(OR($H$48="Corrupción",$H$48="Corrupción - LA/FT/FPADM",$H$48="Corrupción - Conflictos de Interés",$H$48="Corrupción en Trámites, OPAs y Consultas de Acceso a la Información Pública"),'6.Valoración Control Corrupción'!H49,'5. Valoración de Controles'!H49))</f>
        <v/>
      </c>
      <c r="V49" s="64" t="str">
        <f>IF($H$48="","",
IF(OR($H$48="Corrupción",$H$48="Corrupción - LA/FT/FPADM",$H$48="Corrupción - Conflictos de Interés",$H$48="Corrupción en Trámites, OPAs y Consultas de Acceso a la Información Pública"),'6.Valoración Control Corrupción'!I49,'5. Valoración de Controles'!I49))</f>
        <v/>
      </c>
      <c r="W49" s="64" t="str">
        <f>IF($H$48="","",
IF(OR($H$48="Corrupción",$H$48="Corrupción - LA/FT/FPADM",$H$48="Corrupción - Conflictos de Interés",$H$48="Corrupción en Trámites, OPAs y Consultas de Acceso a la Información Pública"),'6.Valoración Control Corrupción'!J49,'5. Valoración de Controles'!J49))</f>
        <v/>
      </c>
      <c r="X49" s="35" t="str">
        <f>IF($H$48="","",
IF(OR($H$48="Corrupción",$H$48="Corrupción - LA/FT/FPADM",$H$48="Corrupción - LA/FT/FPADM",$H$48="Corrupción en Trámites, OPAs y Consultas de Acceso a la Información Pública"),"No Aplica",'5. Valoración de Controles'!L49))</f>
        <v/>
      </c>
      <c r="Y49" s="35" t="str">
        <f>IF($H$48="","",
IF(OR($H$48="Corrupción",$H$48="Corrupción - LA/FT/FPADM",$H$48="Corrupción - LA/FT/FPADM",$H$48="Corrupción en Trámites, OPAs y Consultas de Acceso a la Información Pública"),"No Aplica",'5. Valoración de Controles'!M49))</f>
        <v/>
      </c>
      <c r="Z49" s="35" t="str">
        <f>IF($H$48="","",
IF(OR($H$48="Corrupción",$H$48="Corrupción - LA/FT/FPADM",$H$48="Corrupción - LA/FT/FPADM",$H$48="Corrupción en Trámites, OPAs y Consultas de Acceso a la Información Pública"),"No Aplica",'5. Valoración de Controles'!N49))</f>
        <v/>
      </c>
      <c r="AA49" s="35" t="str">
        <f>IF($H$48="","",
IF(OR($H$48="Corrupción",$H$48="Corrupción - LA/FT/FPADM",$H$48="Corrupción - LA/FT/FPADM",$H$48="Corrupción en Trámites, OPAs y Consultas de Acceso a la Información Pública"),"No Aplica",'5. Valoración de Controles'!O49))</f>
        <v/>
      </c>
      <c r="AB49" s="35" t="str">
        <f>IF($H$48="","",
IF(OR($H$48="Corrupción",$H$48="Corrupción - LA/FT/FPADM",$H$48="Corrupción - LA/FT/FPADM",$H$48="Corrupción en Trámites, OPAs y Consultas de Acceso a la Información Pública"),"No Aplica",'5. Valoración de Controles'!P49))</f>
        <v/>
      </c>
      <c r="AC49" s="35" t="str">
        <f>IF($H$48="","",
IF(OR($H$48="Corrupción",$H$48="Corrupción - LA/FT/FPADM",$H$48="Corrupción - LA/FT/FPADM",$H$48="Corrupción en Trámites, OPAs y Consultas de Acceso a la Información Pública"),"No Aplica",'5. Valoración de Controles'!Q49))</f>
        <v/>
      </c>
      <c r="AD49" s="35" t="str">
        <f>IF($H$48="","",
IF(OR($H$48="Corrupción",$H$48="Corrupción - LA/FT/FPADM",$H$48="Corrupción - LA/FT/FPADM",$H$48="Corrupción en Trámites, OPAs y Consultas de Acceso a la Información Pública"),"No Aplica",'5. Valoración de Controles'!R49))</f>
        <v/>
      </c>
      <c r="AE49" s="35" t="str">
        <f>IF($H$48="","",
IF(OR($H$48="Corrupción",$H$48="Corrupción - LA/FT/FPADM",$H$48="Corrupción - LA/FT/FPADM",$H$48="Corrupción en Trámites, OPAs y Consultas de Acceso a la Información Pública"),"No Aplica",'5. Valoración de Controles'!S49))</f>
        <v/>
      </c>
      <c r="AF49" s="35" t="str">
        <f>IF($H$48="","",
IF(OR($H$48="Corrupción",$H$48="Corrupción - LA/FT/FPADM",$H$48="Corrupción - LA/FT/FPADM",$H$48="Corrupción en Trámites, OPAs y Consultas de Acceso a la Información Pública"),"No Aplica",'5. Valoración de Controles'!T49))</f>
        <v/>
      </c>
      <c r="AG49" s="35" t="str">
        <f>IF($H$48="","",
IF(OR($H$48="Corrupción",$H$48="Corrupción - LA/FT/FPADM",$H$48="Corrupción - LA/FT/FPADM",$H$48="Corrupción en Trámites, OPAs y Consultas de Acceso a la Información Pública"),"No Aplica",'5. Valoración de Controles'!U49))</f>
        <v/>
      </c>
      <c r="AH49" s="135"/>
      <c r="AI49" s="216"/>
      <c r="AJ49" s="135"/>
      <c r="AK49" s="216"/>
      <c r="AL49" s="131"/>
      <c r="AM49" s="140"/>
      <c r="AN49" s="204"/>
      <c r="AO49" s="220"/>
      <c r="AP49" s="118"/>
      <c r="AQ49" s="139"/>
      <c r="AR49" s="118"/>
    </row>
    <row r="50" spans="1:73" ht="31.5" customHeight="1" x14ac:dyDescent="0.3">
      <c r="A50" s="147"/>
      <c r="B50" s="139"/>
      <c r="C50" s="139"/>
      <c r="D50" s="139"/>
      <c r="E50" s="139"/>
      <c r="F50" s="139"/>
      <c r="G50" s="139"/>
      <c r="H50" s="139"/>
      <c r="I50" s="139"/>
      <c r="J50" s="139"/>
      <c r="K50" s="135"/>
      <c r="L50" s="136"/>
      <c r="M50" s="139"/>
      <c r="N50" s="135"/>
      <c r="O50" s="136"/>
      <c r="P50" s="131"/>
      <c r="Q50" s="64"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64" t="str">
        <f>IF($H$48="","",
IF(OR($H$48="Corrupción",$H$48="Corrupción - LA/FT/FPADM",$H$48="Corrupción - Conflictos de Interés",$H$48="Corrupción en Trámites, OPAs y Consultas de Acceso a la Información Pública"),'6.Valoración Control Corrupción'!E50,'5. Valoración de Controles'!E50))</f>
        <v/>
      </c>
      <c r="S50" s="64" t="str">
        <f>IF($H$48="","",
IF(OR($H$48="Corrupción",$H$48="Corrupción - LA/FT/FPADM",$H$48="Corrupción - Conflictos de Interés",$H$48="Corrupción en Trámites, OPAs y Consultas de Acceso a la Información Pública"),'6.Valoración Control Corrupción'!F50,'5. Valoración de Controles'!F50))</f>
        <v/>
      </c>
      <c r="T50" s="64" t="str">
        <f>IF($H$48="","",
IF(OR($H$48="Corrupción",$H$48="Corrupción - LA/FT/FPADM",$H$48="Corrupción - Conflictos de Interés",$H$48="Corrupción en Trámites, OPAs y Consultas de Acceso a la Información Pública"),'6.Valoración Control Corrupción'!G50,'5. Valoración de Controles'!G50))</f>
        <v/>
      </c>
      <c r="U50" s="64" t="str">
        <f>IF($H$48="","",
IF(OR($H$48="Corrupción",$H$48="Corrupción - LA/FT/FPADM",$H$48="Corrupción - Conflictos de Interés",$H$48="Corrupción en Trámites, OPAs y Consultas de Acceso a la Información Pública"),'6.Valoración Control Corrupción'!H50,'5. Valoración de Controles'!H50))</f>
        <v/>
      </c>
      <c r="V50" s="64" t="str">
        <f>IF($H$48="","",
IF(OR($H$48="Corrupción",$H$48="Corrupción - LA/FT/FPADM",$H$48="Corrupción - Conflictos de Interés",$H$48="Corrupción en Trámites, OPAs y Consultas de Acceso a la Información Pública"),'6.Valoración Control Corrupción'!I50,'5. Valoración de Controles'!I50))</f>
        <v/>
      </c>
      <c r="W50" s="64" t="str">
        <f>IF($H$48="","",
IF(OR($H$48="Corrupción",$H$48="Corrupción - LA/FT/FPADM",$H$48="Corrupción - Conflictos de Interés",$H$48="Corrupción en Trámites, OPAs y Consultas de Acceso a la Información Pública"),'6.Valoración Control Corrupción'!J50,'5. Valoración de Controles'!J50))</f>
        <v/>
      </c>
      <c r="X50" s="35" t="str">
        <f>IF($H$48="","",
IF(OR($H$48="Corrupción",$H$48="Corrupción - LA/FT/FPADM",$H$48="Corrupción - LA/FT/FPADM",$H$48="Corrupción en Trámites, OPAs y Consultas de Acceso a la Información Pública"),"No Aplica",'5. Valoración de Controles'!L50))</f>
        <v/>
      </c>
      <c r="Y50" s="35" t="str">
        <f>IF($H$48="","",
IF(OR($H$48="Corrupción",$H$48="Corrupción - LA/FT/FPADM",$H$48="Corrupción - LA/FT/FPADM",$H$48="Corrupción en Trámites, OPAs y Consultas de Acceso a la Información Pública"),"No Aplica",'5. Valoración de Controles'!M50))</f>
        <v/>
      </c>
      <c r="Z50" s="35" t="str">
        <f>IF($H$48="","",
IF(OR($H$48="Corrupción",$H$48="Corrupción - LA/FT/FPADM",$H$48="Corrupción - LA/FT/FPADM",$H$48="Corrupción en Trámites, OPAs y Consultas de Acceso a la Información Pública"),"No Aplica",'5. Valoración de Controles'!N50))</f>
        <v/>
      </c>
      <c r="AA50" s="35" t="str">
        <f>IF($H$48="","",
IF(OR($H$48="Corrupción",$H$48="Corrupción - LA/FT/FPADM",$H$48="Corrupción - LA/FT/FPADM",$H$48="Corrupción en Trámites, OPAs y Consultas de Acceso a la Información Pública"),"No Aplica",'5. Valoración de Controles'!O50))</f>
        <v/>
      </c>
      <c r="AB50" s="35" t="str">
        <f>IF($H$48="","",
IF(OR($H$48="Corrupción",$H$48="Corrupción - LA/FT/FPADM",$H$48="Corrupción - LA/FT/FPADM",$H$48="Corrupción en Trámites, OPAs y Consultas de Acceso a la Información Pública"),"No Aplica",'5. Valoración de Controles'!P50))</f>
        <v/>
      </c>
      <c r="AC50" s="35" t="str">
        <f>IF($H$48="","",
IF(OR($H$48="Corrupción",$H$48="Corrupción - LA/FT/FPADM",$H$48="Corrupción - LA/FT/FPADM",$H$48="Corrupción en Trámites, OPAs y Consultas de Acceso a la Información Pública"),"No Aplica",'5. Valoración de Controles'!Q50))</f>
        <v/>
      </c>
      <c r="AD50" s="35" t="str">
        <f>IF($H$48="","",
IF(OR($H$48="Corrupción",$H$48="Corrupción - LA/FT/FPADM",$H$48="Corrupción - LA/FT/FPADM",$H$48="Corrupción en Trámites, OPAs y Consultas de Acceso a la Información Pública"),"No Aplica",'5. Valoración de Controles'!R50))</f>
        <v/>
      </c>
      <c r="AE50" s="35" t="str">
        <f>IF($H$48="","",
IF(OR($H$48="Corrupción",$H$48="Corrupción - LA/FT/FPADM",$H$48="Corrupción - LA/FT/FPADM",$H$48="Corrupción en Trámites, OPAs y Consultas de Acceso a la Información Pública"),"No Aplica",'5. Valoración de Controles'!S50))</f>
        <v/>
      </c>
      <c r="AF50" s="35" t="str">
        <f>IF($H$48="","",
IF(OR($H$48="Corrupción",$H$48="Corrupción - LA/FT/FPADM",$H$48="Corrupción - LA/FT/FPADM",$H$48="Corrupción en Trámites, OPAs y Consultas de Acceso a la Información Pública"),"No Aplica",'5. Valoración de Controles'!T50))</f>
        <v/>
      </c>
      <c r="AG50" s="35" t="str">
        <f>IF($H$48="","",
IF(OR($H$48="Corrupción",$H$48="Corrupción - LA/FT/FPADM",$H$48="Corrupción - LA/FT/FPADM",$H$48="Corrupción en Trámites, OPAs y Consultas de Acceso a la Información Pública"),"No Aplica",'5. Valoración de Controles'!U50))</f>
        <v/>
      </c>
      <c r="AH50" s="135"/>
      <c r="AI50" s="216"/>
      <c r="AJ50" s="135"/>
      <c r="AK50" s="216"/>
      <c r="AL50" s="131"/>
      <c r="AM50" s="140"/>
      <c r="AN50" s="204"/>
      <c r="AO50" s="220"/>
      <c r="AP50" s="118"/>
      <c r="AQ50" s="139"/>
      <c r="AR50" s="118"/>
    </row>
    <row r="51" spans="1:73" ht="31.5" customHeight="1" x14ac:dyDescent="0.3">
      <c r="A51" s="147">
        <v>15</v>
      </c>
      <c r="B51" s="139">
        <f>'2. Identificación del Riesgo'!B51:B53</f>
        <v>0</v>
      </c>
      <c r="C51" s="139" t="str">
        <f>IF('2. Identificación del Riesgo'!C51:C53="","",'2. Identificación del Riesgo'!C51:C53)</f>
        <v/>
      </c>
      <c r="D51" s="139" t="str">
        <f>IF('2. Identificación del Riesgo'!D51:D53="","",'2. Identificación del Riesgo'!D51:D53)</f>
        <v/>
      </c>
      <c r="E51" s="139" t="str">
        <f>IF('2. Identificación del Riesgo'!E51:E53="","",'2. Identificación del Riesgo'!E51:E53)</f>
        <v/>
      </c>
      <c r="F51" s="139" t="str">
        <f>IF('2. Identificación del Riesgo'!F51:F53="","",'2. Identificación del Riesgo'!F51:F53)</f>
        <v/>
      </c>
      <c r="G51" s="139" t="str">
        <f>IF('2. Identificación del Riesgo'!G51:G53="","",'2. Identificación del Riesgo'!G51:G53)</f>
        <v/>
      </c>
      <c r="H51" s="139" t="str">
        <f>IF('2. Identificación del Riesgo'!H51:H53="","",'2. Identificación del Riesgo'!H51:H53)</f>
        <v/>
      </c>
      <c r="I51" s="139" t="str">
        <f>IF('2. Identificación del Riesgo'!I51:I53="","",'2. Identificación del Riesgo'!I51:I53)</f>
        <v/>
      </c>
      <c r="J51" s="139" t="str">
        <f>IF('2. Identificación del Riesgo'!J51:J53="","",'2. Identificación del Riesgo'!J51:J53)</f>
        <v/>
      </c>
      <c r="K51" s="135" t="str">
        <f>'2. Identificación del Riesgo'!K51:K53</f>
        <v/>
      </c>
      <c r="L51" s="136" t="str">
        <f>'2. Identificación del Riesgo'!L51:L53</f>
        <v/>
      </c>
      <c r="M51" s="139"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35" t="str">
        <f>'2. Identificación del Riesgo'!N51:N53</f>
        <v/>
      </c>
      <c r="O51" s="136" t="str">
        <f>'2. Identificación del Riesgo'!O51:O53</f>
        <v/>
      </c>
      <c r="P51" s="131" t="str">
        <f>'2. Identificación del Riesgo'!P51:P53</f>
        <v/>
      </c>
      <c r="Q51" s="64"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64" t="str">
        <f>IF($H$51="","",
IF(OR($H$51="Corrupción",$H$51="Corrupción - LA/FT/FPADM",$H$951="Corrupción - Conflictos de Interés",$H$51="Corrupción en Trámites, OPAs y Consultas de Acceso a la Información Pública"),'6.Valoración Control Corrupción'!E51,'5. Valoración de Controles'!E51))</f>
        <v/>
      </c>
      <c r="S51" s="64" t="str">
        <f>IF($H$51="","",
IF(OR($H$51="Corrupción",$H$51="Corrupción - LA/FT/FPADM",$H$951="Corrupción - Conflictos de Interés",$H$51="Corrupción en Trámites, OPAs y Consultas de Acceso a la Información Pública"),'6.Valoración Control Corrupción'!F51,'5. Valoración de Controles'!F51))</f>
        <v/>
      </c>
      <c r="T51" s="64" t="str">
        <f>IF($H$51="","",
IF(OR($H$51="Corrupción",$H$51="Corrupción - LA/FT/FPADM",$H$951="Corrupción - Conflictos de Interés",$H$51="Corrupción en Trámites, OPAs y Consultas de Acceso a la Información Pública"),'6.Valoración Control Corrupción'!G51,'5. Valoración de Controles'!G51))</f>
        <v/>
      </c>
      <c r="U51" s="64" t="str">
        <f>IF($H$51="","",
IF(OR($H$51="Corrupción",$H$51="Corrupción - LA/FT/FPADM",$H$951="Corrupción - Conflictos de Interés",$H$51="Corrupción en Trámites, OPAs y Consultas de Acceso a la Información Pública"),'6.Valoración Control Corrupción'!H51,'5. Valoración de Controles'!H51))</f>
        <v/>
      </c>
      <c r="V51" s="64" t="str">
        <f>IF($H$51="","",
IF(OR($H$51="Corrupción",$H$51="Corrupción - LA/FT/FPADM",$H$951="Corrupción - Conflictos de Interés",$H$51="Corrupción en Trámites, OPAs y Consultas de Acceso a la Información Pública"),'6.Valoración Control Corrupción'!I51,'5. Valoración de Controles'!I51))</f>
        <v/>
      </c>
      <c r="W51" s="64" t="str">
        <f>IF($H$51="","",
IF(OR($H$51="Corrupción",$H$51="Corrupción - LA/FT/FPADM",$H$951="Corrupción - Conflictos de Interés",$H$51="Corrupción en Trámites, OPAs y Consultas de Acceso a la Información Pública"),'6.Valoración Control Corrupción'!J51,'5. Valoración de Controles'!J51))</f>
        <v/>
      </c>
      <c r="X51" s="35" t="str">
        <f>IF($H$51="","",
IF(OR($H$51="Corrupción",$H$51="Corrupción - LA/FT/FPADM",$H$51="Corrupción - LA/FT/FPADM",$H$51="Corrupción en Trámites, OPAs y Consultas de Acceso a la Información Pública"),"No Aplica",'5. Valoración de Controles'!L51))</f>
        <v/>
      </c>
      <c r="Y51" s="35" t="str">
        <f>IF($H$51="","",
IF(OR($H$51="Corrupción",$H$51="Corrupción - LA/FT/FPADM",$H$51="Corrupción - LA/FT/FPADM",$H$51="Corrupción en Trámites, OPAs y Consultas de Acceso a la Información Pública"),"No Aplica",'5. Valoración de Controles'!M51))</f>
        <v/>
      </c>
      <c r="Z51" s="35" t="str">
        <f>IF($H$51="","",
IF(OR($H$51="Corrupción",$H$51="Corrupción - LA/FT/FPADM",$H$51="Corrupción - LA/FT/FPADM",$H$51="Corrupción en Trámites, OPAs y Consultas de Acceso a la Información Pública"),"No Aplica",'5. Valoración de Controles'!N51))</f>
        <v/>
      </c>
      <c r="AA51" s="35" t="str">
        <f>IF($H$51="","",
IF(OR($H$51="Corrupción",$H$51="Corrupción - LA/FT/FPADM",$H$51="Corrupción - LA/FT/FPADM",$H$51="Corrupción en Trámites, OPAs y Consultas de Acceso a la Información Pública"),"No Aplica",'5. Valoración de Controles'!O51))</f>
        <v/>
      </c>
      <c r="AB51" s="35" t="str">
        <f>IF($H$51="","",
IF(OR($H$51="Corrupción",$H$51="Corrupción - LA/FT/FPADM",$H$51="Corrupción - LA/FT/FPADM",$H$51="Corrupción en Trámites, OPAs y Consultas de Acceso a la Información Pública"),"No Aplica",'5. Valoración de Controles'!P51))</f>
        <v/>
      </c>
      <c r="AC51" s="35" t="str">
        <f>IF($H$51="","",
IF(OR($H$51="Corrupción",$H$51="Corrupción - LA/FT/FPADM",$H$51="Corrupción - LA/FT/FPADM",$H$51="Corrupción en Trámites, OPAs y Consultas de Acceso a la Información Pública"),"No Aplica",'5. Valoración de Controles'!Q51))</f>
        <v/>
      </c>
      <c r="AD51" s="35" t="str">
        <f>IF($H$51="","",
IF(OR($H$51="Corrupción",$H$51="Corrupción - LA/FT/FPADM",$H$51="Corrupción - LA/FT/FPADM",$H$51="Corrupción en Trámites, OPAs y Consultas de Acceso a la Información Pública"),"No Aplica",'5. Valoración de Controles'!R51))</f>
        <v/>
      </c>
      <c r="AE51" s="35" t="str">
        <f>IF($H$51="","",
IF(OR($H$51="Corrupción",$H$51="Corrupción - LA/FT/FPADM",$H$51="Corrupción - LA/FT/FPADM",$H$51="Corrupción en Trámites, OPAs y Consultas de Acceso a la Información Pública"),"No Aplica",'5. Valoración de Controles'!S51))</f>
        <v/>
      </c>
      <c r="AF51" s="35" t="str">
        <f>IF($H$51="","",
IF(OR($H$51="Corrupción",$H$51="Corrupción - LA/FT/FPADM",$H$51="Corrupción - LA/FT/FPADM",$H$51="Corrupción en Trámites, OPAs y Consultas de Acceso a la Información Pública"),"No Aplica",'5. Valoración de Controles'!T51))</f>
        <v/>
      </c>
      <c r="AG51" s="35" t="str">
        <f>IF($H$51="","",
IF(OR($H$51="Corrupción",$H$51="Corrupción - LA/FT/FPADM",$H$51="Corrupción - LA/FT/FPADM",$H$51="Corrupción en Trámites, OPAs y Consultas de Acceso a la Información Pública"),"No Aplica",'5. Valoración de Controles'!U51))</f>
        <v/>
      </c>
      <c r="AH51" s="135"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216"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35"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216"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31" t="str">
        <f t="shared" ref="AL51" si="38">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40"/>
      <c r="AN51" s="204" t="str">
        <f t="shared" ref="AN51" si="39">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220"/>
      <c r="AP51" s="221"/>
      <c r="AQ51" s="215" t="str">
        <f t="shared" ref="AQ51" si="40">IF(AO51="","","∑ Peso porcentual de cada acción definida")</f>
        <v/>
      </c>
      <c r="AR51" s="11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ht="31.5" customHeight="1" x14ac:dyDescent="0.3">
      <c r="A52" s="147"/>
      <c r="B52" s="139"/>
      <c r="C52" s="139"/>
      <c r="D52" s="139"/>
      <c r="E52" s="139"/>
      <c r="F52" s="139"/>
      <c r="G52" s="139"/>
      <c r="H52" s="139"/>
      <c r="I52" s="139"/>
      <c r="J52" s="139"/>
      <c r="K52" s="135"/>
      <c r="L52" s="136"/>
      <c r="M52" s="139"/>
      <c r="N52" s="135"/>
      <c r="O52" s="136"/>
      <c r="P52" s="131"/>
      <c r="Q52" s="64"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64" t="str">
        <f>IF($H$51="","",
IF(OR($H$51="Corrupción",$H$51="Corrupción - LA/FT/FPADM",$H$951="Corrupción - Conflictos de Interés",$H$51="Corrupción en Trámites, OPAs y Consultas de Acceso a la Información Pública"),'6.Valoración Control Corrupción'!E52,'5. Valoración de Controles'!E52))</f>
        <v/>
      </c>
      <c r="S52" s="64" t="str">
        <f>IF($H$51="","",
IF(OR($H$51="Corrupción",$H$51="Corrupción - LA/FT/FPADM",$H$951="Corrupción - Conflictos de Interés",$H$51="Corrupción en Trámites, OPAs y Consultas de Acceso a la Información Pública"),'6.Valoración Control Corrupción'!F52,'5. Valoración de Controles'!F52))</f>
        <v/>
      </c>
      <c r="T52" s="64" t="str">
        <f>IF($H$51="","",
IF(OR($H$51="Corrupción",$H$51="Corrupción - LA/FT/FPADM",$H$951="Corrupción - Conflictos de Interés",$H$51="Corrupción en Trámites, OPAs y Consultas de Acceso a la Información Pública"),'6.Valoración Control Corrupción'!G52,'5. Valoración de Controles'!G52))</f>
        <v/>
      </c>
      <c r="U52" s="64" t="str">
        <f>IF($H$51="","",
IF(OR($H$51="Corrupción",$H$51="Corrupción - LA/FT/FPADM",$H$951="Corrupción - Conflictos de Interés",$H$51="Corrupción en Trámites, OPAs y Consultas de Acceso a la Información Pública"),'6.Valoración Control Corrupción'!H52,'5. Valoración de Controles'!H52))</f>
        <v/>
      </c>
      <c r="V52" s="64" t="str">
        <f>IF($H$51="","",
IF(OR($H$51="Corrupción",$H$51="Corrupción - LA/FT/FPADM",$H$951="Corrupción - Conflictos de Interés",$H$51="Corrupción en Trámites, OPAs y Consultas de Acceso a la Información Pública"),'6.Valoración Control Corrupción'!I52,'5. Valoración de Controles'!I52))</f>
        <v/>
      </c>
      <c r="W52" s="64" t="str">
        <f>IF($H$51="","",
IF(OR($H$51="Corrupción",$H$51="Corrupción - LA/FT/FPADM",$H$951="Corrupción - Conflictos de Interés",$H$51="Corrupción en Trámites, OPAs y Consultas de Acceso a la Información Pública"),'6.Valoración Control Corrupción'!J52,'5. Valoración de Controles'!J52))</f>
        <v/>
      </c>
      <c r="X52" s="35" t="str">
        <f>IF($H$51="","",
IF(OR($H$51="Corrupción",$H$51="Corrupción - LA/FT/FPADM",$H$51="Corrupción - LA/FT/FPADM",$H$51="Corrupción en Trámites, OPAs y Consultas de Acceso a la Información Pública"),"No Aplica",'5. Valoración de Controles'!L52))</f>
        <v/>
      </c>
      <c r="Y52" s="35" t="str">
        <f>IF($H$51="","",
IF(OR($H$51="Corrupción",$H$51="Corrupción - LA/FT/FPADM",$H$51="Corrupción - LA/FT/FPADM",$H$51="Corrupción en Trámites, OPAs y Consultas de Acceso a la Información Pública"),"No Aplica",'5. Valoración de Controles'!M52))</f>
        <v/>
      </c>
      <c r="Z52" s="35" t="str">
        <f>IF($H$51="","",
IF(OR($H$51="Corrupción",$H$51="Corrupción - LA/FT/FPADM",$H$51="Corrupción - LA/FT/FPADM",$H$51="Corrupción en Trámites, OPAs y Consultas de Acceso a la Información Pública"),"No Aplica",'5. Valoración de Controles'!N52))</f>
        <v/>
      </c>
      <c r="AA52" s="35" t="str">
        <f>IF($H$51="","",
IF(OR($H$51="Corrupción",$H$51="Corrupción - LA/FT/FPADM",$H$51="Corrupción - LA/FT/FPADM",$H$51="Corrupción en Trámites, OPAs y Consultas de Acceso a la Información Pública"),"No Aplica",'5. Valoración de Controles'!O52))</f>
        <v/>
      </c>
      <c r="AB52" s="35" t="str">
        <f>IF($H$51="","",
IF(OR($H$51="Corrupción",$H$51="Corrupción - LA/FT/FPADM",$H$51="Corrupción - LA/FT/FPADM",$H$51="Corrupción en Trámites, OPAs y Consultas de Acceso a la Información Pública"),"No Aplica",'5. Valoración de Controles'!P52))</f>
        <v/>
      </c>
      <c r="AC52" s="35" t="str">
        <f>IF($H$51="","",
IF(OR($H$51="Corrupción",$H$51="Corrupción - LA/FT/FPADM",$H$51="Corrupción - LA/FT/FPADM",$H$51="Corrupción en Trámites, OPAs y Consultas de Acceso a la Información Pública"),"No Aplica",'5. Valoración de Controles'!Q52))</f>
        <v/>
      </c>
      <c r="AD52" s="35" t="str">
        <f>IF($H$51="","",
IF(OR($H$51="Corrupción",$H$51="Corrupción - LA/FT/FPADM",$H$51="Corrupción - LA/FT/FPADM",$H$51="Corrupción en Trámites, OPAs y Consultas de Acceso a la Información Pública"),"No Aplica",'5. Valoración de Controles'!R52))</f>
        <v/>
      </c>
      <c r="AE52" s="35" t="str">
        <f>IF($H$51="","",
IF(OR($H$51="Corrupción",$H$51="Corrupción - LA/FT/FPADM",$H$51="Corrupción - LA/FT/FPADM",$H$51="Corrupción en Trámites, OPAs y Consultas de Acceso a la Información Pública"),"No Aplica",'5. Valoración de Controles'!S52))</f>
        <v/>
      </c>
      <c r="AF52" s="35" t="str">
        <f>IF($H$51="","",
IF(OR($H$51="Corrupción",$H$51="Corrupción - LA/FT/FPADM",$H$51="Corrupción - LA/FT/FPADM",$H$51="Corrupción en Trámites, OPAs y Consultas de Acceso a la Información Pública"),"No Aplica",'5. Valoración de Controles'!T52))</f>
        <v/>
      </c>
      <c r="AG52" s="35" t="str">
        <f>IF($H$51="","",
IF(OR($H$51="Corrupción",$H$51="Corrupción - LA/FT/FPADM",$H$51="Corrupción - LA/FT/FPADM",$H$51="Corrupción en Trámites, OPAs y Consultas de Acceso a la Información Pública"),"No Aplica",'5. Valoración de Controles'!U52))</f>
        <v/>
      </c>
      <c r="AH52" s="135"/>
      <c r="AI52" s="216"/>
      <c r="AJ52" s="135"/>
      <c r="AK52" s="216"/>
      <c r="AL52" s="131"/>
      <c r="AM52" s="140"/>
      <c r="AN52" s="204"/>
      <c r="AO52" s="220"/>
      <c r="AP52" s="118"/>
      <c r="AQ52" s="139"/>
      <c r="AR52" s="118"/>
    </row>
    <row r="53" spans="1:73" ht="31.5" customHeight="1" x14ac:dyDescent="0.3">
      <c r="A53" s="147"/>
      <c r="B53" s="139"/>
      <c r="C53" s="139"/>
      <c r="D53" s="139"/>
      <c r="E53" s="139"/>
      <c r="F53" s="139"/>
      <c r="G53" s="139"/>
      <c r="H53" s="139"/>
      <c r="I53" s="139"/>
      <c r="J53" s="139"/>
      <c r="K53" s="135"/>
      <c r="L53" s="136"/>
      <c r="M53" s="139"/>
      <c r="N53" s="135"/>
      <c r="O53" s="136"/>
      <c r="P53" s="131"/>
      <c r="Q53" s="64"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64" t="str">
        <f>IF($H$51="","",
IF(OR($H$51="Corrupción",$H$51="Corrupción - LA/FT/FPADM",$H$951="Corrupción - Conflictos de Interés",$H$51="Corrupción en Trámites, OPAs y Consultas de Acceso a la Información Pública"),'6.Valoración Control Corrupción'!E53,'5. Valoración de Controles'!E53))</f>
        <v/>
      </c>
      <c r="S53" s="64" t="str">
        <f>IF($H$51="","",
IF(OR($H$51="Corrupción",$H$51="Corrupción - LA/FT/FPADM",$H$951="Corrupción - Conflictos de Interés",$H$51="Corrupción en Trámites, OPAs y Consultas de Acceso a la Información Pública"),'6.Valoración Control Corrupción'!F53,'5. Valoración de Controles'!F53))</f>
        <v/>
      </c>
      <c r="T53" s="64" t="str">
        <f>IF($H$51="","",
IF(OR($H$51="Corrupción",$H$51="Corrupción - LA/FT/FPADM",$H$951="Corrupción - Conflictos de Interés",$H$51="Corrupción en Trámites, OPAs y Consultas de Acceso a la Información Pública"),'6.Valoración Control Corrupción'!G53,'5. Valoración de Controles'!G53))</f>
        <v/>
      </c>
      <c r="U53" s="64" t="str">
        <f>IF($H$51="","",
IF(OR($H$51="Corrupción",$H$51="Corrupción - LA/FT/FPADM",$H$951="Corrupción - Conflictos de Interés",$H$51="Corrupción en Trámites, OPAs y Consultas de Acceso a la Información Pública"),'6.Valoración Control Corrupción'!H53,'5. Valoración de Controles'!H53))</f>
        <v/>
      </c>
      <c r="V53" s="64" t="str">
        <f>IF($H$51="","",
IF(OR($H$51="Corrupción",$H$51="Corrupción - LA/FT/FPADM",$H$951="Corrupción - Conflictos de Interés",$H$51="Corrupción en Trámites, OPAs y Consultas de Acceso a la Información Pública"),'6.Valoración Control Corrupción'!I53,'5. Valoración de Controles'!I53))</f>
        <v/>
      </c>
      <c r="W53" s="64" t="str">
        <f>IF($H$51="","",
IF(OR($H$51="Corrupción",$H$51="Corrupción - LA/FT/FPADM",$H$951="Corrupción - Conflictos de Interés",$H$51="Corrupción en Trámites, OPAs y Consultas de Acceso a la Información Pública"),'6.Valoración Control Corrupción'!J53,'5. Valoración de Controles'!J53))</f>
        <v/>
      </c>
      <c r="X53" s="35" t="str">
        <f>IF($H$51="","",
IF(OR($H$51="Corrupción",$H$51="Corrupción - LA/FT/FPADM",$H$51="Corrupción - LA/FT/FPADM",$H$51="Corrupción en Trámites, OPAs y Consultas de Acceso a la Información Pública"),"No Aplica",'5. Valoración de Controles'!L53))</f>
        <v/>
      </c>
      <c r="Y53" s="35" t="str">
        <f>IF($H$51="","",
IF(OR($H$51="Corrupción",$H$51="Corrupción - LA/FT/FPADM",$H$51="Corrupción - LA/FT/FPADM",$H$51="Corrupción en Trámites, OPAs y Consultas de Acceso a la Información Pública"),"No Aplica",'5. Valoración de Controles'!M53))</f>
        <v/>
      </c>
      <c r="Z53" s="35" t="str">
        <f>IF($H$51="","",
IF(OR($H$51="Corrupción",$H$51="Corrupción - LA/FT/FPADM",$H$51="Corrupción - LA/FT/FPADM",$H$51="Corrupción en Trámites, OPAs y Consultas de Acceso a la Información Pública"),"No Aplica",'5. Valoración de Controles'!N53))</f>
        <v/>
      </c>
      <c r="AA53" s="35" t="str">
        <f>IF($H$51="","",
IF(OR($H$51="Corrupción",$H$51="Corrupción - LA/FT/FPADM",$H$51="Corrupción - LA/FT/FPADM",$H$51="Corrupción en Trámites, OPAs y Consultas de Acceso a la Información Pública"),"No Aplica",'5. Valoración de Controles'!O53))</f>
        <v/>
      </c>
      <c r="AB53" s="35" t="str">
        <f>IF($H$51="","",
IF(OR($H$51="Corrupción",$H$51="Corrupción - LA/FT/FPADM",$H$51="Corrupción - LA/FT/FPADM",$H$51="Corrupción en Trámites, OPAs y Consultas de Acceso a la Información Pública"),"No Aplica",'5. Valoración de Controles'!P53))</f>
        <v/>
      </c>
      <c r="AC53" s="35" t="str">
        <f>IF($H$51="","",
IF(OR($H$51="Corrupción",$H$51="Corrupción - LA/FT/FPADM",$H$51="Corrupción - LA/FT/FPADM",$H$51="Corrupción en Trámites, OPAs y Consultas de Acceso a la Información Pública"),"No Aplica",'5. Valoración de Controles'!Q53))</f>
        <v/>
      </c>
      <c r="AD53" s="35" t="str">
        <f>IF($H$51="","",
IF(OR($H$51="Corrupción",$H$51="Corrupción - LA/FT/FPADM",$H$51="Corrupción - LA/FT/FPADM",$H$51="Corrupción en Trámites, OPAs y Consultas de Acceso a la Información Pública"),"No Aplica",'5. Valoración de Controles'!R53))</f>
        <v/>
      </c>
      <c r="AE53" s="35" t="str">
        <f>IF($H$51="","",
IF(OR($H$51="Corrupción",$H$51="Corrupción - LA/FT/FPADM",$H$51="Corrupción - LA/FT/FPADM",$H$51="Corrupción en Trámites, OPAs y Consultas de Acceso a la Información Pública"),"No Aplica",'5. Valoración de Controles'!S53))</f>
        <v/>
      </c>
      <c r="AF53" s="35" t="str">
        <f>IF($H$51="","",
IF(OR($H$51="Corrupción",$H$51="Corrupción - LA/FT/FPADM",$H$51="Corrupción - LA/FT/FPADM",$H$51="Corrupción en Trámites, OPAs y Consultas de Acceso a la Información Pública"),"No Aplica",'5. Valoración de Controles'!T53))</f>
        <v/>
      </c>
      <c r="AG53" s="35" t="str">
        <f>IF($H$51="","",
IF(OR($H$51="Corrupción",$H$51="Corrupción - LA/FT/FPADM",$H$51="Corrupción - LA/FT/FPADM",$H$51="Corrupción en Trámites, OPAs y Consultas de Acceso a la Información Pública"),"No Aplica",'5. Valoración de Controles'!U53))</f>
        <v/>
      </c>
      <c r="AH53" s="135"/>
      <c r="AI53" s="216"/>
      <c r="AJ53" s="135"/>
      <c r="AK53" s="216"/>
      <c r="AL53" s="131"/>
      <c r="AM53" s="140"/>
      <c r="AN53" s="204"/>
      <c r="AO53" s="220"/>
      <c r="AP53" s="118"/>
      <c r="AQ53" s="139"/>
      <c r="AR53" s="118"/>
    </row>
    <row r="54" spans="1:73" ht="31.5" customHeight="1" x14ac:dyDescent="0.3">
      <c r="A54" s="147">
        <v>16</v>
      </c>
      <c r="B54" s="139">
        <f>'2. Identificación del Riesgo'!B54:B56</f>
        <v>0</v>
      </c>
      <c r="C54" s="139" t="str">
        <f>IF('2. Identificación del Riesgo'!C54:C56="","",'2. Identificación del Riesgo'!C54:C56)</f>
        <v/>
      </c>
      <c r="D54" s="139" t="str">
        <f>IF('2. Identificación del Riesgo'!D54:D56="","",'2. Identificación del Riesgo'!D54:D56)</f>
        <v/>
      </c>
      <c r="E54" s="139" t="str">
        <f>IF('2. Identificación del Riesgo'!E54:E56="","",'2. Identificación del Riesgo'!E54:E56)</f>
        <v/>
      </c>
      <c r="F54" s="139" t="str">
        <f>IF('2. Identificación del Riesgo'!F54:F56="","",'2. Identificación del Riesgo'!F54:F56)</f>
        <v/>
      </c>
      <c r="G54" s="139" t="str">
        <f>IF('2. Identificación del Riesgo'!G54:G56="","",'2. Identificación del Riesgo'!G54:G56)</f>
        <v/>
      </c>
      <c r="H54" s="139" t="str">
        <f>IF('2. Identificación del Riesgo'!H54:H56="","",'2. Identificación del Riesgo'!H54:H56)</f>
        <v/>
      </c>
      <c r="I54" s="139" t="str">
        <f>IF('2. Identificación del Riesgo'!I54:I56="","",'2. Identificación del Riesgo'!I54:I56)</f>
        <v/>
      </c>
      <c r="J54" s="139" t="str">
        <f>IF('2. Identificación del Riesgo'!J54:J56="","",'2. Identificación del Riesgo'!J54:J56)</f>
        <v/>
      </c>
      <c r="K54" s="135" t="str">
        <f>'2. Identificación del Riesgo'!K54:K56</f>
        <v/>
      </c>
      <c r="L54" s="136" t="str">
        <f>'2. Identificación del Riesgo'!L54:L56</f>
        <v/>
      </c>
      <c r="M54" s="139"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35" t="str">
        <f>'2. Identificación del Riesgo'!N54:N56</f>
        <v/>
      </c>
      <c r="O54" s="136" t="str">
        <f>'2. Identificación del Riesgo'!O54:O56</f>
        <v/>
      </c>
      <c r="P54" s="131" t="str">
        <f>'2. Identificación del Riesgo'!P54:P56</f>
        <v/>
      </c>
      <c r="Q54" s="64"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64">
        <f>IF($H$9="","",
IF(OR($H$9="Corrupción",$H$9="Corrupción - LA/FT/FPADM",$H$9="Corrupción - Conflictos de Interés",$H$9="Corrupción en Trámites, OPAs y Consultas de Acceso a la Información Pública"),'6.Valoración Control Corrupción'!E54,'5. Valoración de Controles'!E54))</f>
        <v>0</v>
      </c>
      <c r="S54" s="64">
        <f>IF($H$9="","",
IF(OR($H$9="Corrupción",$H$9="Corrupción - LA/FT/FPADM",$H$9="Corrupción - Conflictos de Interés",$H$9="Corrupción en Trámites, OPAs y Consultas de Acceso a la Información Pública"),'6.Valoración Control Corrupción'!F54,'5. Valoración de Controles'!F54))</f>
        <v>0</v>
      </c>
      <c r="T54" s="64">
        <f>IF($H$9="","",
IF(OR($H$9="Corrupción",$H$9="Corrupción - LA/FT/FPADM",$H$9="Corrupción - Conflictos de Interés",$H$9="Corrupción en Trámites, OPAs y Consultas de Acceso a la Información Pública"),'6.Valoración Control Corrupción'!G54,'5. Valoración de Controles'!G54))</f>
        <v>0</v>
      </c>
      <c r="U54" s="64">
        <f>IF($H$9="","",
IF(OR($H$9="Corrupción",$H$9="Corrupción - LA/FT/FPADM",$H$9="Corrupción - Conflictos de Interés",$H$9="Corrupción en Trámites, OPAs y Consultas de Acceso a la Información Pública"),'6.Valoración Control Corrupción'!H54,'5. Valoración de Controles'!H54))</f>
        <v>0</v>
      </c>
      <c r="V54" s="64">
        <f>IF($H$9="","",
IF(OR($H$9="Corrupción",$H$9="Corrupción - LA/FT/FPADM",$H$9="Corrupción - Conflictos de Interés",$H$9="Corrupción en Trámites, OPAs y Consultas de Acceso a la Información Pública"),'6.Valoración Control Corrupción'!I54,'5. Valoración de Controles'!I54))</f>
        <v>0</v>
      </c>
      <c r="W54" s="64">
        <f>IF($H$9="","",
IF(OR($H$9="Corrupción",$H$9="Corrupción - LA/FT/FPADM",$H$9="Corrupción - Conflictos de Interés",$H$9="Corrupción en Trámites, OPAs y Consultas de Acceso a la Información Pública"),'6.Valoración Control Corrupción'!J54,'5. Valoración de Controles'!J54))</f>
        <v>0</v>
      </c>
      <c r="X54" s="35">
        <f>IF($H$9="","",
IF(OR($H$9="Corrupción",$H$9="Corrupción - LA/FT/FPADM",$H$9="Corrupción - LA/FT/FPADM",$H$9="Corrupción en Trámites, OPAs y Consultas de Acceso a la Información Pública"),"No Aplica",'5. Valoración de Controles'!L54))</f>
        <v>0</v>
      </c>
      <c r="Y54" s="35" t="str">
        <f>IF($H$9="","",
IF(OR($H$9="Corrupción",$H$9="Corrupción - LA/FT/FPADM",$H$9="Corrupción - LA/FT/FPADM",$H$9="Corrupción en Trámites, OPAs y Consultas de Acceso a la Información Pública"),"No Aplica",'5. Valoración de Controles'!M54))</f>
        <v/>
      </c>
      <c r="Z54" s="35">
        <f>IF($H$9="","",
IF(OR($H$9="Corrupción",$H$9="Corrupción - LA/FT/FPADM",$H$9="Corrupción - LA/FT/FPADM",$H$9="Corrupción en Trámites, OPAs y Consultas de Acceso a la Información Pública"),"No Aplica",'5. Valoración de Controles'!N54))</f>
        <v>0</v>
      </c>
      <c r="AA54" s="35">
        <f>IF($H$9="","",
IF(OR($H$9="Corrupción",$H$9="Corrupción - LA/FT/FPADM",$H$9="Corrupción - LA/FT/FPADM",$H$9="Corrupción en Trámites, OPAs y Consultas de Acceso a la Información Pública"),"No Aplica",'5. Valoración de Controles'!O54))</f>
        <v>0</v>
      </c>
      <c r="AB54" s="35">
        <f>IF($H$9="","",
IF(OR($H$9="Corrupción",$H$9="Corrupción - LA/FT/FPADM",$H$9="Corrupción - LA/FT/FPADM",$H$9="Corrupción en Trámites, OPAs y Consultas de Acceso a la Información Pública"),"No Aplica",'5. Valoración de Controles'!P54))</f>
        <v>0</v>
      </c>
      <c r="AC54" s="35">
        <f>IF($H$9="","",
IF(OR($H$9="Corrupción",$H$9="Corrupción - LA/FT/FPADM",$H$9="Corrupción - LA/FT/FPADM",$H$9="Corrupción en Trámites, OPAs y Consultas de Acceso a la Información Pública"),"No Aplica",'5. Valoración de Controles'!Q54))</f>
        <v>0</v>
      </c>
      <c r="AD54" s="35">
        <f>IF($H$9="","",
IF(OR($H$9="Corrupción",$H$9="Corrupción - LA/FT/FPADM",$H$9="Corrupción - LA/FT/FPADM",$H$9="Corrupción en Trámites, OPAs y Consultas de Acceso a la Información Pública"),"No Aplica",'5. Valoración de Controles'!R54))</f>
        <v>0</v>
      </c>
      <c r="AE54" s="35">
        <f>IF($H$9="","",
IF(OR($H$9="Corrupción",$H$9="Corrupción - LA/FT/FPADM",$H$9="Corrupción - LA/FT/FPADM",$H$9="Corrupción en Trámites, OPAs y Consultas de Acceso a la Información Pública"),"No Aplica",'5. Valoración de Controles'!S54))</f>
        <v>0</v>
      </c>
      <c r="AF54" s="35">
        <f>IF($H$9="","",
IF(OR($H$9="Corrupción",$H$9="Corrupción - LA/FT/FPADM",$H$9="Corrupción - LA/FT/FPADM",$H$9="Corrupción en Trámites, OPAs y Consultas de Acceso a la Información Pública"),"No Aplica",'5. Valoración de Controles'!T54))</f>
        <v>0</v>
      </c>
      <c r="AG54" s="35" t="str">
        <f>IF($H$9="","",
IF(OR($H$9="Corrupción",$H$9="Corrupción - LA/FT/FPADM",$H$9="Corrupción - LA/FT/FPADM",$H$9="Corrupción en Trámites, OPAs y Consultas de Acceso a la Información Pública"),"No Aplica",'5. Valoración de Controles'!U54))</f>
        <v/>
      </c>
      <c r="AH54" s="135"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216"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35"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216"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31" t="str">
        <f t="shared" ref="AL54" si="41">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40"/>
      <c r="AN54" s="204" t="str">
        <f t="shared" ref="AN54" si="42">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220"/>
      <c r="AP54" s="221"/>
      <c r="AQ54" s="215" t="str">
        <f t="shared" ref="AQ54" si="43">IF(AO54="","","∑ Peso porcentual de cada acción definida")</f>
        <v/>
      </c>
      <c r="AR54" s="11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ht="31.5" customHeight="1" x14ac:dyDescent="0.3">
      <c r="A55" s="147"/>
      <c r="B55" s="139"/>
      <c r="C55" s="139"/>
      <c r="D55" s="139"/>
      <c r="E55" s="139"/>
      <c r="F55" s="139"/>
      <c r="G55" s="139"/>
      <c r="H55" s="139"/>
      <c r="I55" s="139"/>
      <c r="J55" s="139"/>
      <c r="K55" s="135"/>
      <c r="L55" s="136"/>
      <c r="M55" s="139"/>
      <c r="N55" s="135"/>
      <c r="O55" s="136"/>
      <c r="P55" s="131"/>
      <c r="Q55" s="64"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64">
        <f>IF($H$9="","",
IF(OR($H$9="Corrupción",$H$9="Corrupción - LA/FT/FPADM",$H$9="Corrupción - Conflictos de Interés",$H$9="Corrupción en Trámites, OPAs y Consultas de Acceso a la Información Pública"),'6.Valoración Control Corrupción'!E55,'5. Valoración de Controles'!E55))</f>
        <v>0</v>
      </c>
      <c r="S55" s="64">
        <f>IF($H$9="","",
IF(OR($H$9="Corrupción",$H$9="Corrupción - LA/FT/FPADM",$H$9="Corrupción - Conflictos de Interés",$H$9="Corrupción en Trámites, OPAs y Consultas de Acceso a la Información Pública"),'6.Valoración Control Corrupción'!F55,'5. Valoración de Controles'!F55))</f>
        <v>0</v>
      </c>
      <c r="T55" s="64">
        <f>IF($H$9="","",
IF(OR($H$9="Corrupción",$H$9="Corrupción - LA/FT/FPADM",$H$9="Corrupción - Conflictos de Interés",$H$9="Corrupción en Trámites, OPAs y Consultas de Acceso a la Información Pública"),'6.Valoración Control Corrupción'!G55,'5. Valoración de Controles'!G55))</f>
        <v>0</v>
      </c>
      <c r="U55" s="64">
        <f>IF($H$9="","",
IF(OR($H$9="Corrupción",$H$9="Corrupción - LA/FT/FPADM",$H$9="Corrupción - Conflictos de Interés",$H$9="Corrupción en Trámites, OPAs y Consultas de Acceso a la Información Pública"),'6.Valoración Control Corrupción'!H55,'5. Valoración de Controles'!H55))</f>
        <v>0</v>
      </c>
      <c r="V55" s="64">
        <f>IF($H$9="","",
IF(OR($H$9="Corrupción",$H$9="Corrupción - LA/FT/FPADM",$H$9="Corrupción - Conflictos de Interés",$H$9="Corrupción en Trámites, OPAs y Consultas de Acceso a la Información Pública"),'6.Valoración Control Corrupción'!I55,'5. Valoración de Controles'!I55))</f>
        <v>0</v>
      </c>
      <c r="W55" s="64">
        <f>IF($H$9="","",
IF(OR($H$9="Corrupción",$H$9="Corrupción - LA/FT/FPADM",$H$9="Corrupción - Conflictos de Interés",$H$9="Corrupción en Trámites, OPAs y Consultas de Acceso a la Información Pública"),'6.Valoración Control Corrupción'!J55,'5. Valoración de Controles'!J55))</f>
        <v>0</v>
      </c>
      <c r="X55" s="35">
        <f>IF($H$9="","",
IF(OR($H$9="Corrupción",$H$9="Corrupción - LA/FT/FPADM",$H$9="Corrupción - LA/FT/FPADM",$H$9="Corrupción en Trámites, OPAs y Consultas de Acceso a la Información Pública"),"No Aplica",'5. Valoración de Controles'!L55))</f>
        <v>0</v>
      </c>
      <c r="Y55" s="35" t="str">
        <f>IF($H$9="","",
IF(OR($H$9="Corrupción",$H$9="Corrupción - LA/FT/FPADM",$H$9="Corrupción - LA/FT/FPADM",$H$9="Corrupción en Trámites, OPAs y Consultas de Acceso a la Información Pública"),"No Aplica",'5. Valoración de Controles'!M55))</f>
        <v/>
      </c>
      <c r="Z55" s="35">
        <f>IF($H$9="","",
IF(OR($H$9="Corrupción",$H$9="Corrupción - LA/FT/FPADM",$H$9="Corrupción - LA/FT/FPADM",$H$9="Corrupción en Trámites, OPAs y Consultas de Acceso a la Información Pública"),"No Aplica",'5. Valoración de Controles'!N55))</f>
        <v>0</v>
      </c>
      <c r="AA55" s="35">
        <f>IF($H$9="","",
IF(OR($H$9="Corrupción",$H$9="Corrupción - LA/FT/FPADM",$H$9="Corrupción - LA/FT/FPADM",$H$9="Corrupción en Trámites, OPAs y Consultas de Acceso a la Información Pública"),"No Aplica",'5. Valoración de Controles'!O55))</f>
        <v>0</v>
      </c>
      <c r="AB55" s="35">
        <f>IF($H$9="","",
IF(OR($H$9="Corrupción",$H$9="Corrupción - LA/FT/FPADM",$H$9="Corrupción - LA/FT/FPADM",$H$9="Corrupción en Trámites, OPAs y Consultas de Acceso a la Información Pública"),"No Aplica",'5. Valoración de Controles'!P55))</f>
        <v>0</v>
      </c>
      <c r="AC55" s="35">
        <f>IF($H$9="","",
IF(OR($H$9="Corrupción",$H$9="Corrupción - LA/FT/FPADM",$H$9="Corrupción - LA/FT/FPADM",$H$9="Corrupción en Trámites, OPAs y Consultas de Acceso a la Información Pública"),"No Aplica",'5. Valoración de Controles'!Q55))</f>
        <v>0</v>
      </c>
      <c r="AD55" s="35">
        <f>IF($H$9="","",
IF(OR($H$9="Corrupción",$H$9="Corrupción - LA/FT/FPADM",$H$9="Corrupción - LA/FT/FPADM",$H$9="Corrupción en Trámites, OPAs y Consultas de Acceso a la Información Pública"),"No Aplica",'5. Valoración de Controles'!R55))</f>
        <v>0</v>
      </c>
      <c r="AE55" s="35">
        <f>IF($H$9="","",
IF(OR($H$9="Corrupción",$H$9="Corrupción - LA/FT/FPADM",$H$9="Corrupción - LA/FT/FPADM",$H$9="Corrupción en Trámites, OPAs y Consultas de Acceso a la Información Pública"),"No Aplica",'5. Valoración de Controles'!S55))</f>
        <v>0</v>
      </c>
      <c r="AF55" s="35">
        <f>IF($H$9="","",
IF(OR($H$9="Corrupción",$H$9="Corrupción - LA/FT/FPADM",$H$9="Corrupción - LA/FT/FPADM",$H$9="Corrupción en Trámites, OPAs y Consultas de Acceso a la Información Pública"),"No Aplica",'5. Valoración de Controles'!T55))</f>
        <v>0</v>
      </c>
      <c r="AG55" s="35" t="str">
        <f>IF($H$9="","",
IF(OR($H$9="Corrupción",$H$9="Corrupción - LA/FT/FPADM",$H$9="Corrupción - LA/FT/FPADM",$H$9="Corrupción en Trámites, OPAs y Consultas de Acceso a la Información Pública"),"No Aplica",'5. Valoración de Controles'!U55))</f>
        <v/>
      </c>
      <c r="AH55" s="135"/>
      <c r="AI55" s="216"/>
      <c r="AJ55" s="135"/>
      <c r="AK55" s="216"/>
      <c r="AL55" s="131"/>
      <c r="AM55" s="140"/>
      <c r="AN55" s="204"/>
      <c r="AO55" s="220"/>
      <c r="AP55" s="118"/>
      <c r="AQ55" s="139"/>
      <c r="AR55" s="118"/>
    </row>
    <row r="56" spans="1:73" ht="31.5" customHeight="1" x14ac:dyDescent="0.3">
      <c r="A56" s="147"/>
      <c r="B56" s="139"/>
      <c r="C56" s="139"/>
      <c r="D56" s="139"/>
      <c r="E56" s="139"/>
      <c r="F56" s="139"/>
      <c r="G56" s="139"/>
      <c r="H56" s="139"/>
      <c r="I56" s="139"/>
      <c r="J56" s="139"/>
      <c r="K56" s="135"/>
      <c r="L56" s="136"/>
      <c r="M56" s="139"/>
      <c r="N56" s="135"/>
      <c r="O56" s="136"/>
      <c r="P56" s="131"/>
      <c r="Q56" s="64"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64">
        <f>IF($H$9="","",
IF(OR($H$9="Corrupción",$H$9="Corrupción - LA/FT/FPADM",$H$9="Corrupción - Conflictos de Interés",$H$9="Corrupción en Trámites, OPAs y Consultas de Acceso a la Información Pública"),'6.Valoración Control Corrupción'!E56,'5. Valoración de Controles'!E56))</f>
        <v>0</v>
      </c>
      <c r="S56" s="64">
        <f>IF($H$9="","",
IF(OR($H$9="Corrupción",$H$9="Corrupción - LA/FT/FPADM",$H$9="Corrupción - Conflictos de Interés",$H$9="Corrupción en Trámites, OPAs y Consultas de Acceso a la Información Pública"),'6.Valoración Control Corrupción'!F56,'5. Valoración de Controles'!F56))</f>
        <v>0</v>
      </c>
      <c r="T56" s="64">
        <f>IF($H$9="","",
IF(OR($H$9="Corrupción",$H$9="Corrupción - LA/FT/FPADM",$H$9="Corrupción - Conflictos de Interés",$H$9="Corrupción en Trámites, OPAs y Consultas de Acceso a la Información Pública"),'6.Valoración Control Corrupción'!G56,'5. Valoración de Controles'!G56))</f>
        <v>0</v>
      </c>
      <c r="U56" s="64">
        <f>IF($H$9="","",
IF(OR($H$9="Corrupción",$H$9="Corrupción - LA/FT/FPADM",$H$9="Corrupción - Conflictos de Interés",$H$9="Corrupción en Trámites, OPAs y Consultas de Acceso a la Información Pública"),'6.Valoración Control Corrupción'!H56,'5. Valoración de Controles'!H56))</f>
        <v>0</v>
      </c>
      <c r="V56" s="64">
        <f>IF($H$9="","",
IF(OR($H$9="Corrupción",$H$9="Corrupción - LA/FT/FPADM",$H$9="Corrupción - Conflictos de Interés",$H$9="Corrupción en Trámites, OPAs y Consultas de Acceso a la Información Pública"),'6.Valoración Control Corrupción'!I56,'5. Valoración de Controles'!I56))</f>
        <v>0</v>
      </c>
      <c r="W56" s="64">
        <f>IF($H$9="","",
IF(OR($H$9="Corrupción",$H$9="Corrupción - LA/FT/FPADM",$H$9="Corrupción - Conflictos de Interés",$H$9="Corrupción en Trámites, OPAs y Consultas de Acceso a la Información Pública"),'6.Valoración Control Corrupción'!J56,'5. Valoración de Controles'!J56))</f>
        <v>0</v>
      </c>
      <c r="X56" s="35">
        <f>IF($H$9="","",
IF(OR($H$9="Corrupción",$H$9="Corrupción - LA/FT/FPADM",$H$9="Corrupción - LA/FT/FPADM",$H$9="Corrupción en Trámites, OPAs y Consultas de Acceso a la Información Pública"),"No Aplica",'5. Valoración de Controles'!L56))</f>
        <v>0</v>
      </c>
      <c r="Y56" s="35" t="str">
        <f>IF($H$9="","",
IF(OR($H$9="Corrupción",$H$9="Corrupción - LA/FT/FPADM",$H$9="Corrupción - LA/FT/FPADM",$H$9="Corrupción en Trámites, OPAs y Consultas de Acceso a la Información Pública"),"No Aplica",'5. Valoración de Controles'!M56))</f>
        <v/>
      </c>
      <c r="Z56" s="35">
        <f>IF($H$9="","",
IF(OR($H$9="Corrupción",$H$9="Corrupción - LA/FT/FPADM",$H$9="Corrupción - LA/FT/FPADM",$H$9="Corrupción en Trámites, OPAs y Consultas de Acceso a la Información Pública"),"No Aplica",'5. Valoración de Controles'!N56))</f>
        <v>0</v>
      </c>
      <c r="AA56" s="35">
        <f>IF($H$9="","",
IF(OR($H$9="Corrupción",$H$9="Corrupción - LA/FT/FPADM",$H$9="Corrupción - LA/FT/FPADM",$H$9="Corrupción en Trámites, OPAs y Consultas de Acceso a la Información Pública"),"No Aplica",'5. Valoración de Controles'!O56))</f>
        <v>0</v>
      </c>
      <c r="AB56" s="35">
        <f>IF($H$9="","",
IF(OR($H$9="Corrupción",$H$9="Corrupción - LA/FT/FPADM",$H$9="Corrupción - LA/FT/FPADM",$H$9="Corrupción en Trámites, OPAs y Consultas de Acceso a la Información Pública"),"No Aplica",'5. Valoración de Controles'!P56))</f>
        <v>0</v>
      </c>
      <c r="AC56" s="35">
        <f>IF($H$9="","",
IF(OR($H$9="Corrupción",$H$9="Corrupción - LA/FT/FPADM",$H$9="Corrupción - LA/FT/FPADM",$H$9="Corrupción en Trámites, OPAs y Consultas de Acceso a la Información Pública"),"No Aplica",'5. Valoración de Controles'!Q56))</f>
        <v>0</v>
      </c>
      <c r="AD56" s="35">
        <f>IF($H$9="","",
IF(OR($H$9="Corrupción",$H$9="Corrupción - LA/FT/FPADM",$H$9="Corrupción - LA/FT/FPADM",$H$9="Corrupción en Trámites, OPAs y Consultas de Acceso a la Información Pública"),"No Aplica",'5. Valoración de Controles'!R56))</f>
        <v>0</v>
      </c>
      <c r="AE56" s="35">
        <f>IF($H$9="","",
IF(OR($H$9="Corrupción",$H$9="Corrupción - LA/FT/FPADM",$H$9="Corrupción - LA/FT/FPADM",$H$9="Corrupción en Trámites, OPAs y Consultas de Acceso a la Información Pública"),"No Aplica",'5. Valoración de Controles'!S56))</f>
        <v>0</v>
      </c>
      <c r="AF56" s="35">
        <f>IF($H$9="","",
IF(OR($H$9="Corrupción",$H$9="Corrupción - LA/FT/FPADM",$H$9="Corrupción - LA/FT/FPADM",$H$9="Corrupción en Trámites, OPAs y Consultas de Acceso a la Información Pública"),"No Aplica",'5. Valoración de Controles'!T56))</f>
        <v>0</v>
      </c>
      <c r="AG56" s="35" t="str">
        <f>IF($H$9="","",
IF(OR($H$9="Corrupción",$H$9="Corrupción - LA/FT/FPADM",$H$9="Corrupción - LA/FT/FPADM",$H$9="Corrupción en Trámites, OPAs y Consultas de Acceso a la Información Pública"),"No Aplica",'5. Valoración de Controles'!U56))</f>
        <v/>
      </c>
      <c r="AH56" s="135"/>
      <c r="AI56" s="216"/>
      <c r="AJ56" s="135"/>
      <c r="AK56" s="216"/>
      <c r="AL56" s="131"/>
      <c r="AM56" s="140"/>
      <c r="AN56" s="204"/>
      <c r="AO56" s="220"/>
      <c r="AP56" s="118"/>
      <c r="AQ56" s="139"/>
      <c r="AR56" s="118"/>
    </row>
    <row r="57" spans="1:73" ht="31.5" customHeight="1" x14ac:dyDescent="0.3">
      <c r="A57" s="147">
        <v>17</v>
      </c>
      <c r="B57" s="139">
        <f>'2. Identificación del Riesgo'!B57:B59</f>
        <v>0</v>
      </c>
      <c r="C57" s="139" t="str">
        <f>IF('2. Identificación del Riesgo'!C57:C59="","",'2. Identificación del Riesgo'!C57:C59)</f>
        <v/>
      </c>
      <c r="D57" s="139" t="str">
        <f>IF('2. Identificación del Riesgo'!D57:D59="","",'2. Identificación del Riesgo'!D57:D59)</f>
        <v/>
      </c>
      <c r="E57" s="139" t="str">
        <f>IF('2. Identificación del Riesgo'!E57:E59="","",'2. Identificación del Riesgo'!E57:E59)</f>
        <v/>
      </c>
      <c r="F57" s="139" t="str">
        <f>IF('2. Identificación del Riesgo'!F57:F59="","",'2. Identificación del Riesgo'!F57:F59)</f>
        <v/>
      </c>
      <c r="G57" s="139" t="str">
        <f>IF('2. Identificación del Riesgo'!G57:G59="","",'2. Identificación del Riesgo'!G57:G59)</f>
        <v/>
      </c>
      <c r="H57" s="139" t="str">
        <f>IF('2. Identificación del Riesgo'!H57:H59="","",'2. Identificación del Riesgo'!H57:H59)</f>
        <v/>
      </c>
      <c r="I57" s="139" t="str">
        <f>IF('2. Identificación del Riesgo'!I57:I59="","",'2. Identificación del Riesgo'!I57:I59)</f>
        <v/>
      </c>
      <c r="J57" s="139" t="str">
        <f>IF('2. Identificación del Riesgo'!J57:J59="","",'2. Identificación del Riesgo'!J57:J59)</f>
        <v/>
      </c>
      <c r="K57" s="135" t="str">
        <f>'2. Identificación del Riesgo'!K57:K59</f>
        <v/>
      </c>
      <c r="L57" s="136" t="str">
        <f>'2. Identificación del Riesgo'!L57:L59</f>
        <v/>
      </c>
      <c r="M57" s="139"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35" t="str">
        <f>'2. Identificación del Riesgo'!N57:N59</f>
        <v/>
      </c>
      <c r="O57" s="136" t="str">
        <f>'2. Identificación del Riesgo'!O57:O59</f>
        <v/>
      </c>
      <c r="P57" s="131" t="str">
        <f>'2. Identificación del Riesgo'!P57:P59</f>
        <v/>
      </c>
      <c r="Q57" s="64"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64">
        <f>IF($H$9="","",
IF(OR($H$9="Corrupción",$H$9="Corrupción - LA/FT/FPADM",$H$9="Corrupción - Conflictos de Interés",$H$9="Corrupción en Trámites, OPAs y Consultas de Acceso a la Información Pública"),'6.Valoración Control Corrupción'!E57,'5. Valoración de Controles'!E57))</f>
        <v>0</v>
      </c>
      <c r="S57" s="64">
        <f>IF($H$9="","",
IF(OR($H$9="Corrupción",$H$9="Corrupción - LA/FT/FPADM",$H$9="Corrupción - Conflictos de Interés",$H$9="Corrupción en Trámites, OPAs y Consultas de Acceso a la Información Pública"),'6.Valoración Control Corrupción'!F57,'5. Valoración de Controles'!F57))</f>
        <v>0</v>
      </c>
      <c r="T57" s="64">
        <f>IF($H$9="","",
IF(OR($H$9="Corrupción",$H$9="Corrupción - LA/FT/FPADM",$H$9="Corrupción - Conflictos de Interés",$H$9="Corrupción en Trámites, OPAs y Consultas de Acceso a la Información Pública"),'6.Valoración Control Corrupción'!G57,'5. Valoración de Controles'!G57))</f>
        <v>0</v>
      </c>
      <c r="U57" s="64">
        <f>IF($H$9="","",
IF(OR($H$9="Corrupción",$H$9="Corrupción - LA/FT/FPADM",$H$9="Corrupción - Conflictos de Interés",$H$9="Corrupción en Trámites, OPAs y Consultas de Acceso a la Información Pública"),'6.Valoración Control Corrupción'!H57,'5. Valoración de Controles'!H57))</f>
        <v>0</v>
      </c>
      <c r="V57" s="64">
        <f>IF($H$9="","",
IF(OR($H$9="Corrupción",$H$9="Corrupción - LA/FT/FPADM",$H$9="Corrupción - Conflictos de Interés",$H$9="Corrupción en Trámites, OPAs y Consultas de Acceso a la Información Pública"),'6.Valoración Control Corrupción'!I57,'5. Valoración de Controles'!I57))</f>
        <v>0</v>
      </c>
      <c r="W57" s="64">
        <f>IF($H$9="","",
IF(OR($H$9="Corrupción",$H$9="Corrupción - LA/FT/FPADM",$H$9="Corrupción - Conflictos de Interés",$H$9="Corrupción en Trámites, OPAs y Consultas de Acceso a la Información Pública"),'6.Valoración Control Corrupción'!J57,'5. Valoración de Controles'!J57))</f>
        <v>0</v>
      </c>
      <c r="X57" s="35">
        <f>IF($H$9="","",
IF(OR($H$9="Corrupción",$H$9="Corrupción - LA/FT/FPADM",$H$9="Corrupción - LA/FT/FPADM",$H$9="Corrupción en Trámites, OPAs y Consultas de Acceso a la Información Pública"),"No Aplica",'5. Valoración de Controles'!L57))</f>
        <v>0</v>
      </c>
      <c r="Y57" s="35" t="str">
        <f>IF($H$9="","",
IF(OR($H$9="Corrupción",$H$9="Corrupción - LA/FT/FPADM",$H$9="Corrupción - LA/FT/FPADM",$H$9="Corrupción en Trámites, OPAs y Consultas de Acceso a la Información Pública"),"No Aplica",'5. Valoración de Controles'!M57))</f>
        <v/>
      </c>
      <c r="Z57" s="35">
        <f>IF($H$9="","",
IF(OR($H$9="Corrupción",$H$9="Corrupción - LA/FT/FPADM",$H$9="Corrupción - LA/FT/FPADM",$H$9="Corrupción en Trámites, OPAs y Consultas de Acceso a la Información Pública"),"No Aplica",'5. Valoración de Controles'!N57))</f>
        <v>0</v>
      </c>
      <c r="AA57" s="35">
        <f>IF($H$9="","",
IF(OR($H$9="Corrupción",$H$9="Corrupción - LA/FT/FPADM",$H$9="Corrupción - LA/FT/FPADM",$H$9="Corrupción en Trámites, OPAs y Consultas de Acceso a la Información Pública"),"No Aplica",'5. Valoración de Controles'!O57))</f>
        <v>0</v>
      </c>
      <c r="AB57" s="35">
        <f>IF($H$9="","",
IF(OR($H$9="Corrupción",$H$9="Corrupción - LA/FT/FPADM",$H$9="Corrupción - LA/FT/FPADM",$H$9="Corrupción en Trámites, OPAs y Consultas de Acceso a la Información Pública"),"No Aplica",'5. Valoración de Controles'!P57))</f>
        <v>0</v>
      </c>
      <c r="AC57" s="35">
        <f>IF($H$9="","",
IF(OR($H$9="Corrupción",$H$9="Corrupción - LA/FT/FPADM",$H$9="Corrupción - LA/FT/FPADM",$H$9="Corrupción en Trámites, OPAs y Consultas de Acceso a la Información Pública"),"No Aplica",'5. Valoración de Controles'!Q57))</f>
        <v>0</v>
      </c>
      <c r="AD57" s="35">
        <f>IF($H$9="","",
IF(OR($H$9="Corrupción",$H$9="Corrupción - LA/FT/FPADM",$H$9="Corrupción - LA/FT/FPADM",$H$9="Corrupción en Trámites, OPAs y Consultas de Acceso a la Información Pública"),"No Aplica",'5. Valoración de Controles'!R57))</f>
        <v>0</v>
      </c>
      <c r="AE57" s="35">
        <f>IF($H$9="","",
IF(OR($H$9="Corrupción",$H$9="Corrupción - LA/FT/FPADM",$H$9="Corrupción - LA/FT/FPADM",$H$9="Corrupción en Trámites, OPAs y Consultas de Acceso a la Información Pública"),"No Aplica",'5. Valoración de Controles'!S57))</f>
        <v>0</v>
      </c>
      <c r="AF57" s="35">
        <f>IF($H$9="","",
IF(OR($H$9="Corrupción",$H$9="Corrupción - LA/FT/FPADM",$H$9="Corrupción - LA/FT/FPADM",$H$9="Corrupción en Trámites, OPAs y Consultas de Acceso a la Información Pública"),"No Aplica",'5. Valoración de Controles'!T57))</f>
        <v>0</v>
      </c>
      <c r="AG57" s="35" t="str">
        <f>IF($H$9="","",
IF(OR($H$9="Corrupción",$H$9="Corrupción - LA/FT/FPADM",$H$9="Corrupción - LA/FT/FPADM",$H$9="Corrupción en Trámites, OPAs y Consultas de Acceso a la Información Pública"),"No Aplica",'5. Valoración de Controles'!U57))</f>
        <v/>
      </c>
      <c r="AH57" s="135"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216"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35"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216"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31" t="str">
        <f t="shared" ref="AL57" si="44">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40"/>
      <c r="AN57" s="204" t="str">
        <f t="shared" ref="AN57" si="45">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220"/>
      <c r="AP57" s="221"/>
      <c r="AQ57" s="215" t="str">
        <f t="shared" ref="AQ57" si="46">IF(AO57="","","∑ Peso porcentual de cada acción definida")</f>
        <v/>
      </c>
      <c r="AR57" s="11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ht="31.5" customHeight="1" x14ac:dyDescent="0.3">
      <c r="A58" s="147"/>
      <c r="B58" s="139"/>
      <c r="C58" s="139"/>
      <c r="D58" s="139"/>
      <c r="E58" s="139"/>
      <c r="F58" s="139"/>
      <c r="G58" s="139"/>
      <c r="H58" s="139"/>
      <c r="I58" s="139"/>
      <c r="J58" s="139"/>
      <c r="K58" s="135"/>
      <c r="L58" s="136"/>
      <c r="M58" s="139"/>
      <c r="N58" s="135"/>
      <c r="O58" s="136"/>
      <c r="P58" s="131"/>
      <c r="Q58" s="64"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64">
        <f>IF($H$9="","",
IF(OR($H$9="Corrupción",$H$9="Corrupción - LA/FT/FPADM",$H$9="Corrupción - Conflictos de Interés",$H$9="Corrupción en Trámites, OPAs y Consultas de Acceso a la Información Pública"),'6.Valoración Control Corrupción'!E58,'5. Valoración de Controles'!E58))</f>
        <v>0</v>
      </c>
      <c r="S58" s="64">
        <f>IF($H$9="","",
IF(OR($H$9="Corrupción",$H$9="Corrupción - LA/FT/FPADM",$H$9="Corrupción - Conflictos de Interés",$H$9="Corrupción en Trámites, OPAs y Consultas de Acceso a la Información Pública"),'6.Valoración Control Corrupción'!F58,'5. Valoración de Controles'!F58))</f>
        <v>0</v>
      </c>
      <c r="T58" s="64">
        <f>IF($H$9="","",
IF(OR($H$9="Corrupción",$H$9="Corrupción - LA/FT/FPADM",$H$9="Corrupción - Conflictos de Interés",$H$9="Corrupción en Trámites, OPAs y Consultas de Acceso a la Información Pública"),'6.Valoración Control Corrupción'!G58,'5. Valoración de Controles'!G58))</f>
        <v>0</v>
      </c>
      <c r="U58" s="64">
        <f>IF($H$9="","",
IF(OR($H$9="Corrupción",$H$9="Corrupción - LA/FT/FPADM",$H$9="Corrupción - Conflictos de Interés",$H$9="Corrupción en Trámites, OPAs y Consultas de Acceso a la Información Pública"),'6.Valoración Control Corrupción'!H58,'5. Valoración de Controles'!H58))</f>
        <v>0</v>
      </c>
      <c r="V58" s="64">
        <f>IF($H$9="","",
IF(OR($H$9="Corrupción",$H$9="Corrupción - LA/FT/FPADM",$H$9="Corrupción - Conflictos de Interés",$H$9="Corrupción en Trámites, OPAs y Consultas de Acceso a la Información Pública"),'6.Valoración Control Corrupción'!I58,'5. Valoración de Controles'!I58))</f>
        <v>0</v>
      </c>
      <c r="W58" s="64">
        <f>IF($H$9="","",
IF(OR($H$9="Corrupción",$H$9="Corrupción - LA/FT/FPADM",$H$9="Corrupción - Conflictos de Interés",$H$9="Corrupción en Trámites, OPAs y Consultas de Acceso a la Información Pública"),'6.Valoración Control Corrupción'!J58,'5. Valoración de Controles'!J58))</f>
        <v>0</v>
      </c>
      <c r="X58" s="35">
        <f>IF($H$9="","",
IF(OR($H$9="Corrupción",$H$9="Corrupción - LA/FT/FPADM",$H$9="Corrupción - LA/FT/FPADM",$H$9="Corrupción en Trámites, OPAs y Consultas de Acceso a la Información Pública"),"No Aplica",'5. Valoración de Controles'!L58))</f>
        <v>0</v>
      </c>
      <c r="Y58" s="35" t="str">
        <f>IF($H$9="","",
IF(OR($H$9="Corrupción",$H$9="Corrupción - LA/FT/FPADM",$H$9="Corrupción - LA/FT/FPADM",$H$9="Corrupción en Trámites, OPAs y Consultas de Acceso a la Información Pública"),"No Aplica",'5. Valoración de Controles'!M58))</f>
        <v/>
      </c>
      <c r="Z58" s="35">
        <f>IF($H$9="","",
IF(OR($H$9="Corrupción",$H$9="Corrupción - LA/FT/FPADM",$H$9="Corrupción - LA/FT/FPADM",$H$9="Corrupción en Trámites, OPAs y Consultas de Acceso a la Información Pública"),"No Aplica",'5. Valoración de Controles'!N58))</f>
        <v>0</v>
      </c>
      <c r="AA58" s="35">
        <f>IF($H$9="","",
IF(OR($H$9="Corrupción",$H$9="Corrupción - LA/FT/FPADM",$H$9="Corrupción - LA/FT/FPADM",$H$9="Corrupción en Trámites, OPAs y Consultas de Acceso a la Información Pública"),"No Aplica",'5. Valoración de Controles'!O58))</f>
        <v>0</v>
      </c>
      <c r="AB58" s="35">
        <f>IF($H$9="","",
IF(OR($H$9="Corrupción",$H$9="Corrupción - LA/FT/FPADM",$H$9="Corrupción - LA/FT/FPADM",$H$9="Corrupción en Trámites, OPAs y Consultas de Acceso a la Información Pública"),"No Aplica",'5. Valoración de Controles'!P58))</f>
        <v>0</v>
      </c>
      <c r="AC58" s="35">
        <f>IF($H$9="","",
IF(OR($H$9="Corrupción",$H$9="Corrupción - LA/FT/FPADM",$H$9="Corrupción - LA/FT/FPADM",$H$9="Corrupción en Trámites, OPAs y Consultas de Acceso a la Información Pública"),"No Aplica",'5. Valoración de Controles'!Q58))</f>
        <v>0</v>
      </c>
      <c r="AD58" s="35">
        <f>IF($H$9="","",
IF(OR($H$9="Corrupción",$H$9="Corrupción - LA/FT/FPADM",$H$9="Corrupción - LA/FT/FPADM",$H$9="Corrupción en Trámites, OPAs y Consultas de Acceso a la Información Pública"),"No Aplica",'5. Valoración de Controles'!R58))</f>
        <v>0</v>
      </c>
      <c r="AE58" s="35">
        <f>IF($H$9="","",
IF(OR($H$9="Corrupción",$H$9="Corrupción - LA/FT/FPADM",$H$9="Corrupción - LA/FT/FPADM",$H$9="Corrupción en Trámites, OPAs y Consultas de Acceso a la Información Pública"),"No Aplica",'5. Valoración de Controles'!S58))</f>
        <v>0</v>
      </c>
      <c r="AF58" s="35">
        <f>IF($H$9="","",
IF(OR($H$9="Corrupción",$H$9="Corrupción - LA/FT/FPADM",$H$9="Corrupción - LA/FT/FPADM",$H$9="Corrupción en Trámites, OPAs y Consultas de Acceso a la Información Pública"),"No Aplica",'5. Valoración de Controles'!T58))</f>
        <v>0</v>
      </c>
      <c r="AG58" s="35" t="str">
        <f>IF($H$9="","",
IF(OR($H$9="Corrupción",$H$9="Corrupción - LA/FT/FPADM",$H$9="Corrupción - LA/FT/FPADM",$H$9="Corrupción en Trámites, OPAs y Consultas de Acceso a la Información Pública"),"No Aplica",'5. Valoración de Controles'!U58))</f>
        <v/>
      </c>
      <c r="AH58" s="135"/>
      <c r="AI58" s="216"/>
      <c r="AJ58" s="135"/>
      <c r="AK58" s="216"/>
      <c r="AL58" s="131"/>
      <c r="AM58" s="140"/>
      <c r="AN58" s="204"/>
      <c r="AO58" s="220"/>
      <c r="AP58" s="118"/>
      <c r="AQ58" s="139"/>
      <c r="AR58" s="118"/>
    </row>
    <row r="59" spans="1:73" ht="31.5" customHeight="1" x14ac:dyDescent="0.3">
      <c r="A59" s="147"/>
      <c r="B59" s="139"/>
      <c r="C59" s="139"/>
      <c r="D59" s="139"/>
      <c r="E59" s="139"/>
      <c r="F59" s="139"/>
      <c r="G59" s="139"/>
      <c r="H59" s="139"/>
      <c r="I59" s="139"/>
      <c r="J59" s="139"/>
      <c r="K59" s="135"/>
      <c r="L59" s="136"/>
      <c r="M59" s="139"/>
      <c r="N59" s="135"/>
      <c r="O59" s="136"/>
      <c r="P59" s="131"/>
      <c r="Q59" s="64"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64">
        <f>IF($H$9="","",
IF(OR($H$9="Corrupción",$H$9="Corrupción - LA/FT/FPADM",$H$9="Corrupción - Conflictos de Interés",$H$9="Corrupción en Trámites, OPAs y Consultas de Acceso a la Información Pública"),'6.Valoración Control Corrupción'!E59,'5. Valoración de Controles'!E59))</f>
        <v>0</v>
      </c>
      <c r="S59" s="64">
        <f>IF($H$9="","",
IF(OR($H$9="Corrupción",$H$9="Corrupción - LA/FT/FPADM",$H$9="Corrupción - Conflictos de Interés",$H$9="Corrupción en Trámites, OPAs y Consultas de Acceso a la Información Pública"),'6.Valoración Control Corrupción'!F59,'5. Valoración de Controles'!F59))</f>
        <v>0</v>
      </c>
      <c r="T59" s="64">
        <f>IF($H$9="","",
IF(OR($H$9="Corrupción",$H$9="Corrupción - LA/FT/FPADM",$H$9="Corrupción - Conflictos de Interés",$H$9="Corrupción en Trámites, OPAs y Consultas de Acceso a la Información Pública"),'6.Valoración Control Corrupción'!G59,'5. Valoración de Controles'!G59))</f>
        <v>0</v>
      </c>
      <c r="U59" s="64">
        <f>IF($H$9="","",
IF(OR($H$9="Corrupción",$H$9="Corrupción - LA/FT/FPADM",$H$9="Corrupción - Conflictos de Interés",$H$9="Corrupción en Trámites, OPAs y Consultas de Acceso a la Información Pública"),'6.Valoración Control Corrupción'!H59,'5. Valoración de Controles'!H59))</f>
        <v>0</v>
      </c>
      <c r="V59" s="64">
        <f>IF($H$9="","",
IF(OR($H$9="Corrupción",$H$9="Corrupción - LA/FT/FPADM",$H$9="Corrupción - Conflictos de Interés",$H$9="Corrupción en Trámites, OPAs y Consultas de Acceso a la Información Pública"),'6.Valoración Control Corrupción'!I59,'5. Valoración de Controles'!I59))</f>
        <v>0</v>
      </c>
      <c r="W59" s="64">
        <f>IF($H$9="","",
IF(OR($H$9="Corrupción",$H$9="Corrupción - LA/FT/FPADM",$H$9="Corrupción - Conflictos de Interés",$H$9="Corrupción en Trámites, OPAs y Consultas de Acceso a la Información Pública"),'6.Valoración Control Corrupción'!J59,'5. Valoración de Controles'!J59))</f>
        <v>0</v>
      </c>
      <c r="X59" s="35">
        <f>IF($H$9="","",
IF(OR($H$9="Corrupción",$H$9="Corrupción - LA/FT/FPADM",$H$9="Corrupción - LA/FT/FPADM",$H$9="Corrupción en Trámites, OPAs y Consultas de Acceso a la Información Pública"),"No Aplica",'5. Valoración de Controles'!L59))</f>
        <v>0</v>
      </c>
      <c r="Y59" s="35" t="str">
        <f>IF($H$9="","",
IF(OR($H$9="Corrupción",$H$9="Corrupción - LA/FT/FPADM",$H$9="Corrupción - LA/FT/FPADM",$H$9="Corrupción en Trámites, OPAs y Consultas de Acceso a la Información Pública"),"No Aplica",'5. Valoración de Controles'!M59))</f>
        <v/>
      </c>
      <c r="Z59" s="35">
        <f>IF($H$9="","",
IF(OR($H$9="Corrupción",$H$9="Corrupción - LA/FT/FPADM",$H$9="Corrupción - LA/FT/FPADM",$H$9="Corrupción en Trámites, OPAs y Consultas de Acceso a la Información Pública"),"No Aplica",'5. Valoración de Controles'!N59))</f>
        <v>0</v>
      </c>
      <c r="AA59" s="35">
        <f>IF($H$9="","",
IF(OR($H$9="Corrupción",$H$9="Corrupción - LA/FT/FPADM",$H$9="Corrupción - LA/FT/FPADM",$H$9="Corrupción en Trámites, OPAs y Consultas de Acceso a la Información Pública"),"No Aplica",'5. Valoración de Controles'!O59))</f>
        <v>0</v>
      </c>
      <c r="AB59" s="35">
        <f>IF($H$9="","",
IF(OR($H$9="Corrupción",$H$9="Corrupción - LA/FT/FPADM",$H$9="Corrupción - LA/FT/FPADM",$H$9="Corrupción en Trámites, OPAs y Consultas de Acceso a la Información Pública"),"No Aplica",'5. Valoración de Controles'!P59))</f>
        <v>0</v>
      </c>
      <c r="AC59" s="35">
        <f>IF($H$9="","",
IF(OR($H$9="Corrupción",$H$9="Corrupción - LA/FT/FPADM",$H$9="Corrupción - LA/FT/FPADM",$H$9="Corrupción en Trámites, OPAs y Consultas de Acceso a la Información Pública"),"No Aplica",'5. Valoración de Controles'!Q59))</f>
        <v>0</v>
      </c>
      <c r="AD59" s="35">
        <f>IF($H$9="","",
IF(OR($H$9="Corrupción",$H$9="Corrupción - LA/FT/FPADM",$H$9="Corrupción - LA/FT/FPADM",$H$9="Corrupción en Trámites, OPAs y Consultas de Acceso a la Información Pública"),"No Aplica",'5. Valoración de Controles'!R59))</f>
        <v>0</v>
      </c>
      <c r="AE59" s="35">
        <f>IF($H$9="","",
IF(OR($H$9="Corrupción",$H$9="Corrupción - LA/FT/FPADM",$H$9="Corrupción - LA/FT/FPADM",$H$9="Corrupción en Trámites, OPAs y Consultas de Acceso a la Información Pública"),"No Aplica",'5. Valoración de Controles'!S59))</f>
        <v>0</v>
      </c>
      <c r="AF59" s="35">
        <f>IF($H$9="","",
IF(OR($H$9="Corrupción",$H$9="Corrupción - LA/FT/FPADM",$H$9="Corrupción - LA/FT/FPADM",$H$9="Corrupción en Trámites, OPAs y Consultas de Acceso a la Información Pública"),"No Aplica",'5. Valoración de Controles'!T59))</f>
        <v>0</v>
      </c>
      <c r="AG59" s="35" t="str">
        <f>IF($H$9="","",
IF(OR($H$9="Corrupción",$H$9="Corrupción - LA/FT/FPADM",$H$9="Corrupción - LA/FT/FPADM",$H$9="Corrupción en Trámites, OPAs y Consultas de Acceso a la Información Pública"),"No Aplica",'5. Valoración de Controles'!U59))</f>
        <v/>
      </c>
      <c r="AH59" s="135"/>
      <c r="AI59" s="216"/>
      <c r="AJ59" s="135"/>
      <c r="AK59" s="216"/>
      <c r="AL59" s="131"/>
      <c r="AM59" s="140"/>
      <c r="AN59" s="204"/>
      <c r="AO59" s="220"/>
      <c r="AP59" s="118"/>
      <c r="AQ59" s="139"/>
      <c r="AR59" s="118"/>
    </row>
    <row r="60" spans="1:73" ht="31.5" customHeight="1" x14ac:dyDescent="0.3">
      <c r="A60" s="147">
        <v>18</v>
      </c>
      <c r="B60" s="139">
        <f>'2. Identificación del Riesgo'!B60:B62</f>
        <v>0</v>
      </c>
      <c r="C60" s="139" t="str">
        <f>IF('2. Identificación del Riesgo'!C60:C62="","",'2. Identificación del Riesgo'!C60:C62)</f>
        <v/>
      </c>
      <c r="D60" s="139" t="str">
        <f>IF('2. Identificación del Riesgo'!D60:D62="","",'2. Identificación del Riesgo'!D60:D62)</f>
        <v/>
      </c>
      <c r="E60" s="139" t="str">
        <f>IF('2. Identificación del Riesgo'!E60:E62="","",'2. Identificación del Riesgo'!E60:E62)</f>
        <v/>
      </c>
      <c r="F60" s="139" t="str">
        <f>IF('2. Identificación del Riesgo'!F60:F62="","",'2. Identificación del Riesgo'!F60:F62)</f>
        <v/>
      </c>
      <c r="G60" s="139" t="str">
        <f>IF('2. Identificación del Riesgo'!G60:G62="","",'2. Identificación del Riesgo'!G60:G62)</f>
        <v/>
      </c>
      <c r="H60" s="139" t="str">
        <f>IF('2. Identificación del Riesgo'!H60:H62="","",'2. Identificación del Riesgo'!H60:H62)</f>
        <v/>
      </c>
      <c r="I60" s="139" t="str">
        <f>IF('2. Identificación del Riesgo'!I60:I62="","",'2. Identificación del Riesgo'!I60:I62)</f>
        <v/>
      </c>
      <c r="J60" s="139" t="str">
        <f>IF('2. Identificación del Riesgo'!J60:J62="","",'2. Identificación del Riesgo'!J60:J62)</f>
        <v/>
      </c>
      <c r="K60" s="135" t="str">
        <f>'2. Identificación del Riesgo'!K60:K62</f>
        <v/>
      </c>
      <c r="L60" s="136" t="str">
        <f>'2. Identificación del Riesgo'!L60:L62</f>
        <v/>
      </c>
      <c r="M60" s="139"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35" t="str">
        <f>'2. Identificación del Riesgo'!N60:N62</f>
        <v/>
      </c>
      <c r="O60" s="136" t="str">
        <f>'2. Identificación del Riesgo'!O60:O62</f>
        <v/>
      </c>
      <c r="P60" s="131" t="str">
        <f>'2. Identificación del Riesgo'!P60:P62</f>
        <v/>
      </c>
      <c r="Q60" s="64"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64">
        <f>IF($H$9="","",
IF(OR($H$9="Corrupción",$H$9="Corrupción - LA/FT/FPADM",$H$9="Corrupción - Conflictos de Interés",$H$9="Corrupción en Trámites, OPAs y Consultas de Acceso a la Información Pública"),'6.Valoración Control Corrupción'!E60,'5. Valoración de Controles'!E60))</f>
        <v>0</v>
      </c>
      <c r="S60" s="64">
        <f>IF($H$9="","",
IF(OR($H$9="Corrupción",$H$9="Corrupción - LA/FT/FPADM",$H$9="Corrupción - Conflictos de Interés",$H$9="Corrupción en Trámites, OPAs y Consultas de Acceso a la Información Pública"),'6.Valoración Control Corrupción'!F60,'5. Valoración de Controles'!F60))</f>
        <v>0</v>
      </c>
      <c r="T60" s="64">
        <f>IF($H$9="","",
IF(OR($H$9="Corrupción",$H$9="Corrupción - LA/FT/FPADM",$H$9="Corrupción - Conflictos de Interés",$H$9="Corrupción en Trámites, OPAs y Consultas de Acceso a la Información Pública"),'6.Valoración Control Corrupción'!G60,'5. Valoración de Controles'!G60))</f>
        <v>0</v>
      </c>
      <c r="U60" s="64">
        <f>IF($H$9="","",
IF(OR($H$9="Corrupción",$H$9="Corrupción - LA/FT/FPADM",$H$9="Corrupción - Conflictos de Interés",$H$9="Corrupción en Trámites, OPAs y Consultas de Acceso a la Información Pública"),'6.Valoración Control Corrupción'!H60,'5. Valoración de Controles'!H60))</f>
        <v>0</v>
      </c>
      <c r="V60" s="64">
        <f>IF($H$9="","",
IF(OR($H$9="Corrupción",$H$9="Corrupción - LA/FT/FPADM",$H$9="Corrupción - Conflictos de Interés",$H$9="Corrupción en Trámites, OPAs y Consultas de Acceso a la Información Pública"),'6.Valoración Control Corrupción'!I60,'5. Valoración de Controles'!I60))</f>
        <v>0</v>
      </c>
      <c r="W60" s="64">
        <f>IF($H$9="","",
IF(OR($H$9="Corrupción",$H$9="Corrupción - LA/FT/FPADM",$H$9="Corrupción - Conflictos de Interés",$H$9="Corrupción en Trámites, OPAs y Consultas de Acceso a la Información Pública"),'6.Valoración Control Corrupción'!J60,'5. Valoración de Controles'!J60))</f>
        <v>0</v>
      </c>
      <c r="X60" s="35">
        <f>IF($H$9="","",
IF(OR($H$9="Corrupción",$H$9="Corrupción - LA/FT/FPADM",$H$9="Corrupción - LA/FT/FPADM",$H$9="Corrupción en Trámites, OPAs y Consultas de Acceso a la Información Pública"),"No Aplica",'5. Valoración de Controles'!L60))</f>
        <v>0</v>
      </c>
      <c r="Y60" s="35" t="str">
        <f>IF($H$9="","",
IF(OR($H$9="Corrupción",$H$9="Corrupción - LA/FT/FPADM",$H$9="Corrupción - LA/FT/FPADM",$H$9="Corrupción en Trámites, OPAs y Consultas de Acceso a la Información Pública"),"No Aplica",'5. Valoración de Controles'!M60))</f>
        <v/>
      </c>
      <c r="Z60" s="35">
        <f>IF($H$9="","",
IF(OR($H$9="Corrupción",$H$9="Corrupción - LA/FT/FPADM",$H$9="Corrupción - LA/FT/FPADM",$H$9="Corrupción en Trámites, OPAs y Consultas de Acceso a la Información Pública"),"No Aplica",'5. Valoración de Controles'!N60))</f>
        <v>0</v>
      </c>
      <c r="AA60" s="35">
        <f>IF($H$9="","",
IF(OR($H$9="Corrupción",$H$9="Corrupción - LA/FT/FPADM",$H$9="Corrupción - LA/FT/FPADM",$H$9="Corrupción en Trámites, OPAs y Consultas de Acceso a la Información Pública"),"No Aplica",'5. Valoración de Controles'!O60))</f>
        <v>0</v>
      </c>
      <c r="AB60" s="35">
        <f>IF($H$9="","",
IF(OR($H$9="Corrupción",$H$9="Corrupción - LA/FT/FPADM",$H$9="Corrupción - LA/FT/FPADM",$H$9="Corrupción en Trámites, OPAs y Consultas de Acceso a la Información Pública"),"No Aplica",'5. Valoración de Controles'!P60))</f>
        <v>0</v>
      </c>
      <c r="AC60" s="35">
        <f>IF($H$9="","",
IF(OR($H$9="Corrupción",$H$9="Corrupción - LA/FT/FPADM",$H$9="Corrupción - LA/FT/FPADM",$H$9="Corrupción en Trámites, OPAs y Consultas de Acceso a la Información Pública"),"No Aplica",'5. Valoración de Controles'!Q60))</f>
        <v>0</v>
      </c>
      <c r="AD60" s="35">
        <f>IF($H$9="","",
IF(OR($H$9="Corrupción",$H$9="Corrupción - LA/FT/FPADM",$H$9="Corrupción - LA/FT/FPADM",$H$9="Corrupción en Trámites, OPAs y Consultas de Acceso a la Información Pública"),"No Aplica",'5. Valoración de Controles'!R60))</f>
        <v>0</v>
      </c>
      <c r="AE60" s="35">
        <f>IF($H$9="","",
IF(OR($H$9="Corrupción",$H$9="Corrupción - LA/FT/FPADM",$H$9="Corrupción - LA/FT/FPADM",$H$9="Corrupción en Trámites, OPAs y Consultas de Acceso a la Información Pública"),"No Aplica",'5. Valoración de Controles'!S60))</f>
        <v>0</v>
      </c>
      <c r="AF60" s="35">
        <f>IF($H$9="","",
IF(OR($H$9="Corrupción",$H$9="Corrupción - LA/FT/FPADM",$H$9="Corrupción - LA/FT/FPADM",$H$9="Corrupción en Trámites, OPAs y Consultas de Acceso a la Información Pública"),"No Aplica",'5. Valoración de Controles'!T60))</f>
        <v>0</v>
      </c>
      <c r="AG60" s="35" t="str">
        <f>IF($H$9="","",
IF(OR($H$9="Corrupción",$H$9="Corrupción - LA/FT/FPADM",$H$9="Corrupción - LA/FT/FPADM",$H$9="Corrupción en Trámites, OPAs y Consultas de Acceso a la Información Pública"),"No Aplica",'5. Valoración de Controles'!U60))</f>
        <v/>
      </c>
      <c r="AH60" s="135"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216"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35"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216"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31" t="str">
        <f t="shared" ref="AL60" si="47">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40"/>
      <c r="AN60" s="204" t="str">
        <f t="shared" ref="AN60" si="48">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220"/>
      <c r="AP60" s="221"/>
      <c r="AQ60" s="215" t="str">
        <f t="shared" ref="AQ60" si="49">IF(AO60="","","∑ Peso porcentual de cada acción definida")</f>
        <v/>
      </c>
      <c r="AR60" s="11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ht="31.5" customHeight="1" x14ac:dyDescent="0.3">
      <c r="A61" s="147"/>
      <c r="B61" s="139"/>
      <c r="C61" s="139"/>
      <c r="D61" s="139"/>
      <c r="E61" s="139"/>
      <c r="F61" s="139"/>
      <c r="G61" s="139"/>
      <c r="H61" s="139"/>
      <c r="I61" s="139"/>
      <c r="J61" s="139"/>
      <c r="K61" s="135"/>
      <c r="L61" s="136"/>
      <c r="M61" s="139"/>
      <c r="N61" s="135"/>
      <c r="O61" s="136"/>
      <c r="P61" s="131"/>
      <c r="Q61" s="64"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64">
        <f>IF($H$9="","",
IF(OR($H$9="Corrupción",$H$9="Corrupción - LA/FT/FPADM",$H$9="Corrupción - Conflictos de Interés",$H$9="Corrupción en Trámites, OPAs y Consultas de Acceso a la Información Pública"),'6.Valoración Control Corrupción'!E61,'5. Valoración de Controles'!E61))</f>
        <v>0</v>
      </c>
      <c r="S61" s="64">
        <f>IF($H$9="","",
IF(OR($H$9="Corrupción",$H$9="Corrupción - LA/FT/FPADM",$H$9="Corrupción - Conflictos de Interés",$H$9="Corrupción en Trámites, OPAs y Consultas de Acceso a la Información Pública"),'6.Valoración Control Corrupción'!F61,'5. Valoración de Controles'!F61))</f>
        <v>0</v>
      </c>
      <c r="T61" s="64">
        <f>IF($H$9="","",
IF(OR($H$9="Corrupción",$H$9="Corrupción - LA/FT/FPADM",$H$9="Corrupción - Conflictos de Interés",$H$9="Corrupción en Trámites, OPAs y Consultas de Acceso a la Información Pública"),'6.Valoración Control Corrupción'!G61,'5. Valoración de Controles'!G61))</f>
        <v>0</v>
      </c>
      <c r="U61" s="64">
        <f>IF($H$9="","",
IF(OR($H$9="Corrupción",$H$9="Corrupción - LA/FT/FPADM",$H$9="Corrupción - Conflictos de Interés",$H$9="Corrupción en Trámites, OPAs y Consultas de Acceso a la Información Pública"),'6.Valoración Control Corrupción'!H61,'5. Valoración de Controles'!H61))</f>
        <v>0</v>
      </c>
      <c r="V61" s="64">
        <f>IF($H$9="","",
IF(OR($H$9="Corrupción",$H$9="Corrupción - LA/FT/FPADM",$H$9="Corrupción - Conflictos de Interés",$H$9="Corrupción en Trámites, OPAs y Consultas de Acceso a la Información Pública"),'6.Valoración Control Corrupción'!I61,'5. Valoración de Controles'!I61))</f>
        <v>0</v>
      </c>
      <c r="W61" s="64">
        <f>IF($H$9="","",
IF(OR($H$9="Corrupción",$H$9="Corrupción - LA/FT/FPADM",$H$9="Corrupción - Conflictos de Interés",$H$9="Corrupción en Trámites, OPAs y Consultas de Acceso a la Información Pública"),'6.Valoración Control Corrupción'!J61,'5. Valoración de Controles'!J61))</f>
        <v>0</v>
      </c>
      <c r="X61" s="35">
        <f>IF($H$9="","",
IF(OR($H$9="Corrupción",$H$9="Corrupción - LA/FT/FPADM",$H$9="Corrupción - LA/FT/FPADM",$H$9="Corrupción en Trámites, OPAs y Consultas de Acceso a la Información Pública"),"No Aplica",'5. Valoración de Controles'!L61))</f>
        <v>0</v>
      </c>
      <c r="Y61" s="35" t="str">
        <f>IF($H$9="","",
IF(OR($H$9="Corrupción",$H$9="Corrupción - LA/FT/FPADM",$H$9="Corrupción - LA/FT/FPADM",$H$9="Corrupción en Trámites, OPAs y Consultas de Acceso a la Información Pública"),"No Aplica",'5. Valoración de Controles'!M61))</f>
        <v/>
      </c>
      <c r="Z61" s="35">
        <f>IF($H$9="","",
IF(OR($H$9="Corrupción",$H$9="Corrupción - LA/FT/FPADM",$H$9="Corrupción - LA/FT/FPADM",$H$9="Corrupción en Trámites, OPAs y Consultas de Acceso a la Información Pública"),"No Aplica",'5. Valoración de Controles'!N61))</f>
        <v>0</v>
      </c>
      <c r="AA61" s="35">
        <f>IF($H$9="","",
IF(OR($H$9="Corrupción",$H$9="Corrupción - LA/FT/FPADM",$H$9="Corrupción - LA/FT/FPADM",$H$9="Corrupción en Trámites, OPAs y Consultas de Acceso a la Información Pública"),"No Aplica",'5. Valoración de Controles'!O61))</f>
        <v>0</v>
      </c>
      <c r="AB61" s="35">
        <f>IF($H$9="","",
IF(OR($H$9="Corrupción",$H$9="Corrupción - LA/FT/FPADM",$H$9="Corrupción - LA/FT/FPADM",$H$9="Corrupción en Trámites, OPAs y Consultas de Acceso a la Información Pública"),"No Aplica",'5. Valoración de Controles'!P61))</f>
        <v>0</v>
      </c>
      <c r="AC61" s="35">
        <f>IF($H$9="","",
IF(OR($H$9="Corrupción",$H$9="Corrupción - LA/FT/FPADM",$H$9="Corrupción - LA/FT/FPADM",$H$9="Corrupción en Trámites, OPAs y Consultas de Acceso a la Información Pública"),"No Aplica",'5. Valoración de Controles'!Q61))</f>
        <v>0</v>
      </c>
      <c r="AD61" s="35">
        <f>IF($H$9="","",
IF(OR($H$9="Corrupción",$H$9="Corrupción - LA/FT/FPADM",$H$9="Corrupción - LA/FT/FPADM",$H$9="Corrupción en Trámites, OPAs y Consultas de Acceso a la Información Pública"),"No Aplica",'5. Valoración de Controles'!R61))</f>
        <v>0</v>
      </c>
      <c r="AE61" s="35">
        <f>IF($H$9="","",
IF(OR($H$9="Corrupción",$H$9="Corrupción - LA/FT/FPADM",$H$9="Corrupción - LA/FT/FPADM",$H$9="Corrupción en Trámites, OPAs y Consultas de Acceso a la Información Pública"),"No Aplica",'5. Valoración de Controles'!S61))</f>
        <v>0</v>
      </c>
      <c r="AF61" s="35">
        <f>IF($H$9="","",
IF(OR($H$9="Corrupción",$H$9="Corrupción - LA/FT/FPADM",$H$9="Corrupción - LA/FT/FPADM",$H$9="Corrupción en Trámites, OPAs y Consultas de Acceso a la Información Pública"),"No Aplica",'5. Valoración de Controles'!T61))</f>
        <v>0</v>
      </c>
      <c r="AG61" s="35" t="str">
        <f>IF($H$9="","",
IF(OR($H$9="Corrupción",$H$9="Corrupción - LA/FT/FPADM",$H$9="Corrupción - LA/FT/FPADM",$H$9="Corrupción en Trámites, OPAs y Consultas de Acceso a la Información Pública"),"No Aplica",'5. Valoración de Controles'!U61))</f>
        <v/>
      </c>
      <c r="AH61" s="135"/>
      <c r="AI61" s="216"/>
      <c r="AJ61" s="135"/>
      <c r="AK61" s="216"/>
      <c r="AL61" s="131"/>
      <c r="AM61" s="140"/>
      <c r="AN61" s="204"/>
      <c r="AO61" s="220"/>
      <c r="AP61" s="118"/>
      <c r="AQ61" s="139"/>
      <c r="AR61" s="118"/>
    </row>
    <row r="62" spans="1:73" ht="31.5" customHeight="1" x14ac:dyDescent="0.3">
      <c r="A62" s="147"/>
      <c r="B62" s="139"/>
      <c r="C62" s="139"/>
      <c r="D62" s="139"/>
      <c r="E62" s="139"/>
      <c r="F62" s="139"/>
      <c r="G62" s="139"/>
      <c r="H62" s="139"/>
      <c r="I62" s="139"/>
      <c r="J62" s="139"/>
      <c r="K62" s="135"/>
      <c r="L62" s="136"/>
      <c r="M62" s="139"/>
      <c r="N62" s="135"/>
      <c r="O62" s="136"/>
      <c r="P62" s="131"/>
      <c r="Q62" s="64"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64">
        <f>IF($H$9="","",
IF(OR($H$9="Corrupción",$H$9="Corrupción - LA/FT/FPADM",$H$9="Corrupción - Conflictos de Interés",$H$9="Corrupción en Trámites, OPAs y Consultas de Acceso a la Información Pública"),'6.Valoración Control Corrupción'!E62,'5. Valoración de Controles'!E62))</f>
        <v>0</v>
      </c>
      <c r="S62" s="64">
        <f>IF($H$9="","",
IF(OR($H$9="Corrupción",$H$9="Corrupción - LA/FT/FPADM",$H$9="Corrupción - Conflictos de Interés",$H$9="Corrupción en Trámites, OPAs y Consultas de Acceso a la Información Pública"),'6.Valoración Control Corrupción'!F62,'5. Valoración de Controles'!F62))</f>
        <v>0</v>
      </c>
      <c r="T62" s="64">
        <f>IF($H$9="","",
IF(OR($H$9="Corrupción",$H$9="Corrupción - LA/FT/FPADM",$H$9="Corrupción - Conflictos de Interés",$H$9="Corrupción en Trámites, OPAs y Consultas de Acceso a la Información Pública"),'6.Valoración Control Corrupción'!G62,'5. Valoración de Controles'!G62))</f>
        <v>0</v>
      </c>
      <c r="U62" s="64">
        <f>IF($H$9="","",
IF(OR($H$9="Corrupción",$H$9="Corrupción - LA/FT/FPADM",$H$9="Corrupción - Conflictos de Interés",$H$9="Corrupción en Trámites, OPAs y Consultas de Acceso a la Información Pública"),'6.Valoración Control Corrupción'!H62,'5. Valoración de Controles'!H62))</f>
        <v>0</v>
      </c>
      <c r="V62" s="64">
        <f>IF($H$9="","",
IF(OR($H$9="Corrupción",$H$9="Corrupción - LA/FT/FPADM",$H$9="Corrupción - Conflictos de Interés",$H$9="Corrupción en Trámites, OPAs y Consultas de Acceso a la Información Pública"),'6.Valoración Control Corrupción'!I62,'5. Valoración de Controles'!I62))</f>
        <v>0</v>
      </c>
      <c r="W62" s="64">
        <f>IF($H$9="","",
IF(OR($H$9="Corrupción",$H$9="Corrupción - LA/FT/FPADM",$H$9="Corrupción - Conflictos de Interés",$H$9="Corrupción en Trámites, OPAs y Consultas de Acceso a la Información Pública"),'6.Valoración Control Corrupción'!J62,'5. Valoración de Controles'!J62))</f>
        <v>0</v>
      </c>
      <c r="X62" s="35">
        <f>IF($H$9="","",
IF(OR($H$9="Corrupción",$H$9="Corrupción - LA/FT/FPADM",$H$9="Corrupción - LA/FT/FPADM",$H$9="Corrupción en Trámites, OPAs y Consultas de Acceso a la Información Pública"),"No Aplica",'5. Valoración de Controles'!L62))</f>
        <v>0</v>
      </c>
      <c r="Y62" s="35" t="str">
        <f>IF($H$9="","",
IF(OR($H$9="Corrupción",$H$9="Corrupción - LA/FT/FPADM",$H$9="Corrupción - LA/FT/FPADM",$H$9="Corrupción en Trámites, OPAs y Consultas de Acceso a la Información Pública"),"No Aplica",'5. Valoración de Controles'!M62))</f>
        <v/>
      </c>
      <c r="Z62" s="35">
        <f>IF($H$9="","",
IF(OR($H$9="Corrupción",$H$9="Corrupción - LA/FT/FPADM",$H$9="Corrupción - LA/FT/FPADM",$H$9="Corrupción en Trámites, OPAs y Consultas de Acceso a la Información Pública"),"No Aplica",'5. Valoración de Controles'!N62))</f>
        <v>0</v>
      </c>
      <c r="AA62" s="35">
        <f>IF($H$9="","",
IF(OR($H$9="Corrupción",$H$9="Corrupción - LA/FT/FPADM",$H$9="Corrupción - LA/FT/FPADM",$H$9="Corrupción en Trámites, OPAs y Consultas de Acceso a la Información Pública"),"No Aplica",'5. Valoración de Controles'!O62))</f>
        <v>0</v>
      </c>
      <c r="AB62" s="35">
        <f>IF($H$9="","",
IF(OR($H$9="Corrupción",$H$9="Corrupción - LA/FT/FPADM",$H$9="Corrupción - LA/FT/FPADM",$H$9="Corrupción en Trámites, OPAs y Consultas de Acceso a la Información Pública"),"No Aplica",'5. Valoración de Controles'!P62))</f>
        <v>0</v>
      </c>
      <c r="AC62" s="35">
        <f>IF($H$9="","",
IF(OR($H$9="Corrupción",$H$9="Corrupción - LA/FT/FPADM",$H$9="Corrupción - LA/FT/FPADM",$H$9="Corrupción en Trámites, OPAs y Consultas de Acceso a la Información Pública"),"No Aplica",'5. Valoración de Controles'!Q62))</f>
        <v>0</v>
      </c>
      <c r="AD62" s="35">
        <f>IF($H$9="","",
IF(OR($H$9="Corrupción",$H$9="Corrupción - LA/FT/FPADM",$H$9="Corrupción - LA/FT/FPADM",$H$9="Corrupción en Trámites, OPAs y Consultas de Acceso a la Información Pública"),"No Aplica",'5. Valoración de Controles'!R62))</f>
        <v>0</v>
      </c>
      <c r="AE62" s="35">
        <f>IF($H$9="","",
IF(OR($H$9="Corrupción",$H$9="Corrupción - LA/FT/FPADM",$H$9="Corrupción - LA/FT/FPADM",$H$9="Corrupción en Trámites, OPAs y Consultas de Acceso a la Información Pública"),"No Aplica",'5. Valoración de Controles'!S62))</f>
        <v>0</v>
      </c>
      <c r="AF62" s="35">
        <f>IF($H$9="","",
IF(OR($H$9="Corrupción",$H$9="Corrupción - LA/FT/FPADM",$H$9="Corrupción - LA/FT/FPADM",$H$9="Corrupción en Trámites, OPAs y Consultas de Acceso a la Información Pública"),"No Aplica",'5. Valoración de Controles'!T62))</f>
        <v>0</v>
      </c>
      <c r="AG62" s="35" t="str">
        <f>IF($H$9="","",
IF(OR($H$9="Corrupción",$H$9="Corrupción - LA/FT/FPADM",$H$9="Corrupción - LA/FT/FPADM",$H$9="Corrupción en Trámites, OPAs y Consultas de Acceso a la Información Pública"),"No Aplica",'5. Valoración de Controles'!U62))</f>
        <v/>
      </c>
      <c r="AH62" s="135"/>
      <c r="AI62" s="216"/>
      <c r="AJ62" s="135"/>
      <c r="AK62" s="216"/>
      <c r="AL62" s="131"/>
      <c r="AM62" s="140"/>
      <c r="AN62" s="204"/>
      <c r="AO62" s="220"/>
      <c r="AP62" s="118"/>
      <c r="AQ62" s="139"/>
      <c r="AR62" s="118"/>
    </row>
    <row r="63" spans="1:73" ht="31.5" customHeight="1" x14ac:dyDescent="0.3">
      <c r="A63" s="147">
        <v>19</v>
      </c>
      <c r="B63" s="139">
        <f>'2. Identificación del Riesgo'!B63:B65</f>
        <v>0</v>
      </c>
      <c r="C63" s="139" t="str">
        <f>IF('2. Identificación del Riesgo'!C63:C65="","",'2. Identificación del Riesgo'!C63:C65)</f>
        <v/>
      </c>
      <c r="D63" s="139" t="str">
        <f>IF('2. Identificación del Riesgo'!D63:D65="","",'2. Identificación del Riesgo'!D63:D65)</f>
        <v/>
      </c>
      <c r="E63" s="139" t="str">
        <f>IF('2. Identificación del Riesgo'!E63:E65="","",'2. Identificación del Riesgo'!E63:E65)</f>
        <v/>
      </c>
      <c r="F63" s="139" t="str">
        <f>IF('2. Identificación del Riesgo'!F63:F65="","",'2. Identificación del Riesgo'!F63:F65)</f>
        <v/>
      </c>
      <c r="G63" s="139" t="str">
        <f>IF('2. Identificación del Riesgo'!G63:G65="","",'2. Identificación del Riesgo'!G63:G65)</f>
        <v/>
      </c>
      <c r="H63" s="139" t="str">
        <f>IF('2. Identificación del Riesgo'!H63:H65="","",'2. Identificación del Riesgo'!H63:H65)</f>
        <v/>
      </c>
      <c r="I63" s="139" t="str">
        <f>IF('2. Identificación del Riesgo'!I63:I65="","",'2. Identificación del Riesgo'!I63:I65)</f>
        <v/>
      </c>
      <c r="J63" s="139" t="str">
        <f>IF('2. Identificación del Riesgo'!J63:J65="","",'2. Identificación del Riesgo'!J63:J65)</f>
        <v/>
      </c>
      <c r="K63" s="135" t="str">
        <f>'2. Identificación del Riesgo'!K63:K65</f>
        <v/>
      </c>
      <c r="L63" s="136" t="str">
        <f>'2. Identificación del Riesgo'!L63:L65</f>
        <v/>
      </c>
      <c r="M63" s="139"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35" t="str">
        <f>'2. Identificación del Riesgo'!N63:N65</f>
        <v/>
      </c>
      <c r="O63" s="136" t="str">
        <f>'2. Identificación del Riesgo'!O63:O65</f>
        <v/>
      </c>
      <c r="P63" s="131" t="str">
        <f>'2. Identificación del Riesgo'!P63:P65</f>
        <v/>
      </c>
      <c r="Q63" s="64"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64">
        <f>IF($H$9="","",
IF(OR($H$9="Corrupción",$H$9="Corrupción - LA/FT/FPADM",$H$9="Corrupción - Conflictos de Interés",$H$9="Corrupción en Trámites, OPAs y Consultas de Acceso a la Información Pública"),'6.Valoración Control Corrupción'!E63,'5. Valoración de Controles'!E63))</f>
        <v>0</v>
      </c>
      <c r="S63" s="64">
        <f>IF($H$9="","",
IF(OR($H$9="Corrupción",$H$9="Corrupción - LA/FT/FPADM",$H$9="Corrupción - Conflictos de Interés",$H$9="Corrupción en Trámites, OPAs y Consultas de Acceso a la Información Pública"),'6.Valoración Control Corrupción'!F63,'5. Valoración de Controles'!F63))</f>
        <v>0</v>
      </c>
      <c r="T63" s="64">
        <f>IF($H$9="","",
IF(OR($H$9="Corrupción",$H$9="Corrupción - LA/FT/FPADM",$H$9="Corrupción - Conflictos de Interés",$H$9="Corrupción en Trámites, OPAs y Consultas de Acceso a la Información Pública"),'6.Valoración Control Corrupción'!G63,'5. Valoración de Controles'!G63))</f>
        <v>0</v>
      </c>
      <c r="U63" s="64">
        <f>IF($H$9="","",
IF(OR($H$9="Corrupción",$H$9="Corrupción - LA/FT/FPADM",$H$9="Corrupción - Conflictos de Interés",$H$9="Corrupción en Trámites, OPAs y Consultas de Acceso a la Información Pública"),'6.Valoración Control Corrupción'!H63,'5. Valoración de Controles'!H63))</f>
        <v>0</v>
      </c>
      <c r="V63" s="64">
        <f>IF($H$9="","",
IF(OR($H$9="Corrupción",$H$9="Corrupción - LA/FT/FPADM",$H$9="Corrupción - Conflictos de Interés",$H$9="Corrupción en Trámites, OPAs y Consultas de Acceso a la Información Pública"),'6.Valoración Control Corrupción'!I63,'5. Valoración de Controles'!I63))</f>
        <v>0</v>
      </c>
      <c r="W63" s="64">
        <f>IF($H$9="","",
IF(OR($H$9="Corrupción",$H$9="Corrupción - LA/FT/FPADM",$H$9="Corrupción - Conflictos de Interés",$H$9="Corrupción en Trámites, OPAs y Consultas de Acceso a la Información Pública"),'6.Valoración Control Corrupción'!J63,'5. Valoración de Controles'!J63))</f>
        <v>0</v>
      </c>
      <c r="X63" s="35">
        <f>IF($H$9="","",
IF(OR($H$9="Corrupción",$H$9="Corrupción - LA/FT/FPADM",$H$9="Corrupción - LA/FT/FPADM",$H$9="Corrupción en Trámites, OPAs y Consultas de Acceso a la Información Pública"),"No Aplica",'5. Valoración de Controles'!L63))</f>
        <v>0</v>
      </c>
      <c r="Y63" s="35" t="str">
        <f>IF($H$9="","",
IF(OR($H$9="Corrupción",$H$9="Corrupción - LA/FT/FPADM",$H$9="Corrupción - LA/FT/FPADM",$H$9="Corrupción en Trámites, OPAs y Consultas de Acceso a la Información Pública"),"No Aplica",'5. Valoración de Controles'!M63))</f>
        <v/>
      </c>
      <c r="Z63" s="35">
        <f>IF($H$9="","",
IF(OR($H$9="Corrupción",$H$9="Corrupción - LA/FT/FPADM",$H$9="Corrupción - LA/FT/FPADM",$H$9="Corrupción en Trámites, OPAs y Consultas de Acceso a la Información Pública"),"No Aplica",'5. Valoración de Controles'!N63))</f>
        <v>0</v>
      </c>
      <c r="AA63" s="35">
        <f>IF($H$9="","",
IF(OR($H$9="Corrupción",$H$9="Corrupción - LA/FT/FPADM",$H$9="Corrupción - LA/FT/FPADM",$H$9="Corrupción en Trámites, OPAs y Consultas de Acceso a la Información Pública"),"No Aplica",'5. Valoración de Controles'!O63))</f>
        <v>0</v>
      </c>
      <c r="AB63" s="35">
        <f>IF($H$9="","",
IF(OR($H$9="Corrupción",$H$9="Corrupción - LA/FT/FPADM",$H$9="Corrupción - LA/FT/FPADM",$H$9="Corrupción en Trámites, OPAs y Consultas de Acceso a la Información Pública"),"No Aplica",'5. Valoración de Controles'!P63))</f>
        <v>0</v>
      </c>
      <c r="AC63" s="35">
        <f>IF($H$9="","",
IF(OR($H$9="Corrupción",$H$9="Corrupción - LA/FT/FPADM",$H$9="Corrupción - LA/FT/FPADM",$H$9="Corrupción en Trámites, OPAs y Consultas de Acceso a la Información Pública"),"No Aplica",'5. Valoración de Controles'!Q63))</f>
        <v>0</v>
      </c>
      <c r="AD63" s="35">
        <f>IF($H$9="","",
IF(OR($H$9="Corrupción",$H$9="Corrupción - LA/FT/FPADM",$H$9="Corrupción - LA/FT/FPADM",$H$9="Corrupción en Trámites, OPAs y Consultas de Acceso a la Información Pública"),"No Aplica",'5. Valoración de Controles'!R63))</f>
        <v>0</v>
      </c>
      <c r="AE63" s="35">
        <f>IF($H$9="","",
IF(OR($H$9="Corrupción",$H$9="Corrupción - LA/FT/FPADM",$H$9="Corrupción - LA/FT/FPADM",$H$9="Corrupción en Trámites, OPAs y Consultas de Acceso a la Información Pública"),"No Aplica",'5. Valoración de Controles'!S63))</f>
        <v>0</v>
      </c>
      <c r="AF63" s="35">
        <f>IF($H$9="","",
IF(OR($H$9="Corrupción",$H$9="Corrupción - LA/FT/FPADM",$H$9="Corrupción - LA/FT/FPADM",$H$9="Corrupción en Trámites, OPAs y Consultas de Acceso a la Información Pública"),"No Aplica",'5. Valoración de Controles'!T63))</f>
        <v>0</v>
      </c>
      <c r="AG63" s="35" t="str">
        <f>IF($H$9="","",
IF(OR($H$9="Corrupción",$H$9="Corrupción - LA/FT/FPADM",$H$9="Corrupción - LA/FT/FPADM",$H$9="Corrupción en Trámites, OPAs y Consultas de Acceso a la Información Pública"),"No Aplica",'5. Valoración de Controles'!U63))</f>
        <v/>
      </c>
      <c r="AH63" s="135"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216"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35"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216"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31" t="str">
        <f t="shared" ref="AL63" si="50">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40"/>
      <c r="AN63" s="204" t="str">
        <f t="shared" ref="AN63" si="51">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220"/>
      <c r="AP63" s="221"/>
      <c r="AQ63" s="215" t="str">
        <f t="shared" ref="AQ63" si="52">IF(AO63="","","∑ Peso porcentual de cada acción definida")</f>
        <v/>
      </c>
      <c r="AR63" s="11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ht="31.5" customHeight="1" x14ac:dyDescent="0.3">
      <c r="A64" s="147"/>
      <c r="B64" s="139"/>
      <c r="C64" s="139"/>
      <c r="D64" s="139"/>
      <c r="E64" s="139"/>
      <c r="F64" s="139"/>
      <c r="G64" s="139"/>
      <c r="H64" s="139"/>
      <c r="I64" s="139"/>
      <c r="J64" s="139"/>
      <c r="K64" s="135"/>
      <c r="L64" s="136"/>
      <c r="M64" s="139"/>
      <c r="N64" s="135"/>
      <c r="O64" s="136"/>
      <c r="P64" s="131"/>
      <c r="Q64" s="64"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64">
        <f>IF($H$9="","",
IF(OR($H$9="Corrupción",$H$9="Corrupción - LA/FT/FPADM",$H$9="Corrupción - Conflictos de Interés",$H$9="Corrupción en Trámites, OPAs y Consultas de Acceso a la Información Pública"),'6.Valoración Control Corrupción'!E64,'5. Valoración de Controles'!E64))</f>
        <v>0</v>
      </c>
      <c r="S64" s="64">
        <f>IF($H$9="","",
IF(OR($H$9="Corrupción",$H$9="Corrupción - LA/FT/FPADM",$H$9="Corrupción - Conflictos de Interés",$H$9="Corrupción en Trámites, OPAs y Consultas de Acceso a la Información Pública"),'6.Valoración Control Corrupción'!F64,'5. Valoración de Controles'!F64))</f>
        <v>0</v>
      </c>
      <c r="T64" s="64">
        <f>IF($H$9="","",
IF(OR($H$9="Corrupción",$H$9="Corrupción - LA/FT/FPADM",$H$9="Corrupción - Conflictos de Interés",$H$9="Corrupción en Trámites, OPAs y Consultas de Acceso a la Información Pública"),'6.Valoración Control Corrupción'!G64,'5. Valoración de Controles'!G64))</f>
        <v>0</v>
      </c>
      <c r="U64" s="64">
        <f>IF($H$9="","",
IF(OR($H$9="Corrupción",$H$9="Corrupción - LA/FT/FPADM",$H$9="Corrupción - Conflictos de Interés",$H$9="Corrupción en Trámites, OPAs y Consultas de Acceso a la Información Pública"),'6.Valoración Control Corrupción'!H64,'5. Valoración de Controles'!H64))</f>
        <v>0</v>
      </c>
      <c r="V64" s="64">
        <f>IF($H$9="","",
IF(OR($H$9="Corrupción",$H$9="Corrupción - LA/FT/FPADM",$H$9="Corrupción - Conflictos de Interés",$H$9="Corrupción en Trámites, OPAs y Consultas de Acceso a la Información Pública"),'6.Valoración Control Corrupción'!I64,'5. Valoración de Controles'!I64))</f>
        <v>0</v>
      </c>
      <c r="W64" s="64">
        <f>IF($H$9="","",
IF(OR($H$9="Corrupción",$H$9="Corrupción - LA/FT/FPADM",$H$9="Corrupción - Conflictos de Interés",$H$9="Corrupción en Trámites, OPAs y Consultas de Acceso a la Información Pública"),'6.Valoración Control Corrupción'!J64,'5. Valoración de Controles'!J64))</f>
        <v>0</v>
      </c>
      <c r="X64" s="35">
        <f>IF($H$9="","",
IF(OR($H$9="Corrupción",$H$9="Corrupción - LA/FT/FPADM",$H$9="Corrupción - LA/FT/FPADM",$H$9="Corrupción en Trámites, OPAs y Consultas de Acceso a la Información Pública"),"No Aplica",'5. Valoración de Controles'!L64))</f>
        <v>0</v>
      </c>
      <c r="Y64" s="35" t="str">
        <f>IF($H$9="","",
IF(OR($H$9="Corrupción",$H$9="Corrupción - LA/FT/FPADM",$H$9="Corrupción - LA/FT/FPADM",$H$9="Corrupción en Trámites, OPAs y Consultas de Acceso a la Información Pública"),"No Aplica",'5. Valoración de Controles'!M64))</f>
        <v/>
      </c>
      <c r="Z64" s="35">
        <f>IF($H$9="","",
IF(OR($H$9="Corrupción",$H$9="Corrupción - LA/FT/FPADM",$H$9="Corrupción - LA/FT/FPADM",$H$9="Corrupción en Trámites, OPAs y Consultas de Acceso a la Información Pública"),"No Aplica",'5. Valoración de Controles'!N64))</f>
        <v>0</v>
      </c>
      <c r="AA64" s="35">
        <f>IF($H$9="","",
IF(OR($H$9="Corrupción",$H$9="Corrupción - LA/FT/FPADM",$H$9="Corrupción - LA/FT/FPADM",$H$9="Corrupción en Trámites, OPAs y Consultas de Acceso a la Información Pública"),"No Aplica",'5. Valoración de Controles'!O64))</f>
        <v>0</v>
      </c>
      <c r="AB64" s="35">
        <f>IF($H$9="","",
IF(OR($H$9="Corrupción",$H$9="Corrupción - LA/FT/FPADM",$H$9="Corrupción - LA/FT/FPADM",$H$9="Corrupción en Trámites, OPAs y Consultas de Acceso a la Información Pública"),"No Aplica",'5. Valoración de Controles'!P64))</f>
        <v>0</v>
      </c>
      <c r="AC64" s="35">
        <f>IF($H$9="","",
IF(OR($H$9="Corrupción",$H$9="Corrupción - LA/FT/FPADM",$H$9="Corrupción - LA/FT/FPADM",$H$9="Corrupción en Trámites, OPAs y Consultas de Acceso a la Información Pública"),"No Aplica",'5. Valoración de Controles'!Q64))</f>
        <v>0</v>
      </c>
      <c r="AD64" s="35">
        <f>IF($H$9="","",
IF(OR($H$9="Corrupción",$H$9="Corrupción - LA/FT/FPADM",$H$9="Corrupción - LA/FT/FPADM",$H$9="Corrupción en Trámites, OPAs y Consultas de Acceso a la Información Pública"),"No Aplica",'5. Valoración de Controles'!R64))</f>
        <v>0</v>
      </c>
      <c r="AE64" s="35">
        <f>IF($H$9="","",
IF(OR($H$9="Corrupción",$H$9="Corrupción - LA/FT/FPADM",$H$9="Corrupción - LA/FT/FPADM",$H$9="Corrupción en Trámites, OPAs y Consultas de Acceso a la Información Pública"),"No Aplica",'5. Valoración de Controles'!S64))</f>
        <v>0</v>
      </c>
      <c r="AF64" s="35">
        <f>IF($H$9="","",
IF(OR($H$9="Corrupción",$H$9="Corrupción - LA/FT/FPADM",$H$9="Corrupción - LA/FT/FPADM",$H$9="Corrupción en Trámites, OPAs y Consultas de Acceso a la Información Pública"),"No Aplica",'5. Valoración de Controles'!T64))</f>
        <v>0</v>
      </c>
      <c r="AG64" s="35" t="str">
        <f>IF($H$9="","",
IF(OR($H$9="Corrupción",$H$9="Corrupción - LA/FT/FPADM",$H$9="Corrupción - LA/FT/FPADM",$H$9="Corrupción en Trámites, OPAs y Consultas de Acceso a la Información Pública"),"No Aplica",'5. Valoración de Controles'!U64))</f>
        <v/>
      </c>
      <c r="AH64" s="135"/>
      <c r="AI64" s="216"/>
      <c r="AJ64" s="135"/>
      <c r="AK64" s="216"/>
      <c r="AL64" s="131"/>
      <c r="AM64" s="140"/>
      <c r="AN64" s="204"/>
      <c r="AO64" s="220"/>
      <c r="AP64" s="118"/>
      <c r="AQ64" s="139"/>
      <c r="AR64" s="118"/>
    </row>
    <row r="65" spans="1:73" ht="31.5" customHeight="1" x14ac:dyDescent="0.3">
      <c r="A65" s="147"/>
      <c r="B65" s="139"/>
      <c r="C65" s="139"/>
      <c r="D65" s="139"/>
      <c r="E65" s="139"/>
      <c r="F65" s="139"/>
      <c r="G65" s="139"/>
      <c r="H65" s="139"/>
      <c r="I65" s="139"/>
      <c r="J65" s="139"/>
      <c r="K65" s="135"/>
      <c r="L65" s="136"/>
      <c r="M65" s="139"/>
      <c r="N65" s="135"/>
      <c r="O65" s="136"/>
      <c r="P65" s="131"/>
      <c r="Q65" s="64"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64">
        <f>IF($H$9="","",
IF(OR($H$9="Corrupción",$H$9="Corrupción - LA/FT/FPADM",$H$9="Corrupción - Conflictos de Interés",$H$9="Corrupción en Trámites, OPAs y Consultas de Acceso a la Información Pública"),'6.Valoración Control Corrupción'!E65,'5. Valoración de Controles'!E65))</f>
        <v>0</v>
      </c>
      <c r="S65" s="64">
        <f>IF($H$9="","",
IF(OR($H$9="Corrupción",$H$9="Corrupción - LA/FT/FPADM",$H$9="Corrupción - Conflictos de Interés",$H$9="Corrupción en Trámites, OPAs y Consultas de Acceso a la Información Pública"),'6.Valoración Control Corrupción'!F65,'5. Valoración de Controles'!F65))</f>
        <v>0</v>
      </c>
      <c r="T65" s="64">
        <f>IF($H$9="","",
IF(OR($H$9="Corrupción",$H$9="Corrupción - LA/FT/FPADM",$H$9="Corrupción - Conflictos de Interés",$H$9="Corrupción en Trámites, OPAs y Consultas de Acceso a la Información Pública"),'6.Valoración Control Corrupción'!G65,'5. Valoración de Controles'!G65))</f>
        <v>0</v>
      </c>
      <c r="U65" s="64">
        <f>IF($H$9="","",
IF(OR($H$9="Corrupción",$H$9="Corrupción - LA/FT/FPADM",$H$9="Corrupción - Conflictos de Interés",$H$9="Corrupción en Trámites, OPAs y Consultas de Acceso a la Información Pública"),'6.Valoración Control Corrupción'!H65,'5. Valoración de Controles'!H65))</f>
        <v>0</v>
      </c>
      <c r="V65" s="64">
        <f>IF($H$9="","",
IF(OR($H$9="Corrupción",$H$9="Corrupción - LA/FT/FPADM",$H$9="Corrupción - Conflictos de Interés",$H$9="Corrupción en Trámites, OPAs y Consultas de Acceso a la Información Pública"),'6.Valoración Control Corrupción'!I65,'5. Valoración de Controles'!I65))</f>
        <v>0</v>
      </c>
      <c r="W65" s="64">
        <f>IF($H$9="","",
IF(OR($H$9="Corrupción",$H$9="Corrupción - LA/FT/FPADM",$H$9="Corrupción - Conflictos de Interés",$H$9="Corrupción en Trámites, OPAs y Consultas de Acceso a la Información Pública"),'6.Valoración Control Corrupción'!J65,'5. Valoración de Controles'!J65))</f>
        <v>0</v>
      </c>
      <c r="X65" s="35">
        <f>IF($H$9="","",
IF(OR($H$9="Corrupción",$H$9="Corrupción - LA/FT/FPADM",$H$9="Corrupción - LA/FT/FPADM",$H$9="Corrupción en Trámites, OPAs y Consultas de Acceso a la Información Pública"),"No Aplica",'5. Valoración de Controles'!L65))</f>
        <v>0</v>
      </c>
      <c r="Y65" s="35" t="str">
        <f>IF($H$9="","",
IF(OR($H$9="Corrupción",$H$9="Corrupción - LA/FT/FPADM",$H$9="Corrupción - LA/FT/FPADM",$H$9="Corrupción en Trámites, OPAs y Consultas de Acceso a la Información Pública"),"No Aplica",'5. Valoración de Controles'!M65))</f>
        <v/>
      </c>
      <c r="Z65" s="35">
        <f>IF($H$9="","",
IF(OR($H$9="Corrupción",$H$9="Corrupción - LA/FT/FPADM",$H$9="Corrupción - LA/FT/FPADM",$H$9="Corrupción en Trámites, OPAs y Consultas de Acceso a la Información Pública"),"No Aplica",'5. Valoración de Controles'!N65))</f>
        <v>0</v>
      </c>
      <c r="AA65" s="35">
        <f>IF($H$9="","",
IF(OR($H$9="Corrupción",$H$9="Corrupción - LA/FT/FPADM",$H$9="Corrupción - LA/FT/FPADM",$H$9="Corrupción en Trámites, OPAs y Consultas de Acceso a la Información Pública"),"No Aplica",'5. Valoración de Controles'!O65))</f>
        <v>0</v>
      </c>
      <c r="AB65" s="35">
        <f>IF($H$9="","",
IF(OR($H$9="Corrupción",$H$9="Corrupción - LA/FT/FPADM",$H$9="Corrupción - LA/FT/FPADM",$H$9="Corrupción en Trámites, OPAs y Consultas de Acceso a la Información Pública"),"No Aplica",'5. Valoración de Controles'!P65))</f>
        <v>0</v>
      </c>
      <c r="AC65" s="35">
        <f>IF($H$9="","",
IF(OR($H$9="Corrupción",$H$9="Corrupción - LA/FT/FPADM",$H$9="Corrupción - LA/FT/FPADM",$H$9="Corrupción en Trámites, OPAs y Consultas de Acceso a la Información Pública"),"No Aplica",'5. Valoración de Controles'!Q65))</f>
        <v>0</v>
      </c>
      <c r="AD65" s="35">
        <f>IF($H$9="","",
IF(OR($H$9="Corrupción",$H$9="Corrupción - LA/FT/FPADM",$H$9="Corrupción - LA/FT/FPADM",$H$9="Corrupción en Trámites, OPAs y Consultas de Acceso a la Información Pública"),"No Aplica",'5. Valoración de Controles'!R65))</f>
        <v>0</v>
      </c>
      <c r="AE65" s="35">
        <f>IF($H$9="","",
IF(OR($H$9="Corrupción",$H$9="Corrupción - LA/FT/FPADM",$H$9="Corrupción - LA/FT/FPADM",$H$9="Corrupción en Trámites, OPAs y Consultas de Acceso a la Información Pública"),"No Aplica",'5. Valoración de Controles'!S65))</f>
        <v>0</v>
      </c>
      <c r="AF65" s="35">
        <f>IF($H$9="","",
IF(OR($H$9="Corrupción",$H$9="Corrupción - LA/FT/FPADM",$H$9="Corrupción - LA/FT/FPADM",$H$9="Corrupción en Trámites, OPAs y Consultas de Acceso a la Información Pública"),"No Aplica",'5. Valoración de Controles'!T65))</f>
        <v>0</v>
      </c>
      <c r="AG65" s="35" t="str">
        <f>IF($H$9="","",
IF(OR($H$9="Corrupción",$H$9="Corrupción - LA/FT/FPADM",$H$9="Corrupción - LA/FT/FPADM",$H$9="Corrupción en Trámites, OPAs y Consultas de Acceso a la Información Pública"),"No Aplica",'5. Valoración de Controles'!U65))</f>
        <v/>
      </c>
      <c r="AH65" s="135"/>
      <c r="AI65" s="216"/>
      <c r="AJ65" s="135"/>
      <c r="AK65" s="216"/>
      <c r="AL65" s="131"/>
      <c r="AM65" s="140"/>
      <c r="AN65" s="204"/>
      <c r="AO65" s="220"/>
      <c r="AP65" s="118"/>
      <c r="AQ65" s="139"/>
      <c r="AR65" s="118"/>
    </row>
    <row r="66" spans="1:73" ht="31.5" customHeight="1" x14ac:dyDescent="0.3">
      <c r="A66" s="147">
        <v>20</v>
      </c>
      <c r="B66" s="139">
        <f>'2. Identificación del Riesgo'!B66:B68</f>
        <v>0</v>
      </c>
      <c r="C66" s="139" t="str">
        <f>IF('2. Identificación del Riesgo'!C66:C68="","",'2. Identificación del Riesgo'!C66:C68)</f>
        <v/>
      </c>
      <c r="D66" s="139" t="str">
        <f>IF('2. Identificación del Riesgo'!D66:D68="","",'2. Identificación del Riesgo'!D66:D68)</f>
        <v/>
      </c>
      <c r="E66" s="139" t="str">
        <f>IF('2. Identificación del Riesgo'!E66:E68="","",'2. Identificación del Riesgo'!E66:E68)</f>
        <v/>
      </c>
      <c r="F66" s="139" t="str">
        <f>IF('2. Identificación del Riesgo'!F66:F68="","",'2. Identificación del Riesgo'!F66:F68)</f>
        <v/>
      </c>
      <c r="G66" s="139" t="str">
        <f>IF('2. Identificación del Riesgo'!G66:G68="","",'2. Identificación del Riesgo'!G66:G68)</f>
        <v/>
      </c>
      <c r="H66" s="139" t="str">
        <f>IF('2. Identificación del Riesgo'!H66:H68="","",'2. Identificación del Riesgo'!H66:H68)</f>
        <v/>
      </c>
      <c r="I66" s="139" t="str">
        <f>IF('2. Identificación del Riesgo'!I66:I68="","",'2. Identificación del Riesgo'!I66:I68)</f>
        <v/>
      </c>
      <c r="J66" s="139" t="str">
        <f>IF('2. Identificación del Riesgo'!J66:J68="","",'2. Identificación del Riesgo'!J66:J68)</f>
        <v/>
      </c>
      <c r="K66" s="135" t="str">
        <f>'2. Identificación del Riesgo'!K66:K68</f>
        <v/>
      </c>
      <c r="L66" s="136" t="str">
        <f>'2. Identificación del Riesgo'!L66:L68</f>
        <v/>
      </c>
      <c r="M66" s="139"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35" t="str">
        <f>'2. Identificación del Riesgo'!N66:N68</f>
        <v/>
      </c>
      <c r="O66" s="136" t="str">
        <f>'2. Identificación del Riesgo'!O66:O68</f>
        <v/>
      </c>
      <c r="P66" s="131" t="str">
        <f>'2. Identificación del Riesgo'!P66:P68</f>
        <v/>
      </c>
      <c r="Q66" s="64"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64">
        <f>IF($H$9="","",
IF(OR($H$9="Corrupción",$H$9="Corrupción - LA/FT/FPADM",$H$9="Corrupción - Conflictos de Interés",$H$9="Corrupción en Trámites, OPAs y Consultas de Acceso a la Información Pública"),'6.Valoración Control Corrupción'!E66,'5. Valoración de Controles'!E66))</f>
        <v>0</v>
      </c>
      <c r="S66" s="64">
        <f>IF($H$9="","",
IF(OR($H$9="Corrupción",$H$9="Corrupción - LA/FT/FPADM",$H$9="Corrupción - Conflictos de Interés",$H$9="Corrupción en Trámites, OPAs y Consultas de Acceso a la Información Pública"),'6.Valoración Control Corrupción'!F66,'5. Valoración de Controles'!F66))</f>
        <v>0</v>
      </c>
      <c r="T66" s="64">
        <f>IF($H$9="","",
IF(OR($H$9="Corrupción",$H$9="Corrupción - LA/FT/FPADM",$H$9="Corrupción - Conflictos de Interés",$H$9="Corrupción en Trámites, OPAs y Consultas de Acceso a la Información Pública"),'6.Valoración Control Corrupción'!G66,'5. Valoración de Controles'!G66))</f>
        <v>0</v>
      </c>
      <c r="U66" s="64">
        <f>IF($H$9="","",
IF(OR($H$9="Corrupción",$H$9="Corrupción - LA/FT/FPADM",$H$9="Corrupción - Conflictos de Interés",$H$9="Corrupción en Trámites, OPAs y Consultas de Acceso a la Información Pública"),'6.Valoración Control Corrupción'!H66,'5. Valoración de Controles'!H66))</f>
        <v>0</v>
      </c>
      <c r="V66" s="64">
        <f>IF($H$9="","",
IF(OR($H$9="Corrupción",$H$9="Corrupción - LA/FT/FPADM",$H$9="Corrupción - Conflictos de Interés",$H$9="Corrupción en Trámites, OPAs y Consultas de Acceso a la Información Pública"),'6.Valoración Control Corrupción'!I66,'5. Valoración de Controles'!I66))</f>
        <v>0</v>
      </c>
      <c r="W66" s="64">
        <f>IF($H$9="","",
IF(OR($H$9="Corrupción",$H$9="Corrupción - LA/FT/FPADM",$H$9="Corrupción - Conflictos de Interés",$H$9="Corrupción en Trámites, OPAs y Consultas de Acceso a la Información Pública"),'6.Valoración Control Corrupción'!J66,'5. Valoración de Controles'!J66))</f>
        <v>0</v>
      </c>
      <c r="X66" s="35">
        <f>IF($H$9="","",
IF(OR($H$9="Corrupción",$H$9="Corrupción - LA/FT/FPADM",$H$9="Corrupción - LA/FT/FPADM",$H$9="Corrupción en Trámites, OPAs y Consultas de Acceso a la Información Pública"),"No Aplica",'5. Valoración de Controles'!L66))</f>
        <v>0</v>
      </c>
      <c r="Y66" s="35" t="str">
        <f>IF($H$9="","",
IF(OR($H$9="Corrupción",$H$9="Corrupción - LA/FT/FPADM",$H$9="Corrupción - LA/FT/FPADM",$H$9="Corrupción en Trámites, OPAs y Consultas de Acceso a la Información Pública"),"No Aplica",'5. Valoración de Controles'!M66))</f>
        <v/>
      </c>
      <c r="Z66" s="35">
        <f>IF($H$9="","",
IF(OR($H$9="Corrupción",$H$9="Corrupción - LA/FT/FPADM",$H$9="Corrupción - LA/FT/FPADM",$H$9="Corrupción en Trámites, OPAs y Consultas de Acceso a la Información Pública"),"No Aplica",'5. Valoración de Controles'!N66))</f>
        <v>0</v>
      </c>
      <c r="AA66" s="35">
        <f>IF($H$9="","",
IF(OR($H$9="Corrupción",$H$9="Corrupción - LA/FT/FPADM",$H$9="Corrupción - LA/FT/FPADM",$H$9="Corrupción en Trámites, OPAs y Consultas de Acceso a la Información Pública"),"No Aplica",'5. Valoración de Controles'!O66))</f>
        <v>0</v>
      </c>
      <c r="AB66" s="35">
        <f>IF($H$9="","",
IF(OR($H$9="Corrupción",$H$9="Corrupción - LA/FT/FPADM",$H$9="Corrupción - LA/FT/FPADM",$H$9="Corrupción en Trámites, OPAs y Consultas de Acceso a la Información Pública"),"No Aplica",'5. Valoración de Controles'!P66))</f>
        <v>0</v>
      </c>
      <c r="AC66" s="35">
        <f>IF($H$9="","",
IF(OR($H$9="Corrupción",$H$9="Corrupción - LA/FT/FPADM",$H$9="Corrupción - LA/FT/FPADM",$H$9="Corrupción en Trámites, OPAs y Consultas de Acceso a la Información Pública"),"No Aplica",'5. Valoración de Controles'!Q66))</f>
        <v>0</v>
      </c>
      <c r="AD66" s="35">
        <f>IF($H$9="","",
IF(OR($H$9="Corrupción",$H$9="Corrupción - LA/FT/FPADM",$H$9="Corrupción - LA/FT/FPADM",$H$9="Corrupción en Trámites, OPAs y Consultas de Acceso a la Información Pública"),"No Aplica",'5. Valoración de Controles'!R66))</f>
        <v>0</v>
      </c>
      <c r="AE66" s="35">
        <f>IF($H$9="","",
IF(OR($H$9="Corrupción",$H$9="Corrupción - LA/FT/FPADM",$H$9="Corrupción - LA/FT/FPADM",$H$9="Corrupción en Trámites, OPAs y Consultas de Acceso a la Información Pública"),"No Aplica",'5. Valoración de Controles'!S66))</f>
        <v>0</v>
      </c>
      <c r="AF66" s="35">
        <f>IF($H$9="","",
IF(OR($H$9="Corrupción",$H$9="Corrupción - LA/FT/FPADM",$H$9="Corrupción - LA/FT/FPADM",$H$9="Corrupción en Trámites, OPAs y Consultas de Acceso a la Información Pública"),"No Aplica",'5. Valoración de Controles'!T66))</f>
        <v>0</v>
      </c>
      <c r="AG66" s="35" t="str">
        <f>IF($H$9="","",
IF(OR($H$9="Corrupción",$H$9="Corrupción - LA/FT/FPADM",$H$9="Corrupción - LA/FT/FPADM",$H$9="Corrupción en Trámites, OPAs y Consultas de Acceso a la Información Pública"),"No Aplica",'5. Valoración de Controles'!U66))</f>
        <v/>
      </c>
      <c r="AH66" s="135"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216"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35"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216"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31" t="str">
        <f t="shared" ref="AL66" si="53">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40"/>
      <c r="AN66" s="204" t="str">
        <f t="shared" ref="AN66" si="54">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220"/>
      <c r="AP66" s="221"/>
      <c r="AQ66" s="215" t="str">
        <f t="shared" ref="AQ66" si="55">IF(AO66="","","∑ Peso porcentual de cada acción definida")</f>
        <v/>
      </c>
      <c r="AR66" s="11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ht="31.5" customHeight="1" x14ac:dyDescent="0.3">
      <c r="A67" s="147"/>
      <c r="B67" s="139"/>
      <c r="C67" s="139"/>
      <c r="D67" s="139"/>
      <c r="E67" s="139"/>
      <c r="F67" s="139"/>
      <c r="G67" s="139"/>
      <c r="H67" s="139"/>
      <c r="I67" s="139"/>
      <c r="J67" s="139"/>
      <c r="K67" s="135"/>
      <c r="L67" s="136"/>
      <c r="M67" s="139"/>
      <c r="N67" s="135"/>
      <c r="O67" s="136"/>
      <c r="P67" s="131"/>
      <c r="Q67" s="64"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64">
        <f>IF($H$9="","",
IF(OR($H$9="Corrupción",$H$9="Corrupción - LA/FT/FPADM",$H$9="Corrupción - Conflictos de Interés",$H$9="Corrupción en Trámites, OPAs y Consultas de Acceso a la Información Pública"),'6.Valoración Control Corrupción'!E67,'5. Valoración de Controles'!E67))</f>
        <v>0</v>
      </c>
      <c r="S67" s="64">
        <f>IF($H$9="","",
IF(OR($H$9="Corrupción",$H$9="Corrupción - LA/FT/FPADM",$H$9="Corrupción - Conflictos de Interés",$H$9="Corrupción en Trámites, OPAs y Consultas de Acceso a la Información Pública"),'6.Valoración Control Corrupción'!F67,'5. Valoración de Controles'!F67))</f>
        <v>0</v>
      </c>
      <c r="T67" s="64">
        <f>IF($H$9="","",
IF(OR($H$9="Corrupción",$H$9="Corrupción - LA/FT/FPADM",$H$9="Corrupción - Conflictos de Interés",$H$9="Corrupción en Trámites, OPAs y Consultas de Acceso a la Información Pública"),'6.Valoración Control Corrupción'!G67,'5. Valoración de Controles'!G67))</f>
        <v>0</v>
      </c>
      <c r="U67" s="64">
        <f>IF($H$9="","",
IF(OR($H$9="Corrupción",$H$9="Corrupción - LA/FT/FPADM",$H$9="Corrupción - Conflictos de Interés",$H$9="Corrupción en Trámites, OPAs y Consultas de Acceso a la Información Pública"),'6.Valoración Control Corrupción'!H67,'5. Valoración de Controles'!H67))</f>
        <v>0</v>
      </c>
      <c r="V67" s="64">
        <f>IF($H$9="","",
IF(OR($H$9="Corrupción",$H$9="Corrupción - LA/FT/FPADM",$H$9="Corrupción - Conflictos de Interés",$H$9="Corrupción en Trámites, OPAs y Consultas de Acceso a la Información Pública"),'6.Valoración Control Corrupción'!I67,'5. Valoración de Controles'!I67))</f>
        <v>0</v>
      </c>
      <c r="W67" s="64">
        <f>IF($H$9="","",
IF(OR($H$9="Corrupción",$H$9="Corrupción - LA/FT/FPADM",$H$9="Corrupción - Conflictos de Interés",$H$9="Corrupción en Trámites, OPAs y Consultas de Acceso a la Información Pública"),'6.Valoración Control Corrupción'!J67,'5. Valoración de Controles'!J67))</f>
        <v>0</v>
      </c>
      <c r="X67" s="35">
        <f>IF($H$9="","",
IF(OR($H$9="Corrupción",$H$9="Corrupción - LA/FT/FPADM",$H$9="Corrupción - LA/FT/FPADM",$H$9="Corrupción en Trámites, OPAs y Consultas de Acceso a la Información Pública"),"No Aplica",'5. Valoración de Controles'!L67))</f>
        <v>0</v>
      </c>
      <c r="Y67" s="35" t="str">
        <f>IF($H$9="","",
IF(OR($H$9="Corrupción",$H$9="Corrupción - LA/FT/FPADM",$H$9="Corrupción - LA/FT/FPADM",$H$9="Corrupción en Trámites, OPAs y Consultas de Acceso a la Información Pública"),"No Aplica",'5. Valoración de Controles'!M67))</f>
        <v/>
      </c>
      <c r="Z67" s="35">
        <f>IF($H$9="","",
IF(OR($H$9="Corrupción",$H$9="Corrupción - LA/FT/FPADM",$H$9="Corrupción - LA/FT/FPADM",$H$9="Corrupción en Trámites, OPAs y Consultas de Acceso a la Información Pública"),"No Aplica",'5. Valoración de Controles'!N67))</f>
        <v>0</v>
      </c>
      <c r="AA67" s="35">
        <f>IF($H$9="","",
IF(OR($H$9="Corrupción",$H$9="Corrupción - LA/FT/FPADM",$H$9="Corrupción - LA/FT/FPADM",$H$9="Corrupción en Trámites, OPAs y Consultas de Acceso a la Información Pública"),"No Aplica",'5. Valoración de Controles'!O67))</f>
        <v>0</v>
      </c>
      <c r="AB67" s="35">
        <f>IF($H$9="","",
IF(OR($H$9="Corrupción",$H$9="Corrupción - LA/FT/FPADM",$H$9="Corrupción - LA/FT/FPADM",$H$9="Corrupción en Trámites, OPAs y Consultas de Acceso a la Información Pública"),"No Aplica",'5. Valoración de Controles'!P67))</f>
        <v>0</v>
      </c>
      <c r="AC67" s="35">
        <f>IF($H$9="","",
IF(OR($H$9="Corrupción",$H$9="Corrupción - LA/FT/FPADM",$H$9="Corrupción - LA/FT/FPADM",$H$9="Corrupción en Trámites, OPAs y Consultas de Acceso a la Información Pública"),"No Aplica",'5. Valoración de Controles'!Q67))</f>
        <v>0</v>
      </c>
      <c r="AD67" s="35">
        <f>IF($H$9="","",
IF(OR($H$9="Corrupción",$H$9="Corrupción - LA/FT/FPADM",$H$9="Corrupción - LA/FT/FPADM",$H$9="Corrupción en Trámites, OPAs y Consultas de Acceso a la Información Pública"),"No Aplica",'5. Valoración de Controles'!R67))</f>
        <v>0</v>
      </c>
      <c r="AE67" s="35">
        <f>IF($H$9="","",
IF(OR($H$9="Corrupción",$H$9="Corrupción - LA/FT/FPADM",$H$9="Corrupción - LA/FT/FPADM",$H$9="Corrupción en Trámites, OPAs y Consultas de Acceso a la Información Pública"),"No Aplica",'5. Valoración de Controles'!S67))</f>
        <v>0</v>
      </c>
      <c r="AF67" s="35">
        <f>IF($H$9="","",
IF(OR($H$9="Corrupción",$H$9="Corrupción - LA/FT/FPADM",$H$9="Corrupción - LA/FT/FPADM",$H$9="Corrupción en Trámites, OPAs y Consultas de Acceso a la Información Pública"),"No Aplica",'5. Valoración de Controles'!T67))</f>
        <v>0</v>
      </c>
      <c r="AG67" s="35" t="str">
        <f>IF($H$9="","",
IF(OR($H$9="Corrupción",$H$9="Corrupción - LA/FT/FPADM",$H$9="Corrupción - LA/FT/FPADM",$H$9="Corrupción en Trámites, OPAs y Consultas de Acceso a la Información Pública"),"No Aplica",'5. Valoración de Controles'!U67))</f>
        <v/>
      </c>
      <c r="AH67" s="135"/>
      <c r="AI67" s="216"/>
      <c r="AJ67" s="135"/>
      <c r="AK67" s="216"/>
      <c r="AL67" s="131"/>
      <c r="AM67" s="140"/>
      <c r="AN67" s="204"/>
      <c r="AO67" s="220"/>
      <c r="AP67" s="118"/>
      <c r="AQ67" s="139"/>
      <c r="AR67" s="118"/>
    </row>
    <row r="68" spans="1:73" ht="31.5" customHeight="1" x14ac:dyDescent="0.3">
      <c r="A68" s="147"/>
      <c r="B68" s="139"/>
      <c r="C68" s="139"/>
      <c r="D68" s="139"/>
      <c r="E68" s="139"/>
      <c r="F68" s="139"/>
      <c r="G68" s="139"/>
      <c r="H68" s="139"/>
      <c r="I68" s="139"/>
      <c r="J68" s="139"/>
      <c r="K68" s="135"/>
      <c r="L68" s="136"/>
      <c r="M68" s="139"/>
      <c r="N68" s="135"/>
      <c r="O68" s="136"/>
      <c r="P68" s="131"/>
      <c r="Q68" s="64"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64">
        <f>IF($H$9="","",
IF(OR($H$9="Corrupción",$H$9="Corrupción - LA/FT/FPADM",$H$9="Corrupción - Conflictos de Interés",$H$9="Corrupción en Trámites, OPAs y Consultas de Acceso a la Información Pública"),'6.Valoración Control Corrupción'!E68,'5. Valoración de Controles'!E68))</f>
        <v>0</v>
      </c>
      <c r="S68" s="64">
        <f>IF($H$9="","",
IF(OR($H$9="Corrupción",$H$9="Corrupción - LA/FT/FPADM",$H$9="Corrupción - Conflictos de Interés",$H$9="Corrupción en Trámites, OPAs y Consultas de Acceso a la Información Pública"),'6.Valoración Control Corrupción'!F68,'5. Valoración de Controles'!F68))</f>
        <v>0</v>
      </c>
      <c r="T68" s="64">
        <f>IF($H$9="","",
IF(OR($H$9="Corrupción",$H$9="Corrupción - LA/FT/FPADM",$H$9="Corrupción - Conflictos de Interés",$H$9="Corrupción en Trámites, OPAs y Consultas de Acceso a la Información Pública"),'6.Valoración Control Corrupción'!G68,'5. Valoración de Controles'!G68))</f>
        <v>0</v>
      </c>
      <c r="U68" s="64">
        <f>IF($H$9="","",
IF(OR($H$9="Corrupción",$H$9="Corrupción - LA/FT/FPADM",$H$9="Corrupción - Conflictos de Interés",$H$9="Corrupción en Trámites, OPAs y Consultas de Acceso a la Información Pública"),'6.Valoración Control Corrupción'!H68,'5. Valoración de Controles'!H68))</f>
        <v>0</v>
      </c>
      <c r="V68" s="64">
        <f>IF($H$9="","",
IF(OR($H$9="Corrupción",$H$9="Corrupción - LA/FT/FPADM",$H$9="Corrupción - Conflictos de Interés",$H$9="Corrupción en Trámites, OPAs y Consultas de Acceso a la Información Pública"),'6.Valoración Control Corrupción'!I68,'5. Valoración de Controles'!I68))</f>
        <v>0</v>
      </c>
      <c r="W68" s="64">
        <f>IF($H$9="","",
IF(OR($H$9="Corrupción",$H$9="Corrupción - LA/FT/FPADM",$H$9="Corrupción - Conflictos de Interés",$H$9="Corrupción en Trámites, OPAs y Consultas de Acceso a la Información Pública"),'6.Valoración Control Corrupción'!J68,'5. Valoración de Controles'!J68))</f>
        <v>0</v>
      </c>
      <c r="X68" s="35">
        <f>IF($H$9="","",
IF(OR($H$9="Corrupción",$H$9="Corrupción - LA/FT/FPADM",$H$9="Corrupción - LA/FT/FPADM",$H$9="Corrupción en Trámites, OPAs y Consultas de Acceso a la Información Pública"),"No Aplica",'5. Valoración de Controles'!L68))</f>
        <v>0</v>
      </c>
      <c r="Y68" s="35" t="str">
        <f>IF($H$9="","",
IF(OR($H$9="Corrupción",$H$9="Corrupción - LA/FT/FPADM",$H$9="Corrupción - LA/FT/FPADM",$H$9="Corrupción en Trámites, OPAs y Consultas de Acceso a la Información Pública"),"No Aplica",'5. Valoración de Controles'!M68))</f>
        <v/>
      </c>
      <c r="Z68" s="35">
        <f>IF($H$9="","",
IF(OR($H$9="Corrupción",$H$9="Corrupción - LA/FT/FPADM",$H$9="Corrupción - LA/FT/FPADM",$H$9="Corrupción en Trámites, OPAs y Consultas de Acceso a la Información Pública"),"No Aplica",'5. Valoración de Controles'!N68))</f>
        <v>0</v>
      </c>
      <c r="AA68" s="35">
        <f>IF($H$9="","",
IF(OR($H$9="Corrupción",$H$9="Corrupción - LA/FT/FPADM",$H$9="Corrupción - LA/FT/FPADM",$H$9="Corrupción en Trámites, OPAs y Consultas de Acceso a la Información Pública"),"No Aplica",'5. Valoración de Controles'!O68))</f>
        <v>0</v>
      </c>
      <c r="AB68" s="35">
        <f>IF($H$9="","",
IF(OR($H$9="Corrupción",$H$9="Corrupción - LA/FT/FPADM",$H$9="Corrupción - LA/FT/FPADM",$H$9="Corrupción en Trámites, OPAs y Consultas de Acceso a la Información Pública"),"No Aplica",'5. Valoración de Controles'!P68))</f>
        <v>0</v>
      </c>
      <c r="AC68" s="35">
        <f>IF($H$9="","",
IF(OR($H$9="Corrupción",$H$9="Corrupción - LA/FT/FPADM",$H$9="Corrupción - LA/FT/FPADM",$H$9="Corrupción en Trámites, OPAs y Consultas de Acceso a la Información Pública"),"No Aplica",'5. Valoración de Controles'!Q68))</f>
        <v>0</v>
      </c>
      <c r="AD68" s="35">
        <f>IF($H$9="","",
IF(OR($H$9="Corrupción",$H$9="Corrupción - LA/FT/FPADM",$H$9="Corrupción - LA/FT/FPADM",$H$9="Corrupción en Trámites, OPAs y Consultas de Acceso a la Información Pública"),"No Aplica",'5. Valoración de Controles'!R68))</f>
        <v>0</v>
      </c>
      <c r="AE68" s="35">
        <f>IF($H$9="","",
IF(OR($H$9="Corrupción",$H$9="Corrupción - LA/FT/FPADM",$H$9="Corrupción - LA/FT/FPADM",$H$9="Corrupción en Trámites, OPAs y Consultas de Acceso a la Información Pública"),"No Aplica",'5. Valoración de Controles'!S68))</f>
        <v>0</v>
      </c>
      <c r="AF68" s="35">
        <f>IF($H$9="","",
IF(OR($H$9="Corrupción",$H$9="Corrupción - LA/FT/FPADM",$H$9="Corrupción - LA/FT/FPADM",$H$9="Corrupción en Trámites, OPAs y Consultas de Acceso a la Información Pública"),"No Aplica",'5. Valoración de Controles'!T68))</f>
        <v>0</v>
      </c>
      <c r="AG68" s="35" t="str">
        <f>IF($H$9="","",
IF(OR($H$9="Corrupción",$H$9="Corrupción - LA/FT/FPADM",$H$9="Corrupción - LA/FT/FPADM",$H$9="Corrupción en Trámites, OPAs y Consultas de Acceso a la Información Pública"),"No Aplica",'5. Valoración de Controles'!U68))</f>
        <v/>
      </c>
      <c r="AH68" s="135"/>
      <c r="AI68" s="216"/>
      <c r="AJ68" s="135"/>
      <c r="AK68" s="216"/>
      <c r="AL68" s="131"/>
      <c r="AM68" s="140"/>
      <c r="AN68" s="204"/>
      <c r="AO68" s="220"/>
      <c r="AP68" s="118"/>
      <c r="AQ68" s="139"/>
      <c r="AR68" s="118"/>
    </row>
    <row r="69" spans="1:73" x14ac:dyDescent="0.3"/>
  </sheetData>
  <sheetProtection algorithmName="SHA-512" hashValue="+j2uwQFsHQoTvdBufZDn9Yw7L08MA2nXjCKE4xwM6CnyZgxrOZF3Br1iEptuaP0dRzTYPE90ZSWX4cemuq43PA==" saltValue="1b8yGIgYyU6KDugrgJs3KQ==" spinCount="100000" sheet="1" objects="1" scenarios="1" formatColumns="0" formatRows="0"/>
  <mergeCells count="583">
    <mergeCell ref="AK63:AK65"/>
    <mergeCell ref="AL63:AL65"/>
    <mergeCell ref="AM63:AM65"/>
    <mergeCell ref="AN63:AN65"/>
    <mergeCell ref="AO63:AO65"/>
    <mergeCell ref="AP63:AP65"/>
    <mergeCell ref="AQ63:AQ65"/>
    <mergeCell ref="AR63:AR65"/>
    <mergeCell ref="AI63:AI65"/>
    <mergeCell ref="AJ63:AJ65"/>
    <mergeCell ref="AR66:AR68"/>
    <mergeCell ref="AI66:AI68"/>
    <mergeCell ref="AJ66:AJ68"/>
    <mergeCell ref="AK66:AK68"/>
    <mergeCell ref="AL66:AL68"/>
    <mergeCell ref="AM66:AM68"/>
    <mergeCell ref="AN66:AN68"/>
    <mergeCell ref="AO66:AO68"/>
    <mergeCell ref="AP66:AP68"/>
    <mergeCell ref="AQ66:AQ68"/>
    <mergeCell ref="A66:A68"/>
    <mergeCell ref="B66:B68"/>
    <mergeCell ref="D66:D68"/>
    <mergeCell ref="E66:E68"/>
    <mergeCell ref="F66:F68"/>
    <mergeCell ref="G66:G68"/>
    <mergeCell ref="H66:H68"/>
    <mergeCell ref="I66:I68"/>
    <mergeCell ref="J66:J68"/>
    <mergeCell ref="C66:C68"/>
    <mergeCell ref="K66:K68"/>
    <mergeCell ref="L66:L68"/>
    <mergeCell ref="M66:M68"/>
    <mergeCell ref="N66:N68"/>
    <mergeCell ref="O66:O68"/>
    <mergeCell ref="P66:P68"/>
    <mergeCell ref="AH66:AH68"/>
    <mergeCell ref="K63:K65"/>
    <mergeCell ref="L63:L65"/>
    <mergeCell ref="M63:M65"/>
    <mergeCell ref="N63:N65"/>
    <mergeCell ref="O63:O65"/>
    <mergeCell ref="P63:P65"/>
    <mergeCell ref="AH63:AH65"/>
    <mergeCell ref="A63:A65"/>
    <mergeCell ref="B63:B65"/>
    <mergeCell ref="D63:D65"/>
    <mergeCell ref="E63:E65"/>
    <mergeCell ref="F63:F65"/>
    <mergeCell ref="G63:G65"/>
    <mergeCell ref="H63:H65"/>
    <mergeCell ref="I63:I65"/>
    <mergeCell ref="J63:J65"/>
    <mergeCell ref="C63:C65"/>
    <mergeCell ref="AO60:AO62"/>
    <mergeCell ref="AP60:AP62"/>
    <mergeCell ref="AQ60:AQ62"/>
    <mergeCell ref="AR60:AR62"/>
    <mergeCell ref="AL57:AL59"/>
    <mergeCell ref="AM57:AM59"/>
    <mergeCell ref="AN57:AN59"/>
    <mergeCell ref="AO57:AO59"/>
    <mergeCell ref="AP57:AP59"/>
    <mergeCell ref="AQ57:AQ59"/>
    <mergeCell ref="AR57:AR59"/>
    <mergeCell ref="AL60:AL62"/>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H60:AH62"/>
    <mergeCell ref="AI60:AI62"/>
    <mergeCell ref="AN54:AN56"/>
    <mergeCell ref="AM60:AM62"/>
    <mergeCell ref="AN60:AN62"/>
    <mergeCell ref="AJ60:AJ62"/>
    <mergeCell ref="AK60:AK62"/>
    <mergeCell ref="AO54:AO56"/>
    <mergeCell ref="AP54:AP56"/>
    <mergeCell ref="AQ54:AQ56"/>
    <mergeCell ref="AR54:AR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H57:AH59"/>
    <mergeCell ref="AI57:AI59"/>
    <mergeCell ref="AJ57:AJ59"/>
    <mergeCell ref="AK57:AK59"/>
    <mergeCell ref="C57:C59"/>
    <mergeCell ref="AQ2:AR2"/>
    <mergeCell ref="AQ3:AR3"/>
    <mergeCell ref="AQ4:AR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H54:AH56"/>
    <mergeCell ref="AI54:AI56"/>
    <mergeCell ref="AJ54:AJ56"/>
    <mergeCell ref="AK54:AK56"/>
    <mergeCell ref="AL54:AL56"/>
    <mergeCell ref="AM54:AM56"/>
    <mergeCell ref="D1:AP4"/>
    <mergeCell ref="AK51:AK53"/>
    <mergeCell ref="AL51:AL53"/>
    <mergeCell ref="AM51:AM53"/>
    <mergeCell ref="AN51:AN53"/>
    <mergeCell ref="AO51:AO53"/>
    <mergeCell ref="AP51:AP53"/>
    <mergeCell ref="AQ51:AQ53"/>
    <mergeCell ref="AL48:AL50"/>
    <mergeCell ref="AM48:AM50"/>
    <mergeCell ref="AN48:AN50"/>
    <mergeCell ref="AO48:AO50"/>
    <mergeCell ref="AP48:AP50"/>
    <mergeCell ref="AQ48:AQ50"/>
    <mergeCell ref="AI48:AI50"/>
    <mergeCell ref="AJ48:AJ50"/>
    <mergeCell ref="AK48:AK50"/>
    <mergeCell ref="K48:K50"/>
    <mergeCell ref="L48:L50"/>
    <mergeCell ref="M48:M50"/>
    <mergeCell ref="N48:N50"/>
    <mergeCell ref="O48:O50"/>
    <mergeCell ref="P48:P50"/>
    <mergeCell ref="AQ1:AR1"/>
    <mergeCell ref="M51:M53"/>
    <mergeCell ref="N51:N53"/>
    <mergeCell ref="O51:O53"/>
    <mergeCell ref="P51:P53"/>
    <mergeCell ref="AH48:AH50"/>
    <mergeCell ref="AR51:AR53"/>
    <mergeCell ref="AH51:AH53"/>
    <mergeCell ref="AI51:AI53"/>
    <mergeCell ref="AJ51:AJ53"/>
    <mergeCell ref="D51:D53"/>
    <mergeCell ref="E51:E53"/>
    <mergeCell ref="F51:F53"/>
    <mergeCell ref="G51:G53"/>
    <mergeCell ref="H51:H53"/>
    <mergeCell ref="I51:I53"/>
    <mergeCell ref="J51:J53"/>
    <mergeCell ref="K51:K53"/>
    <mergeCell ref="L51:L53"/>
    <mergeCell ref="AR45:AR47"/>
    <mergeCell ref="A48:A50"/>
    <mergeCell ref="B48:B50"/>
    <mergeCell ref="D48:D50"/>
    <mergeCell ref="E48:E50"/>
    <mergeCell ref="F48:F50"/>
    <mergeCell ref="G48:G50"/>
    <mergeCell ref="H48:H50"/>
    <mergeCell ref="I48:I50"/>
    <mergeCell ref="J48:J50"/>
    <mergeCell ref="AR48:AR50"/>
    <mergeCell ref="AI45:AI47"/>
    <mergeCell ref="AJ45:AJ47"/>
    <mergeCell ref="AK45:AK47"/>
    <mergeCell ref="AL45:AL47"/>
    <mergeCell ref="AM45:AM47"/>
    <mergeCell ref="AN45:AN47"/>
    <mergeCell ref="AO45:AO47"/>
    <mergeCell ref="AP45:AP47"/>
    <mergeCell ref="AQ45:AQ47"/>
    <mergeCell ref="AK42:AK44"/>
    <mergeCell ref="AL42:AL44"/>
    <mergeCell ref="AM42:AM44"/>
    <mergeCell ref="AN42:AN44"/>
    <mergeCell ref="AO42:AO44"/>
    <mergeCell ref="AP42:AP44"/>
    <mergeCell ref="AQ42:AQ44"/>
    <mergeCell ref="AR42:AR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H45:AH47"/>
    <mergeCell ref="AM39:AM41"/>
    <mergeCell ref="AN39:AN41"/>
    <mergeCell ref="AO39:AO41"/>
    <mergeCell ref="AP39:AP41"/>
    <mergeCell ref="AQ39:AQ41"/>
    <mergeCell ref="AR39:AR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H42:AH44"/>
    <mergeCell ref="AI42:AI44"/>
    <mergeCell ref="AJ42:AJ44"/>
    <mergeCell ref="M39:M41"/>
    <mergeCell ref="N39:N41"/>
    <mergeCell ref="O39:O41"/>
    <mergeCell ref="P39:P41"/>
    <mergeCell ref="AH39:AH41"/>
    <mergeCell ref="AI39:AI41"/>
    <mergeCell ref="AJ39:AJ41"/>
    <mergeCell ref="AK39:AK41"/>
    <mergeCell ref="AL39:AL41"/>
    <mergeCell ref="D39:D41"/>
    <mergeCell ref="E39:E41"/>
    <mergeCell ref="F39:F41"/>
    <mergeCell ref="G39:G41"/>
    <mergeCell ref="H39:H41"/>
    <mergeCell ref="I39:I41"/>
    <mergeCell ref="J39:J41"/>
    <mergeCell ref="K39:K41"/>
    <mergeCell ref="L39:L41"/>
    <mergeCell ref="AO6:AR6"/>
    <mergeCell ref="A7:A8"/>
    <mergeCell ref="H7:H8"/>
    <mergeCell ref="I7:I8"/>
    <mergeCell ref="J7:J8"/>
    <mergeCell ref="A6:J6"/>
    <mergeCell ref="K6:P6"/>
    <mergeCell ref="G7:G8"/>
    <mergeCell ref="D7:D8"/>
    <mergeCell ref="E7:E8"/>
    <mergeCell ref="F7:F8"/>
    <mergeCell ref="AN7:AN8"/>
    <mergeCell ref="X7:Z7"/>
    <mergeCell ref="AG7:AG8"/>
    <mergeCell ref="Q6:AG6"/>
    <mergeCell ref="AH6:AN6"/>
    <mergeCell ref="Q7:Q8"/>
    <mergeCell ref="P7:P8"/>
    <mergeCell ref="K7:K8"/>
    <mergeCell ref="L7:L8"/>
    <mergeCell ref="M7:M8"/>
    <mergeCell ref="N7:N8"/>
    <mergeCell ref="O7:O8"/>
    <mergeCell ref="R7:W7"/>
    <mergeCell ref="AH9:AH11"/>
    <mergeCell ref="AI9:AI11"/>
    <mergeCell ref="AJ9:AJ11"/>
    <mergeCell ref="AO7:AO8"/>
    <mergeCell ref="AP7:AP8"/>
    <mergeCell ref="AQ7:AQ8"/>
    <mergeCell ref="AR7:AR8"/>
    <mergeCell ref="AH7:AH8"/>
    <mergeCell ref="AI7:AI8"/>
    <mergeCell ref="AJ7:AJ8"/>
    <mergeCell ref="AK7:AK8"/>
    <mergeCell ref="AL7:AL8"/>
    <mergeCell ref="AM7:AM8"/>
    <mergeCell ref="AL9:AL11"/>
    <mergeCell ref="AN9:AN11"/>
    <mergeCell ref="D12:D14"/>
    <mergeCell ref="E12:E14"/>
    <mergeCell ref="F12:F14"/>
    <mergeCell ref="H12:H14"/>
    <mergeCell ref="AQ9:AQ11"/>
    <mergeCell ref="AR9:AR11"/>
    <mergeCell ref="O9:O11"/>
    <mergeCell ref="P9:P11"/>
    <mergeCell ref="AM9:AM11"/>
    <mergeCell ref="AO9:AO11"/>
    <mergeCell ref="AP9:AP11"/>
    <mergeCell ref="J9:J11"/>
    <mergeCell ref="K9:K11"/>
    <mergeCell ref="L9:L11"/>
    <mergeCell ref="M9:M11"/>
    <mergeCell ref="N9:N11"/>
    <mergeCell ref="D9:D11"/>
    <mergeCell ref="E9:E11"/>
    <mergeCell ref="F9:F11"/>
    <mergeCell ref="H9:H11"/>
    <mergeCell ref="I12:I14"/>
    <mergeCell ref="J12:J14"/>
    <mergeCell ref="I9:I11"/>
    <mergeCell ref="AK9:AK11"/>
    <mergeCell ref="K12:K14"/>
    <mergeCell ref="L12:L14"/>
    <mergeCell ref="M12:M14"/>
    <mergeCell ref="AR15:AR17"/>
    <mergeCell ref="AQ15:AQ17"/>
    <mergeCell ref="AK15:AK17"/>
    <mergeCell ref="AL15:AL17"/>
    <mergeCell ref="AH15:AH17"/>
    <mergeCell ref="AI15:AI17"/>
    <mergeCell ref="AJ15:AJ17"/>
    <mergeCell ref="AQ12:AQ14"/>
    <mergeCell ref="AR12:AR14"/>
    <mergeCell ref="N12:N14"/>
    <mergeCell ref="O12:O14"/>
    <mergeCell ref="P12:P14"/>
    <mergeCell ref="AM12:AM14"/>
    <mergeCell ref="AO12:AO14"/>
    <mergeCell ref="AP12:AP14"/>
    <mergeCell ref="AH12:AH14"/>
    <mergeCell ref="AI12:AI14"/>
    <mergeCell ref="AJ12:AJ14"/>
    <mergeCell ref="AK12:AK14"/>
    <mergeCell ref="AL12:AL14"/>
    <mergeCell ref="AN12:AN14"/>
    <mergeCell ref="D18:D20"/>
    <mergeCell ref="E18:E20"/>
    <mergeCell ref="F18:F20"/>
    <mergeCell ref="H18:H20"/>
    <mergeCell ref="AM15:AM17"/>
    <mergeCell ref="AO15:AO17"/>
    <mergeCell ref="AP15:AP17"/>
    <mergeCell ref="L15:L17"/>
    <mergeCell ref="M15:M17"/>
    <mergeCell ref="N15:N17"/>
    <mergeCell ref="O15:O17"/>
    <mergeCell ref="P15:P17"/>
    <mergeCell ref="D15:D17"/>
    <mergeCell ref="E15:E17"/>
    <mergeCell ref="F15:F17"/>
    <mergeCell ref="H15:H17"/>
    <mergeCell ref="I15:I17"/>
    <mergeCell ref="J15:J17"/>
    <mergeCell ref="K15:K17"/>
    <mergeCell ref="AH18:AH20"/>
    <mergeCell ref="AI18:AI20"/>
    <mergeCell ref="AN15:AN17"/>
    <mergeCell ref="AN18:AN20"/>
    <mergeCell ref="I18:I20"/>
    <mergeCell ref="J18:J20"/>
    <mergeCell ref="K18:K20"/>
    <mergeCell ref="L18:L20"/>
    <mergeCell ref="M18:M20"/>
    <mergeCell ref="AR21:AR23"/>
    <mergeCell ref="AQ21:AQ23"/>
    <mergeCell ref="AK21:AK23"/>
    <mergeCell ref="AL21:AL23"/>
    <mergeCell ref="AJ18:AJ20"/>
    <mergeCell ref="AK18:AK20"/>
    <mergeCell ref="AL18:AL20"/>
    <mergeCell ref="AH21:AH23"/>
    <mergeCell ref="AI21:AI23"/>
    <mergeCell ref="AJ21:AJ23"/>
    <mergeCell ref="AQ18:AQ20"/>
    <mergeCell ref="AR18:AR20"/>
    <mergeCell ref="AN21:AN23"/>
    <mergeCell ref="N18:N20"/>
    <mergeCell ref="O18:O20"/>
    <mergeCell ref="P18:P20"/>
    <mergeCell ref="AM18:AM20"/>
    <mergeCell ref="AO18:AO20"/>
    <mergeCell ref="AP18:AP20"/>
    <mergeCell ref="D24:D26"/>
    <mergeCell ref="E24:E26"/>
    <mergeCell ref="F24:F26"/>
    <mergeCell ref="H24:H26"/>
    <mergeCell ref="AM21:AM23"/>
    <mergeCell ref="AO21:AO23"/>
    <mergeCell ref="AP21:AP23"/>
    <mergeCell ref="L21:L23"/>
    <mergeCell ref="M21:M23"/>
    <mergeCell ref="N21:N23"/>
    <mergeCell ref="O21:O23"/>
    <mergeCell ref="P21:P23"/>
    <mergeCell ref="D21:D23"/>
    <mergeCell ref="E21:E23"/>
    <mergeCell ref="F21:F23"/>
    <mergeCell ref="H21:H23"/>
    <mergeCell ref="I21:I23"/>
    <mergeCell ref="J21:J23"/>
    <mergeCell ref="K21:K23"/>
    <mergeCell ref="AH24:AH26"/>
    <mergeCell ref="AI24:AI26"/>
    <mergeCell ref="I24:I26"/>
    <mergeCell ref="J24:J26"/>
    <mergeCell ref="K24:K26"/>
    <mergeCell ref="M24:M26"/>
    <mergeCell ref="N24:N26"/>
    <mergeCell ref="O24:O26"/>
    <mergeCell ref="P24:P26"/>
    <mergeCell ref="AR27:AR29"/>
    <mergeCell ref="AQ27:AQ29"/>
    <mergeCell ref="AK27:AK29"/>
    <mergeCell ref="AL27:AL29"/>
    <mergeCell ref="AJ24:AJ26"/>
    <mergeCell ref="AK24:AK26"/>
    <mergeCell ref="AL24:AL26"/>
    <mergeCell ref="AH27:AH29"/>
    <mergeCell ref="AI27:AI29"/>
    <mergeCell ref="AJ27:AJ29"/>
    <mergeCell ref="AQ24:AQ26"/>
    <mergeCell ref="AR24:AR26"/>
    <mergeCell ref="AM24:AM26"/>
    <mergeCell ref="AO24:AO26"/>
    <mergeCell ref="AP24:AP26"/>
    <mergeCell ref="AP27:AP29"/>
    <mergeCell ref="AN24:AN26"/>
    <mergeCell ref="AO27:AO29"/>
    <mergeCell ref="AN27:AN29"/>
    <mergeCell ref="AR30:AR32"/>
    <mergeCell ref="N30:N32"/>
    <mergeCell ref="O30:O32"/>
    <mergeCell ref="P30:P32"/>
    <mergeCell ref="AM30:AM32"/>
    <mergeCell ref="AO30:AO32"/>
    <mergeCell ref="AP30:AP32"/>
    <mergeCell ref="AJ30:AJ32"/>
    <mergeCell ref="AH30:AH32"/>
    <mergeCell ref="AI30:AI32"/>
    <mergeCell ref="AN30:AN32"/>
    <mergeCell ref="AR33:AR35"/>
    <mergeCell ref="A36:A38"/>
    <mergeCell ref="D36:D38"/>
    <mergeCell ref="E36:E38"/>
    <mergeCell ref="F36:F38"/>
    <mergeCell ref="H36:H38"/>
    <mergeCell ref="AM33:AM35"/>
    <mergeCell ref="AO33:AO35"/>
    <mergeCell ref="AP33:AP35"/>
    <mergeCell ref="AQ33:AQ35"/>
    <mergeCell ref="L33:L35"/>
    <mergeCell ref="M33:M35"/>
    <mergeCell ref="N33:N35"/>
    <mergeCell ref="O33:O35"/>
    <mergeCell ref="P33:P35"/>
    <mergeCell ref="A33:A35"/>
    <mergeCell ref="D33:D35"/>
    <mergeCell ref="E33:E35"/>
    <mergeCell ref="F33:F35"/>
    <mergeCell ref="B33:B35"/>
    <mergeCell ref="B36:B38"/>
    <mergeCell ref="H33:H35"/>
    <mergeCell ref="I33:I35"/>
    <mergeCell ref="AR36:AR38"/>
    <mergeCell ref="D30:D32"/>
    <mergeCell ref="E30:E32"/>
    <mergeCell ref="F30:F32"/>
    <mergeCell ref="H30:H32"/>
    <mergeCell ref="AM27:AM29"/>
    <mergeCell ref="K33:K35"/>
    <mergeCell ref="K30:K32"/>
    <mergeCell ref="L30:L32"/>
    <mergeCell ref="M30:M32"/>
    <mergeCell ref="AH33:AH35"/>
    <mergeCell ref="AI33:AI35"/>
    <mergeCell ref="AJ33:AJ35"/>
    <mergeCell ref="AK33:AK35"/>
    <mergeCell ref="AL33:AL35"/>
    <mergeCell ref="L27:L29"/>
    <mergeCell ref="M27:M29"/>
    <mergeCell ref="N27:N29"/>
    <mergeCell ref="O27:O29"/>
    <mergeCell ref="P27:P29"/>
    <mergeCell ref="D27:D29"/>
    <mergeCell ref="E27:E29"/>
    <mergeCell ref="F27:F29"/>
    <mergeCell ref="H27:H29"/>
    <mergeCell ref="AQ36:AQ38"/>
    <mergeCell ref="G36:G38"/>
    <mergeCell ref="AN33:AN35"/>
    <mergeCell ref="AQ30:AQ32"/>
    <mergeCell ref="AK30:AK32"/>
    <mergeCell ref="AL30:AL32"/>
    <mergeCell ref="N36:N38"/>
    <mergeCell ref="O36:O38"/>
    <mergeCell ref="P36:P38"/>
    <mergeCell ref="AM36:AM38"/>
    <mergeCell ref="AO36:AO38"/>
    <mergeCell ref="AP36:AP38"/>
    <mergeCell ref="I36:I38"/>
    <mergeCell ref="J36:J38"/>
    <mergeCell ref="K36:K38"/>
    <mergeCell ref="L36:L38"/>
    <mergeCell ref="M36:M38"/>
    <mergeCell ref="AH36:AH38"/>
    <mergeCell ref="AI36:AI38"/>
    <mergeCell ref="AJ36:AJ38"/>
    <mergeCell ref="AK36:AK38"/>
    <mergeCell ref="AL36:AL38"/>
    <mergeCell ref="AN36:AN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AA7:AF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30:C32"/>
    <mergeCell ref="C33:C35"/>
    <mergeCell ref="C36:C38"/>
    <mergeCell ref="C39:C41"/>
    <mergeCell ref="C42:C44"/>
    <mergeCell ref="C45:C47"/>
    <mergeCell ref="C48:C50"/>
    <mergeCell ref="C51:C53"/>
    <mergeCell ref="C54:C56"/>
  </mergeCells>
  <conditionalFormatting sqref="K9">
    <cfRule type="cellIs" dxfId="54" priority="444" operator="equal">
      <formula>"Muy Baja"</formula>
    </cfRule>
    <cfRule type="cellIs" dxfId="53" priority="443" operator="equal">
      <formula>"Baja"</formula>
    </cfRule>
    <cfRule type="cellIs" dxfId="52" priority="442" operator="equal">
      <formula>"Media"</formula>
    </cfRule>
    <cfRule type="cellIs" dxfId="51" priority="440" operator="equal">
      <formula>"Muy Alta"</formula>
    </cfRule>
    <cfRule type="cellIs" dxfId="50" priority="441" operator="equal">
      <formula>"Alta"</formula>
    </cfRule>
  </conditionalFormatting>
  <conditionalFormatting sqref="K9:K68">
    <cfRule type="expression" dxfId="49" priority="56">
      <formula>IF($K9="Rara vez",1,0)</formula>
    </cfRule>
    <cfRule type="expression" dxfId="48" priority="52">
      <formula>IF($K9="Casi seguro",1,0)</formula>
    </cfRule>
    <cfRule type="expression" dxfId="47" priority="53">
      <formula>IF($K9="Probable",1,0)</formula>
    </cfRule>
    <cfRule type="expression" dxfId="46" priority="54">
      <formula>IF($K9="Posible",1,0)</formula>
    </cfRule>
    <cfRule type="expression" dxfId="45" priority="55">
      <formula>IF($K9="Improbable",1,0)</formula>
    </cfRule>
  </conditionalFormatting>
  <conditionalFormatting sqref="K12 K15 K18 K21 K24 K27 K30 K33 K36 K39 K42 K45 K48 K51 K54 K57 K60 K63 K66">
    <cfRule type="cellIs" dxfId="44" priority="57" operator="equal">
      <formula>"Muy Alta"</formula>
    </cfRule>
    <cfRule type="cellIs" dxfId="43" priority="58" operator="equal">
      <formula>"Alta"</formula>
    </cfRule>
    <cfRule type="cellIs" dxfId="42" priority="59" operator="equal">
      <formula>"Media"</formula>
    </cfRule>
    <cfRule type="cellIs" dxfId="41" priority="60" operator="equal">
      <formula>"Baja"</formula>
    </cfRule>
    <cfRule type="cellIs" dxfId="40" priority="61" operator="equal">
      <formula>"Muy Baja"</formula>
    </cfRule>
  </conditionalFormatting>
  <conditionalFormatting sqref="N9">
    <cfRule type="cellIs" dxfId="39" priority="732" operator="equal">
      <formula>"Leve"</formula>
    </cfRule>
    <cfRule type="cellIs" dxfId="38" priority="728" operator="equal">
      <formula>"Catastrófico"</formula>
    </cfRule>
    <cfRule type="cellIs" dxfId="37" priority="729" operator="equal">
      <formula>"Mayor"</formula>
    </cfRule>
    <cfRule type="cellIs" dxfId="36" priority="730" operator="equal">
      <formula>"Moderado"</formula>
    </cfRule>
    <cfRule type="cellIs" dxfId="35" priority="731" operator="equal">
      <formula>"Menor"</formula>
    </cfRule>
  </conditionalFormatting>
  <conditionalFormatting sqref="N12 N15 N18 N21 N24 N27 N30 N33 N36 N39 N42 N45 N48 N51 N54 N57 N60 N63 N66">
    <cfRule type="cellIs" dxfId="34" priority="77" operator="equal">
      <formula>"Moderado"</formula>
    </cfRule>
    <cfRule type="cellIs" dxfId="33" priority="78" operator="equal">
      <formula>"Menor"</formula>
    </cfRule>
    <cfRule type="cellIs" dxfId="32" priority="79" operator="equal">
      <formula>"Leve"</formula>
    </cfRule>
    <cfRule type="cellIs" dxfId="31" priority="75" operator="equal">
      <formula>"Catastrófico"</formula>
    </cfRule>
    <cfRule type="cellIs" dxfId="30" priority="76" operator="equal">
      <formula>"Mayor"</formula>
    </cfRule>
  </conditionalFormatting>
  <conditionalFormatting sqref="P9">
    <cfRule type="cellIs" dxfId="29" priority="725" operator="equal">
      <formula>"Alto"</formula>
    </cfRule>
    <cfRule type="cellIs" dxfId="28" priority="724" operator="equal">
      <formula>"Extremo"</formula>
    </cfRule>
    <cfRule type="cellIs" dxfId="27" priority="726" operator="equal">
      <formula>"Moderado"</formula>
    </cfRule>
    <cfRule type="cellIs" dxfId="26" priority="727" operator="equal">
      <formula>"Bajo"</formula>
    </cfRule>
  </conditionalFormatting>
  <conditionalFormatting sqref="P12 P15 P18 P21 P24 P27 P30 P33 P36 P39 P42 P45 P48 P51 P54 P57 P60 P63 P66">
    <cfRule type="cellIs" dxfId="25" priority="72" operator="equal">
      <formula>"Alto"</formula>
    </cfRule>
    <cfRule type="cellIs" dxfId="24" priority="73" operator="equal">
      <formula>"Moderado"</formula>
    </cfRule>
    <cfRule type="cellIs" dxfId="23" priority="74" operator="equal">
      <formula>"Bajo"</formula>
    </cfRule>
    <cfRule type="cellIs" dxfId="22" priority="71" operator="equal">
      <formula>"Extremo"</formula>
    </cfRule>
  </conditionalFormatting>
  <conditionalFormatting sqref="AH9 AH12 AH15 AH18 AH21 AH24 AH27 AH30 AH33 AH36 AH39 AH42 AH45 AH48 AH51 AH54 AH57 AH60 AH63 AH66">
    <cfRule type="cellIs" dxfId="21" priority="400" operator="equal">
      <formula>"Muy Alta"</formula>
    </cfRule>
    <cfRule type="cellIs" dxfId="20" priority="401" operator="equal">
      <formula>"Alta"</formula>
    </cfRule>
    <cfRule type="cellIs" dxfId="19" priority="402" operator="equal">
      <formula>"Media"</formula>
    </cfRule>
    <cfRule type="cellIs" dxfId="18" priority="403" operator="equal">
      <formula>"Baja"</formula>
    </cfRule>
    <cfRule type="cellIs" dxfId="17" priority="404" operator="equal">
      <formula>"Muy Baja"</formula>
    </cfRule>
  </conditionalFormatting>
  <conditionalFormatting sqref="AH9:AH68">
    <cfRule type="expression" dxfId="16" priority="10">
      <formula>IF($AH9="Rara vez",1,0)</formula>
    </cfRule>
    <cfRule type="expression" dxfId="15" priority="9">
      <formula>IF($AH9="Improbable",1,0)</formula>
    </cfRule>
    <cfRule type="expression" dxfId="14" priority="8">
      <formula>IF($AH9="Posible",1,0)</formula>
    </cfRule>
    <cfRule type="expression" dxfId="13" priority="7">
      <formula>IF($AH9="Probable",1,0)</formula>
    </cfRule>
    <cfRule type="expression" dxfId="12" priority="6">
      <formula>IF($AH9="Casi seguro",1,0)</formula>
    </cfRule>
  </conditionalFormatting>
  <conditionalFormatting sqref="AJ9 AJ12 AJ15 AJ18 AJ21 AJ24 AJ27 AJ30 AJ33 AJ36 AJ39 AJ42 AJ45 AJ48 AJ51 AJ54 AJ57 AJ60 AJ63 AJ66">
    <cfRule type="cellIs" dxfId="11" priority="561" operator="equal">
      <formula>"Catastrófico"</formula>
    </cfRule>
    <cfRule type="cellIs" dxfId="10" priority="563" operator="equal">
      <formula>"Moderado"</formula>
    </cfRule>
    <cfRule type="cellIs" dxfId="9" priority="564" operator="equal">
      <formula>"Menor"</formula>
    </cfRule>
    <cfRule type="cellIs" dxfId="8" priority="565" operator="equal">
      <formula>"Leve"</formula>
    </cfRule>
    <cfRule type="cellIs" dxfId="7" priority="562" operator="equal">
      <formula>"Mayor"</formula>
    </cfRule>
  </conditionalFormatting>
  <conditionalFormatting sqref="AL9 AL12 AL15 AL18 AL21 AL24 AL27 AL30 AL33 AL36 AL39 AL42 AL45 AL48 AL51 AL54 AL57 AL60 AL63 AL66">
    <cfRule type="cellIs" dxfId="6" priority="547" operator="equal">
      <formula>"Extremo"</formula>
    </cfRule>
    <cfRule type="cellIs" dxfId="5" priority="548" operator="equal">
      <formula>"Alto"</formula>
    </cfRule>
    <cfRule type="cellIs" dxfId="4" priority="549" operator="equal">
      <formula>"Moderado"</formula>
    </cfRule>
    <cfRule type="cellIs" dxfId="3" priority="550" operator="equal">
      <formula>"Bajo"</formula>
    </cfRule>
  </conditionalFormatting>
  <conditionalFormatting sqref="AO9:AR68">
    <cfRule type="expression" dxfId="2" priority="28">
      <formula>IF($AL9="Bajo",1,0)</formula>
    </cfRule>
    <cfRule type="expression" dxfId="1" priority="26">
      <formula>IF(OR($AM9="Evitar",$AM9="Compartir",$AM9="Aceptar",$AM9="Reducir (Transferir)"),1,0)</formula>
    </cfRule>
    <cfRule type="expression" dxfId="0" priority="27">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dataValidations count="1">
    <dataValidation type="list" allowBlank="1" showInputMessage="1" showErrorMessage="1" sqref="AM9:AM68">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31496062992125984" footer="0.31496062992125984"/>
  <pageSetup scale="12"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AV79"/>
  <sheetViews>
    <sheetView showGridLines="0" view="pageBreakPreview" zoomScale="80" zoomScaleNormal="70" zoomScaleSheetLayoutView="80" workbookViewId="0">
      <pane xSplit="4" ySplit="8" topLeftCell="E9" activePane="bottomRight" state="frozen"/>
      <selection pane="topRight" activeCell="E1" sqref="E1"/>
      <selection pane="bottomLeft" activeCell="A9" sqref="A9"/>
      <selection pane="bottomRight" activeCell="G9" sqref="G9:G11"/>
    </sheetView>
  </sheetViews>
  <sheetFormatPr baseColWidth="10" defaultColWidth="0" defaultRowHeight="16.5" zeroHeight="1" x14ac:dyDescent="0.3"/>
  <cols>
    <col min="1" max="1" width="4" style="16" bestFit="1" customWidth="1"/>
    <col min="2" max="2" width="14.85546875" style="16" customWidth="1"/>
    <col min="3" max="3" width="53.140625" style="16" customWidth="1"/>
    <col min="4" max="4" width="21.42578125" style="9" customWidth="1"/>
    <col min="5" max="5" width="26.28515625" style="9" customWidth="1"/>
    <col min="6" max="6" width="41" style="9" customWidth="1"/>
    <col min="7" max="7" width="12" style="9" customWidth="1"/>
    <col min="8" max="8" width="54" style="9" customWidth="1"/>
    <col min="9" max="9" width="27.85546875" style="9" customWidth="1"/>
    <col min="10" max="10" width="38.42578125" style="9" customWidth="1"/>
    <col min="11" max="11" width="13.7109375" style="9" customWidth="1"/>
    <col min="12" max="12" width="37.42578125" style="9" customWidth="1"/>
    <col min="13" max="13" width="10.7109375" style="9" customWidth="1"/>
    <col min="14" max="14" width="88.5703125" style="9" customWidth="1"/>
    <col min="15" max="15" width="23.7109375" style="9" customWidth="1"/>
    <col min="16" max="16" width="10.7109375" style="9" customWidth="1"/>
    <col min="17" max="17" width="55.85546875" style="9" customWidth="1"/>
    <col min="18" max="18" width="45.42578125" style="9" customWidth="1"/>
    <col min="19" max="19" width="37" style="9" customWidth="1"/>
    <col min="20" max="20" width="12.7109375" style="9" customWidth="1"/>
    <col min="21" max="21" width="57.42578125" style="9" customWidth="1"/>
    <col min="22" max="22" width="12.85546875" style="9" customWidth="1"/>
    <col min="23" max="23" width="69.140625" style="9" customWidth="1"/>
    <col min="24" max="24" width="23.7109375" style="9" customWidth="1"/>
    <col min="25" max="25" width="10.28515625" style="9" customWidth="1"/>
    <col min="26" max="27" width="27.85546875" style="9" customWidth="1"/>
    <col min="28" max="28" width="23.7109375" style="9" customWidth="1"/>
    <col min="29" max="29" width="12.5703125" style="9" customWidth="1"/>
    <col min="30" max="30" width="33.7109375" style="9" customWidth="1"/>
    <col min="31" max="31" width="9.5703125" style="9" customWidth="1"/>
    <col min="32" max="32" width="27.140625" style="9" customWidth="1"/>
    <col min="33" max="33" width="23.7109375" style="9" customWidth="1"/>
    <col min="34" max="34" width="3.42578125" style="9" customWidth="1"/>
    <col min="35" max="48" width="11.42578125" style="9" hidden="1" customWidth="1"/>
    <col min="49" max="16384" width="11.42578125" style="9" hidden="1"/>
  </cols>
  <sheetData>
    <row r="1" spans="1:48" ht="21.95" customHeight="1" x14ac:dyDescent="0.3">
      <c r="A1" s="246"/>
      <c r="B1" s="247"/>
      <c r="C1" s="154" t="s">
        <v>138</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262" t="s">
        <v>357</v>
      </c>
      <c r="AG1" s="262"/>
      <c r="AH1" s="8"/>
      <c r="AI1" s="8"/>
      <c r="AJ1" s="8"/>
      <c r="AK1" s="8"/>
      <c r="AL1" s="8"/>
      <c r="AM1" s="8"/>
      <c r="AN1" s="8"/>
      <c r="AO1" s="8"/>
      <c r="AP1" s="8"/>
      <c r="AQ1" s="8"/>
      <c r="AR1" s="8"/>
      <c r="AS1" s="8"/>
      <c r="AT1" s="8"/>
      <c r="AU1" s="8"/>
      <c r="AV1" s="8"/>
    </row>
    <row r="2" spans="1:48" ht="21.95" customHeight="1" x14ac:dyDescent="0.3">
      <c r="A2" s="248"/>
      <c r="B2" s="249"/>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262" t="s">
        <v>358</v>
      </c>
      <c r="AG2" s="262"/>
      <c r="AH2" s="8"/>
      <c r="AI2" s="8"/>
      <c r="AJ2" s="8"/>
      <c r="AK2" s="8"/>
      <c r="AL2" s="8"/>
      <c r="AM2" s="8"/>
      <c r="AN2" s="8"/>
      <c r="AO2" s="8"/>
      <c r="AP2" s="8"/>
      <c r="AQ2" s="8"/>
      <c r="AR2" s="8"/>
      <c r="AS2" s="8"/>
      <c r="AT2" s="8"/>
      <c r="AU2" s="8"/>
      <c r="AV2" s="8"/>
    </row>
    <row r="3" spans="1:48" ht="21.95" customHeight="1" x14ac:dyDescent="0.3">
      <c r="A3" s="248"/>
      <c r="B3" s="249"/>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262" t="s">
        <v>359</v>
      </c>
      <c r="AG3" s="262"/>
      <c r="AH3" s="8"/>
      <c r="AI3" s="8"/>
      <c r="AJ3" s="8"/>
      <c r="AK3" s="8"/>
      <c r="AL3" s="8"/>
      <c r="AM3" s="8"/>
      <c r="AN3" s="8"/>
      <c r="AO3" s="8"/>
      <c r="AP3" s="8"/>
      <c r="AQ3" s="8"/>
      <c r="AR3" s="8"/>
      <c r="AS3" s="8"/>
      <c r="AT3" s="8"/>
      <c r="AU3" s="8"/>
      <c r="AV3" s="8"/>
    </row>
    <row r="4" spans="1:48" ht="21.95" customHeight="1" x14ac:dyDescent="0.3">
      <c r="A4" s="250"/>
      <c r="B4" s="251"/>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263" t="s">
        <v>363</v>
      </c>
      <c r="AG4" s="263"/>
      <c r="AH4" s="8"/>
      <c r="AI4" s="8"/>
      <c r="AJ4" s="8"/>
      <c r="AK4" s="8"/>
      <c r="AL4" s="8"/>
      <c r="AM4" s="8"/>
      <c r="AN4" s="8"/>
      <c r="AO4" s="8"/>
      <c r="AP4" s="8"/>
      <c r="AQ4" s="8"/>
      <c r="AR4" s="8"/>
      <c r="AS4" s="8"/>
      <c r="AT4" s="8"/>
      <c r="AU4" s="8"/>
      <c r="AV4" s="8"/>
    </row>
    <row r="5" spans="1:48" ht="11.1" customHeight="1" x14ac:dyDescent="0.3">
      <c r="A5" s="10"/>
      <c r="B5" s="11"/>
      <c r="C5" s="1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s="20" customFormat="1" ht="34.15" customHeight="1" x14ac:dyDescent="0.3">
      <c r="A6" s="239" t="s">
        <v>88</v>
      </c>
      <c r="B6" s="239"/>
      <c r="C6" s="239"/>
      <c r="D6" s="253"/>
      <c r="E6" s="36" t="s">
        <v>0</v>
      </c>
      <c r="F6" s="36" t="s">
        <v>290</v>
      </c>
      <c r="G6" s="239" t="s">
        <v>289</v>
      </c>
      <c r="H6" s="239"/>
      <c r="I6" s="239"/>
      <c r="J6" s="239"/>
      <c r="K6" s="239"/>
      <c r="L6" s="239"/>
      <c r="M6" s="239"/>
      <c r="N6" s="239"/>
      <c r="O6" s="239"/>
      <c r="P6" s="239" t="s">
        <v>287</v>
      </c>
      <c r="Q6" s="239"/>
      <c r="R6" s="239"/>
      <c r="S6" s="239"/>
      <c r="T6" s="239"/>
      <c r="U6" s="239"/>
      <c r="V6" s="239"/>
      <c r="W6" s="239"/>
      <c r="X6" s="239"/>
      <c r="Y6" s="239" t="s">
        <v>288</v>
      </c>
      <c r="Z6" s="239"/>
      <c r="AA6" s="239"/>
      <c r="AB6" s="239"/>
      <c r="AC6" s="239"/>
      <c r="AD6" s="239"/>
      <c r="AE6" s="239"/>
      <c r="AF6" s="239"/>
      <c r="AG6" s="239"/>
      <c r="AH6" s="19"/>
      <c r="AI6" s="19"/>
      <c r="AJ6" s="19"/>
      <c r="AK6" s="19"/>
      <c r="AL6" s="19"/>
      <c r="AM6" s="19"/>
      <c r="AN6" s="19"/>
      <c r="AO6" s="19"/>
      <c r="AP6" s="19"/>
      <c r="AQ6" s="19"/>
      <c r="AR6" s="19"/>
      <c r="AS6" s="19"/>
      <c r="AT6" s="19"/>
      <c r="AU6" s="19"/>
      <c r="AV6" s="19"/>
    </row>
    <row r="7" spans="1:48" s="20" customFormat="1" ht="36.950000000000003" customHeight="1" x14ac:dyDescent="0.3">
      <c r="A7" s="254" t="s">
        <v>74</v>
      </c>
      <c r="B7" s="255" t="s">
        <v>28</v>
      </c>
      <c r="C7" s="239" t="s">
        <v>1</v>
      </c>
      <c r="D7" s="256" t="s">
        <v>73</v>
      </c>
      <c r="E7" s="253" t="s">
        <v>369</v>
      </c>
      <c r="F7" s="258" t="s">
        <v>286</v>
      </c>
      <c r="G7" s="240" t="s">
        <v>22</v>
      </c>
      <c r="H7" s="240"/>
      <c r="I7" s="240"/>
      <c r="J7" s="240"/>
      <c r="K7" s="260" t="s">
        <v>23</v>
      </c>
      <c r="L7" s="261"/>
      <c r="M7" s="241" t="s">
        <v>24</v>
      </c>
      <c r="N7" s="241"/>
      <c r="O7" s="241"/>
      <c r="P7" s="240" t="s">
        <v>22</v>
      </c>
      <c r="Q7" s="240"/>
      <c r="R7" s="240"/>
      <c r="S7" s="240"/>
      <c r="T7" s="260" t="s">
        <v>23</v>
      </c>
      <c r="U7" s="261"/>
      <c r="V7" s="241" t="s">
        <v>24</v>
      </c>
      <c r="W7" s="241"/>
      <c r="X7" s="241"/>
      <c r="Y7" s="240" t="s">
        <v>22</v>
      </c>
      <c r="Z7" s="240"/>
      <c r="AA7" s="240"/>
      <c r="AB7" s="240"/>
      <c r="AC7" s="260" t="s">
        <v>23</v>
      </c>
      <c r="AD7" s="261"/>
      <c r="AE7" s="241" t="s">
        <v>24</v>
      </c>
      <c r="AF7" s="241"/>
      <c r="AG7" s="241"/>
      <c r="AH7" s="19"/>
      <c r="AI7" s="19"/>
      <c r="AJ7" s="19"/>
      <c r="AK7" s="19"/>
      <c r="AL7" s="19"/>
      <c r="AM7" s="19"/>
      <c r="AN7" s="19"/>
      <c r="AO7" s="19"/>
      <c r="AP7" s="19"/>
      <c r="AQ7" s="19"/>
      <c r="AR7" s="19"/>
      <c r="AS7" s="19"/>
      <c r="AT7" s="19"/>
      <c r="AU7" s="19"/>
      <c r="AV7" s="19"/>
    </row>
    <row r="8" spans="1:48" s="20" customFormat="1" ht="42.4" customHeight="1" x14ac:dyDescent="0.3">
      <c r="A8" s="254"/>
      <c r="B8" s="255"/>
      <c r="C8" s="239"/>
      <c r="D8" s="256"/>
      <c r="E8" s="253"/>
      <c r="F8" s="259"/>
      <c r="G8" s="68" t="s">
        <v>25</v>
      </c>
      <c r="H8" s="68" t="s">
        <v>19</v>
      </c>
      <c r="I8" s="68" t="s">
        <v>279</v>
      </c>
      <c r="J8" s="68" t="s">
        <v>20</v>
      </c>
      <c r="K8" s="69" t="s">
        <v>25</v>
      </c>
      <c r="L8" s="69" t="s">
        <v>21</v>
      </c>
      <c r="M8" s="70" t="s">
        <v>25</v>
      </c>
      <c r="N8" s="70" t="s">
        <v>26</v>
      </c>
      <c r="O8" s="70" t="s">
        <v>27</v>
      </c>
      <c r="P8" s="68" t="s">
        <v>25</v>
      </c>
      <c r="Q8" s="68" t="s">
        <v>19</v>
      </c>
      <c r="R8" s="68" t="s">
        <v>279</v>
      </c>
      <c r="S8" s="68" t="s">
        <v>20</v>
      </c>
      <c r="T8" s="69" t="s">
        <v>25</v>
      </c>
      <c r="U8" s="69" t="s">
        <v>21</v>
      </c>
      <c r="V8" s="70" t="s">
        <v>25</v>
      </c>
      <c r="W8" s="70" t="s">
        <v>26</v>
      </c>
      <c r="X8" s="70" t="s">
        <v>27</v>
      </c>
      <c r="Y8" s="68" t="s">
        <v>25</v>
      </c>
      <c r="Z8" s="68" t="s">
        <v>19</v>
      </c>
      <c r="AA8" s="68" t="s">
        <v>279</v>
      </c>
      <c r="AB8" s="68" t="s">
        <v>20</v>
      </c>
      <c r="AC8" s="69" t="s">
        <v>25</v>
      </c>
      <c r="AD8" s="69" t="s">
        <v>21</v>
      </c>
      <c r="AE8" s="70" t="s">
        <v>25</v>
      </c>
      <c r="AF8" s="70" t="s">
        <v>26</v>
      </c>
      <c r="AG8" s="70" t="s">
        <v>27</v>
      </c>
      <c r="AH8" s="21"/>
      <c r="AI8" s="21"/>
      <c r="AJ8" s="21"/>
      <c r="AK8" s="21"/>
      <c r="AL8" s="21"/>
      <c r="AM8" s="21"/>
      <c r="AN8" s="21"/>
      <c r="AO8" s="21"/>
      <c r="AP8" s="21"/>
      <c r="AQ8" s="21"/>
      <c r="AR8" s="21"/>
      <c r="AS8" s="21"/>
      <c r="AT8" s="21"/>
      <c r="AU8" s="21"/>
      <c r="AV8" s="21"/>
    </row>
    <row r="9" spans="1:48" s="67" customFormat="1" ht="26.25" customHeight="1" x14ac:dyDescent="0.25">
      <c r="A9" s="245">
        <v>1</v>
      </c>
      <c r="B9" s="204" t="str">
        <f>IF('2. Identificación del Riesgo'!B9:B11="","",'2. Identificación del Riesgo'!B9:B11)</f>
        <v>Gestión Contractual</v>
      </c>
      <c r="C9" s="204" t="str">
        <f>IF('2. Identificación del Riesgo'!G9:G11="","",'2. Identificación del Riesgo'!G9:G11)</f>
        <v>Posibilidad de afectacion económica y reputacional por el Incumplimiento legal, en la aplicación de requisitos juridicos debido a la falta de conocimientos jurídicos y experiencia por parte de los abogados encargados de llevar los procesos</v>
      </c>
      <c r="D9" s="204" t="str">
        <f>IF('2. Identificación del Riesgo'!H9:H11="","",'2. Identificación del Riesgo'!H9:H11)</f>
        <v>Gestión - Incumplimiento Normativo</v>
      </c>
      <c r="E9" s="257" t="str">
        <f>IF('7. Mapa de Riesgos General'!AO9:AO11="",IF(B9="","","N/A"),'7. Mapa de Riesgos General'!AO9:AO11)</f>
        <v>N/A</v>
      </c>
      <c r="F9" s="204" t="str">
        <f>IF('7. Mapa de Riesgos General'!Q9:Q11="","",'7. Mapa de Riesgos General'!W9:W11)</f>
        <v xml:space="preserve">Evidencias:
1. Pantallazos flujos de aprobación secop2
2. Excel Observaciones
</v>
      </c>
      <c r="G9" s="244"/>
      <c r="H9" s="242"/>
      <c r="I9" s="243"/>
      <c r="J9" s="243"/>
      <c r="K9" s="232"/>
      <c r="L9" s="236"/>
      <c r="M9" s="233"/>
      <c r="N9" s="236"/>
      <c r="O9" s="236"/>
      <c r="P9" s="233"/>
      <c r="Q9" s="234"/>
      <c r="R9" s="234"/>
      <c r="S9" s="234"/>
      <c r="T9" s="232"/>
      <c r="U9" s="236"/>
      <c r="V9" s="233"/>
      <c r="W9" s="236"/>
      <c r="X9" s="236"/>
      <c r="Y9" s="233"/>
      <c r="Z9" s="234"/>
      <c r="AA9" s="234"/>
      <c r="AB9" s="234"/>
      <c r="AC9" s="233"/>
      <c r="AD9" s="235"/>
      <c r="AE9" s="233"/>
      <c r="AF9" s="235"/>
      <c r="AG9" s="235"/>
      <c r="AH9" s="71"/>
      <c r="AI9" s="71"/>
      <c r="AJ9" s="71"/>
      <c r="AK9" s="71"/>
      <c r="AL9" s="71"/>
      <c r="AM9" s="71"/>
      <c r="AN9" s="71"/>
      <c r="AO9" s="71"/>
      <c r="AP9" s="71"/>
      <c r="AQ9" s="71"/>
      <c r="AR9" s="71"/>
      <c r="AS9" s="71"/>
      <c r="AT9" s="71"/>
      <c r="AU9" s="71"/>
      <c r="AV9" s="71"/>
    </row>
    <row r="10" spans="1:48" s="67" customFormat="1" ht="30" customHeight="1" x14ac:dyDescent="0.25">
      <c r="A10" s="245"/>
      <c r="B10" s="204"/>
      <c r="C10" s="204"/>
      <c r="D10" s="204"/>
      <c r="E10" s="257"/>
      <c r="F10" s="204"/>
      <c r="G10" s="244"/>
      <c r="H10" s="242"/>
      <c r="I10" s="243"/>
      <c r="J10" s="243"/>
      <c r="K10" s="232"/>
      <c r="L10" s="236"/>
      <c r="M10" s="233"/>
      <c r="N10" s="236"/>
      <c r="O10" s="236"/>
      <c r="P10" s="233"/>
      <c r="Q10" s="235"/>
      <c r="R10" s="235"/>
      <c r="S10" s="235"/>
      <c r="T10" s="232"/>
      <c r="U10" s="236"/>
      <c r="V10" s="233"/>
      <c r="W10" s="236"/>
      <c r="X10" s="236"/>
      <c r="Y10" s="233"/>
      <c r="Z10" s="235"/>
      <c r="AA10" s="235"/>
      <c r="AB10" s="235"/>
      <c r="AC10" s="233"/>
      <c r="AD10" s="235"/>
      <c r="AE10" s="233"/>
      <c r="AF10" s="235"/>
      <c r="AG10" s="235"/>
      <c r="AH10" s="66"/>
      <c r="AI10" s="66"/>
      <c r="AJ10" s="66"/>
      <c r="AK10" s="66"/>
      <c r="AL10" s="66"/>
      <c r="AM10" s="66"/>
      <c r="AN10" s="66"/>
      <c r="AO10" s="66"/>
      <c r="AP10" s="66"/>
      <c r="AQ10" s="66"/>
      <c r="AR10" s="66"/>
      <c r="AS10" s="66"/>
      <c r="AT10" s="66"/>
      <c r="AU10" s="66"/>
      <c r="AV10" s="66"/>
    </row>
    <row r="11" spans="1:48" s="67" customFormat="1" ht="45.75" customHeight="1" x14ac:dyDescent="0.25">
      <c r="A11" s="245"/>
      <c r="B11" s="204"/>
      <c r="C11" s="204"/>
      <c r="D11" s="204"/>
      <c r="E11" s="257"/>
      <c r="F11" s="204"/>
      <c r="G11" s="244"/>
      <c r="H11" s="242"/>
      <c r="I11" s="243"/>
      <c r="J11" s="243"/>
      <c r="K11" s="232"/>
      <c r="L11" s="236"/>
      <c r="M11" s="233"/>
      <c r="N11" s="236"/>
      <c r="O11" s="236"/>
      <c r="P11" s="233"/>
      <c r="Q11" s="235"/>
      <c r="R11" s="235"/>
      <c r="S11" s="235"/>
      <c r="T11" s="232"/>
      <c r="U11" s="236"/>
      <c r="V11" s="233"/>
      <c r="W11" s="236"/>
      <c r="X11" s="236"/>
      <c r="Y11" s="233"/>
      <c r="Z11" s="235"/>
      <c r="AA11" s="235"/>
      <c r="AB11" s="235"/>
      <c r="AC11" s="233"/>
      <c r="AD11" s="235"/>
      <c r="AE11" s="233"/>
      <c r="AF11" s="235"/>
      <c r="AG11" s="235"/>
      <c r="AH11" s="66"/>
      <c r="AI11" s="66"/>
      <c r="AJ11" s="66"/>
      <c r="AK11" s="66"/>
      <c r="AL11" s="66"/>
      <c r="AM11" s="66"/>
      <c r="AN11" s="66"/>
      <c r="AO11" s="66"/>
      <c r="AP11" s="66"/>
      <c r="AQ11" s="66"/>
      <c r="AR11" s="66"/>
      <c r="AS11" s="66"/>
      <c r="AT11" s="66"/>
      <c r="AU11" s="66"/>
      <c r="AV11" s="66"/>
    </row>
    <row r="12" spans="1:48" s="67" customFormat="1" ht="81.75" customHeight="1" x14ac:dyDescent="0.25">
      <c r="A12" s="147">
        <v>2</v>
      </c>
      <c r="B12" s="204" t="str">
        <f>IF('2. Identificación del Riesgo'!B12:B14="","",'2. Identificación del Riesgo'!B12:B14)</f>
        <v>Gestión Contractual</v>
      </c>
      <c r="C12" s="204" t="str">
        <f>IF('2. Identificación del Riesgo'!G12:G14="","",'2. Identificación del Riesgo'!G12:G14)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D12" s="204" t="str">
        <f>IF('2. Identificación del Riesgo'!H12:H14="","",'2. Identificación del Riesgo'!H12:H14)</f>
        <v>Gestión - Incumplimiento Normativo</v>
      </c>
      <c r="E12" s="257" t="str">
        <f>IF('7. Mapa de Riesgos General'!AO12:AO14="",IF(B12="","","N/A"),'7. Mapa de Riesgos General'!AO12:AO14)</f>
        <v>N/A</v>
      </c>
      <c r="F12" s="204" t="str">
        <f>IF('7. Mapa de Riesgos General'!Q12:Q14="","",'7. Mapa de Riesgos General'!W12:W14)</f>
        <v xml:space="preserve">Evidencias:
** Base de contratación.
** Pantallazos 3 muestreos de revisión de contratos
** Pantallazos 3 muestreos de revisión de pólizas
</v>
      </c>
      <c r="G12" s="244"/>
      <c r="H12" s="242"/>
      <c r="I12" s="243"/>
      <c r="J12" s="243"/>
      <c r="K12" s="232"/>
      <c r="L12" s="236"/>
      <c r="M12" s="233"/>
      <c r="N12" s="236"/>
      <c r="O12" s="236"/>
      <c r="P12" s="233"/>
      <c r="Q12" s="234"/>
      <c r="R12" s="234"/>
      <c r="S12" s="234"/>
      <c r="T12" s="232"/>
      <c r="U12" s="236"/>
      <c r="V12" s="233"/>
      <c r="W12" s="236"/>
      <c r="X12" s="236"/>
      <c r="Y12" s="233"/>
      <c r="Z12" s="234"/>
      <c r="AA12" s="234"/>
      <c r="AB12" s="234"/>
      <c r="AC12" s="233"/>
      <c r="AD12" s="235"/>
      <c r="AE12" s="233"/>
      <c r="AF12" s="235"/>
      <c r="AG12" s="235"/>
      <c r="AH12" s="66"/>
      <c r="AI12" s="66"/>
      <c r="AJ12" s="66"/>
      <c r="AK12" s="66"/>
      <c r="AL12" s="66"/>
      <c r="AM12" s="66"/>
      <c r="AN12" s="66"/>
      <c r="AO12" s="66"/>
      <c r="AP12" s="66"/>
      <c r="AQ12" s="66"/>
      <c r="AR12" s="66"/>
      <c r="AS12" s="66"/>
      <c r="AT12" s="66"/>
      <c r="AU12" s="66"/>
      <c r="AV12" s="66"/>
    </row>
    <row r="13" spans="1:48" ht="45.75" customHeight="1" x14ac:dyDescent="0.3">
      <c r="A13" s="147"/>
      <c r="B13" s="204"/>
      <c r="C13" s="204"/>
      <c r="D13" s="204"/>
      <c r="E13" s="257"/>
      <c r="F13" s="204"/>
      <c r="G13" s="244"/>
      <c r="H13" s="242"/>
      <c r="I13" s="243"/>
      <c r="J13" s="243"/>
      <c r="K13" s="232"/>
      <c r="L13" s="236"/>
      <c r="M13" s="233"/>
      <c r="N13" s="236"/>
      <c r="O13" s="236"/>
      <c r="P13" s="233"/>
      <c r="Q13" s="235"/>
      <c r="R13" s="235"/>
      <c r="S13" s="235"/>
      <c r="T13" s="232"/>
      <c r="U13" s="236"/>
      <c r="V13" s="233"/>
      <c r="W13" s="236"/>
      <c r="X13" s="236"/>
      <c r="Y13" s="233"/>
      <c r="Z13" s="235"/>
      <c r="AA13" s="235"/>
      <c r="AB13" s="235"/>
      <c r="AC13" s="233"/>
      <c r="AD13" s="235"/>
      <c r="AE13" s="233"/>
      <c r="AF13" s="235"/>
      <c r="AG13" s="235"/>
      <c r="AH13" s="8"/>
      <c r="AI13" s="8"/>
      <c r="AJ13" s="8"/>
      <c r="AK13" s="8"/>
      <c r="AL13" s="8"/>
      <c r="AM13" s="8"/>
      <c r="AN13" s="8"/>
      <c r="AO13" s="8"/>
      <c r="AP13" s="8"/>
      <c r="AQ13" s="8"/>
      <c r="AR13" s="8"/>
      <c r="AS13" s="8"/>
      <c r="AT13" s="8"/>
      <c r="AU13" s="8"/>
      <c r="AV13" s="8"/>
    </row>
    <row r="14" spans="1:48" ht="45.75" customHeight="1" x14ac:dyDescent="0.3">
      <c r="A14" s="147"/>
      <c r="B14" s="204"/>
      <c r="C14" s="204"/>
      <c r="D14" s="204"/>
      <c r="E14" s="257"/>
      <c r="F14" s="204"/>
      <c r="G14" s="244"/>
      <c r="H14" s="242"/>
      <c r="I14" s="243"/>
      <c r="J14" s="243"/>
      <c r="K14" s="232"/>
      <c r="L14" s="236"/>
      <c r="M14" s="233"/>
      <c r="N14" s="236"/>
      <c r="O14" s="236"/>
      <c r="P14" s="233"/>
      <c r="Q14" s="235"/>
      <c r="R14" s="235"/>
      <c r="S14" s="235"/>
      <c r="T14" s="232"/>
      <c r="U14" s="236"/>
      <c r="V14" s="233"/>
      <c r="W14" s="236"/>
      <c r="X14" s="236"/>
      <c r="Y14" s="233"/>
      <c r="Z14" s="235"/>
      <c r="AA14" s="235"/>
      <c r="AB14" s="235"/>
      <c r="AC14" s="233"/>
      <c r="AD14" s="235"/>
      <c r="AE14" s="233"/>
      <c r="AF14" s="235"/>
      <c r="AG14" s="235"/>
      <c r="AH14" s="8"/>
      <c r="AI14" s="8"/>
      <c r="AJ14" s="8"/>
      <c r="AK14" s="8"/>
      <c r="AL14" s="8"/>
      <c r="AM14" s="8"/>
      <c r="AN14" s="8"/>
      <c r="AO14" s="8"/>
      <c r="AP14" s="8"/>
      <c r="AQ14" s="8"/>
      <c r="AR14" s="8"/>
      <c r="AS14" s="8"/>
      <c r="AT14" s="8"/>
      <c r="AU14" s="8"/>
      <c r="AV14" s="8"/>
    </row>
    <row r="15" spans="1:48" s="72" customFormat="1" ht="31.5" customHeight="1" x14ac:dyDescent="0.25">
      <c r="A15" s="147">
        <v>3</v>
      </c>
      <c r="B15" s="252" t="str">
        <f>IF('2. Identificación del Riesgo'!B15:B17="","",'2. Identificación del Riesgo'!B15:B17)</f>
        <v>Gestión Contractual</v>
      </c>
      <c r="C15" s="252" t="str">
        <f>IF('2. Identificación del Riesgo'!G15:G17="","",'2. Identificación del Riesgo'!G15:G17)</f>
        <v>Posibilidad de afectacion reputacional por la aprobacion de polizas que no cumplen con las condiciones legalmente establecidas debido a la falta de conocimientos contractuales de los abogados contratistas que apoyan el proceso contractual</v>
      </c>
      <c r="D15" s="252" t="str">
        <f>IF('2. Identificación del Riesgo'!H15:H17="","",'2. Identificación del Riesgo'!H15:H17)</f>
        <v>Gestión - Incumplimiento Normativo</v>
      </c>
      <c r="E15" s="264" t="str">
        <f>IF('7. Mapa de Riesgos General'!AO15:AO17="",IF(B15="","","N/A"),'7. Mapa de Riesgos General'!AO15:AO17)</f>
        <v>Realizar el envío de lineamientos para las revisiones anuales de los objetos contractuales de los proyectos inversión. (100%)</v>
      </c>
      <c r="F15" s="252" t="str">
        <f>IF('7. Mapa de Riesgos General'!Q15:Q17="","",'7. Mapa de Riesgos General'!W15:W17)</f>
        <v>1. Pieza de sociliazación sobre aspectos relevantes relacionados con las pólizas.
2.Muestreo trimestral de 3 contratos donde se verifique que el formato corresponde a lo requerido en el contrato y la información del secop.</v>
      </c>
      <c r="G15" s="244"/>
      <c r="H15" s="242"/>
      <c r="I15" s="243"/>
      <c r="J15" s="243"/>
      <c r="K15" s="232"/>
      <c r="L15" s="236"/>
      <c r="M15" s="233"/>
      <c r="N15" s="236"/>
      <c r="O15" s="236"/>
      <c r="P15" s="233"/>
      <c r="Q15" s="234"/>
      <c r="R15" s="234"/>
      <c r="S15" s="234"/>
      <c r="T15" s="232"/>
      <c r="U15" s="236"/>
      <c r="V15" s="233"/>
      <c r="W15" s="236"/>
      <c r="X15" s="236"/>
      <c r="Y15" s="233"/>
      <c r="Z15" s="234"/>
      <c r="AA15" s="234"/>
      <c r="AB15" s="234"/>
      <c r="AC15" s="233"/>
      <c r="AD15" s="235"/>
      <c r="AE15" s="233"/>
      <c r="AF15" s="235"/>
      <c r="AG15" s="235"/>
    </row>
    <row r="16" spans="1:48" s="72" customFormat="1" ht="27.75" customHeight="1" x14ac:dyDescent="0.25">
      <c r="A16" s="147"/>
      <c r="B16" s="252"/>
      <c r="C16" s="252"/>
      <c r="D16" s="252"/>
      <c r="E16" s="264"/>
      <c r="F16" s="252"/>
      <c r="G16" s="244"/>
      <c r="H16" s="242"/>
      <c r="I16" s="243"/>
      <c r="J16" s="243"/>
      <c r="K16" s="232"/>
      <c r="L16" s="236"/>
      <c r="M16" s="233"/>
      <c r="N16" s="236"/>
      <c r="O16" s="236"/>
      <c r="P16" s="233"/>
      <c r="Q16" s="235"/>
      <c r="R16" s="235"/>
      <c r="S16" s="235"/>
      <c r="T16" s="232"/>
      <c r="U16" s="236"/>
      <c r="V16" s="233"/>
      <c r="W16" s="236"/>
      <c r="X16" s="236"/>
      <c r="Y16" s="233"/>
      <c r="Z16" s="235"/>
      <c r="AA16" s="235"/>
      <c r="AB16" s="235"/>
      <c r="AC16" s="233"/>
      <c r="AD16" s="235"/>
      <c r="AE16" s="233"/>
      <c r="AF16" s="235"/>
      <c r="AG16" s="235"/>
    </row>
    <row r="17" spans="1:48" s="72" customFormat="1" ht="45.75" customHeight="1" x14ac:dyDescent="0.25">
      <c r="A17" s="147"/>
      <c r="B17" s="252"/>
      <c r="C17" s="252"/>
      <c r="D17" s="252"/>
      <c r="E17" s="264"/>
      <c r="F17" s="252"/>
      <c r="G17" s="244"/>
      <c r="H17" s="242"/>
      <c r="I17" s="243"/>
      <c r="J17" s="243"/>
      <c r="K17" s="232"/>
      <c r="L17" s="236"/>
      <c r="M17" s="233"/>
      <c r="N17" s="236"/>
      <c r="O17" s="236"/>
      <c r="P17" s="233"/>
      <c r="Q17" s="235"/>
      <c r="R17" s="235"/>
      <c r="S17" s="235"/>
      <c r="T17" s="232"/>
      <c r="U17" s="236"/>
      <c r="V17" s="233"/>
      <c r="W17" s="236"/>
      <c r="X17" s="236"/>
      <c r="Y17" s="233"/>
      <c r="Z17" s="235"/>
      <c r="AA17" s="235"/>
      <c r="AB17" s="235"/>
      <c r="AC17" s="233"/>
      <c r="AD17" s="235"/>
      <c r="AE17" s="233"/>
      <c r="AF17" s="235"/>
      <c r="AG17" s="235"/>
    </row>
    <row r="18" spans="1:48" s="67" customFormat="1" ht="31.5" customHeight="1" x14ac:dyDescent="0.25">
      <c r="A18" s="245">
        <v>4</v>
      </c>
      <c r="B18" s="204" t="str">
        <f>IF('2. Identificación del Riesgo'!B18:B20="","",'2. Identificación del Riesgo'!B18:B20)</f>
        <v>Gestión Contractual</v>
      </c>
      <c r="C18" s="204" t="str">
        <f>IF('2. Identificación del Riesgo'!G18:G20="","",'2. Identificación del Riesgo'!G18:G20)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D18" s="204" t="str">
        <f>IF('2. Identificación del Riesgo'!H18:H20="","",'2. Identificación del Riesgo'!H18:H20)</f>
        <v>Gestión</v>
      </c>
      <c r="E18" s="257" t="str">
        <f>IF('7. Mapa de Riesgos General'!AO18:AO20="",IF(B18="","","N/A"),'7. Mapa de Riesgos General'!AO18:AO20)</f>
        <v>N/A</v>
      </c>
      <c r="F18" s="204" t="str">
        <f>IF('7. Mapa de Riesgos General'!Q18:Q20="","",'7. Mapa de Riesgos General'!W18:W20)</f>
        <v>Evidencias:
Base de liquidaciones y comunicaciòn interna a los supervisores informando las liquidaciones proximas a vencer competencia</v>
      </c>
      <c r="G18" s="244"/>
      <c r="H18" s="242"/>
      <c r="I18" s="243"/>
      <c r="J18" s="243"/>
      <c r="K18" s="232"/>
      <c r="L18" s="236"/>
      <c r="M18" s="233"/>
      <c r="N18" s="236"/>
      <c r="O18" s="236"/>
      <c r="P18" s="233"/>
      <c r="Q18" s="234"/>
      <c r="R18" s="234"/>
      <c r="S18" s="234"/>
      <c r="T18" s="232"/>
      <c r="U18" s="236"/>
      <c r="V18" s="233"/>
      <c r="W18" s="236"/>
      <c r="X18" s="236"/>
      <c r="Y18" s="233"/>
      <c r="Z18" s="234"/>
      <c r="AA18" s="234"/>
      <c r="AB18" s="234"/>
      <c r="AC18" s="233"/>
      <c r="AD18" s="235"/>
      <c r="AE18" s="233"/>
      <c r="AF18" s="235"/>
      <c r="AG18" s="235"/>
      <c r="AH18" s="66"/>
      <c r="AI18" s="66"/>
      <c r="AJ18" s="66"/>
      <c r="AK18" s="66"/>
      <c r="AL18" s="66"/>
      <c r="AM18" s="66"/>
      <c r="AN18" s="66"/>
      <c r="AO18" s="66"/>
      <c r="AP18" s="66"/>
      <c r="AQ18" s="66"/>
      <c r="AR18" s="66"/>
      <c r="AS18" s="66"/>
      <c r="AT18" s="66"/>
      <c r="AU18" s="66"/>
      <c r="AV18" s="66"/>
    </row>
    <row r="19" spans="1:48" s="67" customFormat="1" ht="45.75" customHeight="1" x14ac:dyDescent="0.25">
      <c r="A19" s="245"/>
      <c r="B19" s="204"/>
      <c r="C19" s="204"/>
      <c r="D19" s="204"/>
      <c r="E19" s="257"/>
      <c r="F19" s="204"/>
      <c r="G19" s="244"/>
      <c r="H19" s="242"/>
      <c r="I19" s="243"/>
      <c r="J19" s="243"/>
      <c r="K19" s="232"/>
      <c r="L19" s="236"/>
      <c r="M19" s="233"/>
      <c r="N19" s="236"/>
      <c r="O19" s="236"/>
      <c r="P19" s="233"/>
      <c r="Q19" s="235"/>
      <c r="R19" s="235"/>
      <c r="S19" s="235"/>
      <c r="T19" s="232"/>
      <c r="U19" s="236"/>
      <c r="V19" s="233"/>
      <c r="W19" s="236"/>
      <c r="X19" s="236"/>
      <c r="Y19" s="233"/>
      <c r="Z19" s="235"/>
      <c r="AA19" s="235"/>
      <c r="AB19" s="235"/>
      <c r="AC19" s="233"/>
      <c r="AD19" s="235"/>
      <c r="AE19" s="233"/>
      <c r="AF19" s="235"/>
      <c r="AG19" s="235"/>
      <c r="AH19" s="66"/>
      <c r="AI19" s="66"/>
      <c r="AJ19" s="66"/>
      <c r="AK19" s="66"/>
      <c r="AL19" s="66"/>
      <c r="AM19" s="66"/>
      <c r="AN19" s="66"/>
      <c r="AO19" s="66"/>
      <c r="AP19" s="66"/>
      <c r="AQ19" s="66"/>
      <c r="AR19" s="66"/>
      <c r="AS19" s="66"/>
      <c r="AT19" s="66"/>
      <c r="AU19" s="66"/>
      <c r="AV19" s="66"/>
    </row>
    <row r="20" spans="1:48" s="67" customFormat="1" ht="45.75" customHeight="1" x14ac:dyDescent="0.25">
      <c r="A20" s="245"/>
      <c r="B20" s="204"/>
      <c r="C20" s="204"/>
      <c r="D20" s="204"/>
      <c r="E20" s="257"/>
      <c r="F20" s="204"/>
      <c r="G20" s="244"/>
      <c r="H20" s="242"/>
      <c r="I20" s="243"/>
      <c r="J20" s="243"/>
      <c r="K20" s="232"/>
      <c r="L20" s="236"/>
      <c r="M20" s="233"/>
      <c r="N20" s="236"/>
      <c r="O20" s="236"/>
      <c r="P20" s="233"/>
      <c r="Q20" s="235"/>
      <c r="R20" s="235"/>
      <c r="S20" s="235"/>
      <c r="T20" s="232"/>
      <c r="U20" s="236"/>
      <c r="V20" s="233"/>
      <c r="W20" s="236"/>
      <c r="X20" s="236"/>
      <c r="Y20" s="233"/>
      <c r="Z20" s="235"/>
      <c r="AA20" s="235"/>
      <c r="AB20" s="235"/>
      <c r="AC20" s="233"/>
      <c r="AD20" s="235"/>
      <c r="AE20" s="233"/>
      <c r="AF20" s="235"/>
      <c r="AG20" s="235"/>
      <c r="AH20" s="66"/>
      <c r="AI20" s="66"/>
      <c r="AJ20" s="66"/>
      <c r="AK20" s="66"/>
      <c r="AL20" s="66"/>
      <c r="AM20" s="66"/>
      <c r="AN20" s="66"/>
      <c r="AO20" s="66"/>
      <c r="AP20" s="66"/>
      <c r="AQ20" s="66"/>
      <c r="AR20" s="66"/>
      <c r="AS20" s="66"/>
      <c r="AT20" s="66"/>
      <c r="AU20" s="66"/>
      <c r="AV20" s="66"/>
    </row>
    <row r="21" spans="1:48" s="67" customFormat="1" ht="45.75" customHeight="1" x14ac:dyDescent="0.25">
      <c r="A21" s="245">
        <v>5</v>
      </c>
      <c r="B21" s="204" t="str">
        <f>IF('2. Identificación del Riesgo'!B21:B23="","",'2. Identificación del Riesgo'!B21:B23)</f>
        <v>Gestión Contractual</v>
      </c>
      <c r="C21" s="204"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D21" s="204" t="str">
        <f>IF('2. Identificación del Riesgo'!H21:H23="","",'2. Identificación del Riesgo'!H21:H23)</f>
        <v>Gestión</v>
      </c>
      <c r="E21" s="257" t="str">
        <f>IF('7. Mapa de Riesgos General'!AO21:AO23="",IF(B21="","","N/A"),'7. Mapa de Riesgos General'!AO21:AO23)</f>
        <v>N/A</v>
      </c>
      <c r="F21" s="204" t="str">
        <f>IF('7. Mapa de Riesgos General'!Q21:Q23="","",'7. Mapa de Riesgos General'!W21:W23)</f>
        <v xml:space="preserve">Evidencias:
1. Pantallazos flujos de aprobación secop2
2. Excel Observaciones
</v>
      </c>
      <c r="G21" s="244"/>
      <c r="H21" s="242"/>
      <c r="I21" s="243"/>
      <c r="J21" s="243"/>
      <c r="K21" s="232"/>
      <c r="L21" s="236"/>
      <c r="M21" s="233"/>
      <c r="N21" s="236"/>
      <c r="O21" s="236"/>
      <c r="P21" s="233"/>
      <c r="Q21" s="234"/>
      <c r="R21" s="234"/>
      <c r="S21" s="234"/>
      <c r="T21" s="232"/>
      <c r="U21" s="236"/>
      <c r="V21" s="233"/>
      <c r="W21" s="236"/>
      <c r="X21" s="236"/>
      <c r="Y21" s="233"/>
      <c r="Z21" s="234"/>
      <c r="AA21" s="234"/>
      <c r="AB21" s="234"/>
      <c r="AC21" s="233"/>
      <c r="AD21" s="235"/>
      <c r="AE21" s="233"/>
      <c r="AF21" s="235"/>
      <c r="AG21" s="235"/>
      <c r="AH21" s="66"/>
      <c r="AI21" s="66"/>
      <c r="AJ21" s="66"/>
      <c r="AK21" s="66"/>
      <c r="AL21" s="66"/>
      <c r="AM21" s="66"/>
      <c r="AN21" s="66"/>
      <c r="AO21" s="66"/>
      <c r="AP21" s="66"/>
      <c r="AQ21" s="66"/>
      <c r="AR21" s="66"/>
      <c r="AS21" s="66"/>
      <c r="AT21" s="66"/>
      <c r="AU21" s="66"/>
      <c r="AV21" s="66"/>
    </row>
    <row r="22" spans="1:48" s="67" customFormat="1" ht="93.75" customHeight="1" x14ac:dyDescent="0.25">
      <c r="A22" s="245"/>
      <c r="B22" s="204"/>
      <c r="C22" s="204"/>
      <c r="D22" s="204"/>
      <c r="E22" s="257"/>
      <c r="F22" s="204"/>
      <c r="G22" s="244"/>
      <c r="H22" s="242"/>
      <c r="I22" s="243"/>
      <c r="J22" s="243"/>
      <c r="K22" s="232"/>
      <c r="L22" s="236"/>
      <c r="M22" s="233"/>
      <c r="N22" s="236"/>
      <c r="O22" s="236"/>
      <c r="P22" s="233"/>
      <c r="Q22" s="235"/>
      <c r="R22" s="235"/>
      <c r="S22" s="235"/>
      <c r="T22" s="232"/>
      <c r="U22" s="236"/>
      <c r="V22" s="233"/>
      <c r="W22" s="236"/>
      <c r="X22" s="236"/>
      <c r="Y22" s="233"/>
      <c r="Z22" s="235"/>
      <c r="AA22" s="235"/>
      <c r="AB22" s="235"/>
      <c r="AC22" s="233"/>
      <c r="AD22" s="235"/>
      <c r="AE22" s="233"/>
      <c r="AF22" s="235"/>
      <c r="AG22" s="235"/>
      <c r="AH22" s="66"/>
      <c r="AI22" s="66"/>
      <c r="AJ22" s="66"/>
      <c r="AK22" s="66"/>
      <c r="AL22" s="66"/>
      <c r="AM22" s="66"/>
      <c r="AN22" s="66"/>
      <c r="AO22" s="66"/>
      <c r="AP22" s="66"/>
      <c r="AQ22" s="66"/>
      <c r="AR22" s="66"/>
      <c r="AS22" s="66"/>
      <c r="AT22" s="66"/>
      <c r="AU22" s="66"/>
      <c r="AV22" s="66"/>
    </row>
    <row r="23" spans="1:48" s="67" customFormat="1" ht="45.75" customHeight="1" x14ac:dyDescent="0.25">
      <c r="A23" s="245"/>
      <c r="B23" s="204"/>
      <c r="C23" s="204"/>
      <c r="D23" s="204"/>
      <c r="E23" s="257"/>
      <c r="F23" s="204"/>
      <c r="G23" s="244"/>
      <c r="H23" s="242"/>
      <c r="I23" s="243"/>
      <c r="J23" s="243"/>
      <c r="K23" s="232"/>
      <c r="L23" s="236"/>
      <c r="M23" s="233"/>
      <c r="N23" s="236"/>
      <c r="O23" s="236"/>
      <c r="P23" s="233"/>
      <c r="Q23" s="235"/>
      <c r="R23" s="235"/>
      <c r="S23" s="235"/>
      <c r="T23" s="232"/>
      <c r="U23" s="236"/>
      <c r="V23" s="233"/>
      <c r="W23" s="236"/>
      <c r="X23" s="236"/>
      <c r="Y23" s="233"/>
      <c r="Z23" s="235"/>
      <c r="AA23" s="235"/>
      <c r="AB23" s="235"/>
      <c r="AC23" s="233"/>
      <c r="AD23" s="235"/>
      <c r="AE23" s="233"/>
      <c r="AF23" s="235"/>
      <c r="AG23" s="235"/>
      <c r="AH23" s="66"/>
      <c r="AI23" s="66"/>
      <c r="AJ23" s="66"/>
      <c r="AK23" s="66"/>
      <c r="AL23" s="66"/>
      <c r="AM23" s="66"/>
      <c r="AN23" s="66"/>
      <c r="AO23" s="66"/>
      <c r="AP23" s="66"/>
      <c r="AQ23" s="66"/>
      <c r="AR23" s="66"/>
      <c r="AS23" s="66"/>
      <c r="AT23" s="66"/>
      <c r="AU23" s="66"/>
      <c r="AV23" s="66"/>
    </row>
    <row r="24" spans="1:48" s="67" customFormat="1" ht="45.75" customHeight="1" x14ac:dyDescent="0.25">
      <c r="A24" s="245">
        <v>6</v>
      </c>
      <c r="B24" s="204" t="str">
        <f>IF('2. Identificación del Riesgo'!B24:B26="","",'2. Identificación del Riesgo'!B24:B26)</f>
        <v>Gestión Contractual</v>
      </c>
      <c r="C24" s="204" t="str">
        <f>IF('2. Identificación del Riesgo'!G24:G26="","",'2. Identificación del Riesgo'!G24:G26)</f>
        <v>Posibilidad de afectación economica y reputacional al recibir o solicitar dadivas o beneficios a nombre propio o de terceros, mediante el direccionamiento de los requisitos técnicos, por parte del nivel directivo durante la estructuración contractual.</v>
      </c>
      <c r="D24" s="204" t="str">
        <f>IF('2. Identificación del Riesgo'!H24:H26="","",'2. Identificación del Riesgo'!H24:H26)</f>
        <v>Corrupción - LA/FT/FPADM</v>
      </c>
      <c r="E24" s="257" t="str">
        <f>IF('7. Mapa de Riesgos General'!AO24:AO26="",IF(B24="","","N/A"),'7. Mapa de Riesgos General'!AO24:AO26)</f>
        <v>1) Actualizar el procedimiento y manuales a que hubuere lugar, con relacion a los lineamientos y controles establecidos en la etapa precontractual. (100%).</v>
      </c>
      <c r="F24" s="204" t="str">
        <f>IF('7. Mapa de Riesgos General'!Q24:Q26="","",'7. Mapa de Riesgos General'!W24:W26)</f>
        <v>Evidencias:
1) Capturas de pantalla de la publicación final de los estudios previos en SECOP
2) Actas de Comité de Contratación con los procesos aprobados</v>
      </c>
      <c r="G24" s="244"/>
      <c r="H24" s="242"/>
      <c r="I24" s="243"/>
      <c r="J24" s="243"/>
      <c r="K24" s="232"/>
      <c r="L24" s="236"/>
      <c r="M24" s="233"/>
      <c r="N24" s="236"/>
      <c r="O24" s="236"/>
      <c r="P24" s="233"/>
      <c r="Q24" s="234"/>
      <c r="R24" s="234"/>
      <c r="S24" s="234"/>
      <c r="T24" s="232"/>
      <c r="U24" s="236"/>
      <c r="V24" s="233"/>
      <c r="W24" s="236"/>
      <c r="X24" s="236"/>
      <c r="Y24" s="233"/>
      <c r="Z24" s="234"/>
      <c r="AA24" s="234"/>
      <c r="AB24" s="234"/>
      <c r="AC24" s="233"/>
      <c r="AD24" s="235"/>
      <c r="AE24" s="233"/>
      <c r="AF24" s="235"/>
      <c r="AG24" s="235"/>
      <c r="AH24" s="66"/>
      <c r="AI24" s="66"/>
      <c r="AJ24" s="66"/>
      <c r="AK24" s="66"/>
      <c r="AL24" s="66"/>
      <c r="AM24" s="66"/>
      <c r="AN24" s="66"/>
      <c r="AO24" s="66"/>
      <c r="AP24" s="66"/>
      <c r="AQ24" s="66"/>
      <c r="AR24" s="66"/>
      <c r="AS24" s="66"/>
      <c r="AT24" s="66"/>
      <c r="AU24" s="66"/>
      <c r="AV24" s="66"/>
    </row>
    <row r="25" spans="1:48" s="67" customFormat="1" ht="15.75" customHeight="1" x14ac:dyDescent="0.25">
      <c r="A25" s="245"/>
      <c r="B25" s="204"/>
      <c r="C25" s="204"/>
      <c r="D25" s="204"/>
      <c r="E25" s="257"/>
      <c r="F25" s="204"/>
      <c r="G25" s="244"/>
      <c r="H25" s="242"/>
      <c r="I25" s="243"/>
      <c r="J25" s="243"/>
      <c r="K25" s="232"/>
      <c r="L25" s="236"/>
      <c r="M25" s="233"/>
      <c r="N25" s="236"/>
      <c r="O25" s="236"/>
      <c r="P25" s="233"/>
      <c r="Q25" s="235"/>
      <c r="R25" s="235"/>
      <c r="S25" s="235"/>
      <c r="T25" s="232"/>
      <c r="U25" s="236"/>
      <c r="V25" s="233"/>
      <c r="W25" s="236"/>
      <c r="X25" s="236"/>
      <c r="Y25" s="233"/>
      <c r="Z25" s="235"/>
      <c r="AA25" s="235"/>
      <c r="AB25" s="235"/>
      <c r="AC25" s="233"/>
      <c r="AD25" s="235"/>
      <c r="AE25" s="233"/>
      <c r="AF25" s="235"/>
      <c r="AG25" s="235"/>
      <c r="AH25" s="66"/>
      <c r="AI25" s="66"/>
      <c r="AJ25" s="66"/>
      <c r="AK25" s="66"/>
      <c r="AL25" s="66"/>
      <c r="AM25" s="66"/>
      <c r="AN25" s="66"/>
      <c r="AO25" s="66"/>
      <c r="AP25" s="66"/>
      <c r="AQ25" s="66"/>
      <c r="AR25" s="66"/>
      <c r="AS25" s="66"/>
      <c r="AT25" s="66"/>
      <c r="AU25" s="66"/>
      <c r="AV25" s="66"/>
    </row>
    <row r="26" spans="1:48" s="67" customFormat="1" ht="45.75" customHeight="1" x14ac:dyDescent="0.25">
      <c r="A26" s="245"/>
      <c r="B26" s="204"/>
      <c r="C26" s="204"/>
      <c r="D26" s="204"/>
      <c r="E26" s="257"/>
      <c r="F26" s="204"/>
      <c r="G26" s="244"/>
      <c r="H26" s="242"/>
      <c r="I26" s="243"/>
      <c r="J26" s="243"/>
      <c r="K26" s="232"/>
      <c r="L26" s="236"/>
      <c r="M26" s="233"/>
      <c r="N26" s="236"/>
      <c r="O26" s="236"/>
      <c r="P26" s="233"/>
      <c r="Q26" s="235"/>
      <c r="R26" s="235"/>
      <c r="S26" s="235"/>
      <c r="T26" s="232"/>
      <c r="U26" s="236"/>
      <c r="V26" s="233"/>
      <c r="W26" s="236"/>
      <c r="X26" s="236"/>
      <c r="Y26" s="233"/>
      <c r="Z26" s="235"/>
      <c r="AA26" s="235"/>
      <c r="AB26" s="235"/>
      <c r="AC26" s="233"/>
      <c r="AD26" s="235"/>
      <c r="AE26" s="233"/>
      <c r="AF26" s="235"/>
      <c r="AG26" s="235"/>
      <c r="AH26" s="66"/>
      <c r="AI26" s="66"/>
      <c r="AJ26" s="66"/>
      <c r="AK26" s="66"/>
      <c r="AL26" s="66"/>
      <c r="AM26" s="66"/>
      <c r="AN26" s="66"/>
      <c r="AO26" s="66"/>
      <c r="AP26" s="66"/>
      <c r="AQ26" s="66"/>
      <c r="AR26" s="66"/>
      <c r="AS26" s="66"/>
      <c r="AT26" s="66"/>
      <c r="AU26" s="66"/>
      <c r="AV26" s="66"/>
    </row>
    <row r="27" spans="1:48" s="67" customFormat="1" ht="45.75" customHeight="1" x14ac:dyDescent="0.25">
      <c r="A27" s="245">
        <v>7</v>
      </c>
      <c r="B27" s="204" t="str">
        <f>IF('2. Identificación del Riesgo'!B27:B29="","",'2. Identificación del Riesgo'!B27:B29)</f>
        <v>Gestión Contractual</v>
      </c>
      <c r="C27" s="204"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definidos por el nivel directivo</v>
      </c>
      <c r="D27" s="204" t="str">
        <f>IF('2. Identificación del Riesgo'!H27:H29="","",'2. Identificación del Riesgo'!H27:H29)</f>
        <v>Corrupción - LA/FT/FPADM</v>
      </c>
      <c r="E27" s="257" t="str">
        <f>IF('7. Mapa de Riesgos General'!AO27:AO29="",IF(B27="","","N/A"),'7. Mapa de Riesgos General'!AO27:AO29)</f>
        <v>1) Establecer dentro del formato de evaluación tecnica, juridica y financiera, la declaración de conflicto de interes, como requisito previo para efectuar la evaluación. (100%).</v>
      </c>
      <c r="F27" s="204" t="str">
        <f>IF('7. Mapa de Riesgos General'!Q27:Q29="","",'7. Mapa de Riesgos General'!W27:W29)</f>
        <v xml:space="preserve">Evidencias:
1) Capturas de pantalla de la publicación preliminar y/o definitiva de los resultados de la evaluación.
2) Informes  de evaluación de procesos firmada (muestreo) </v>
      </c>
      <c r="G27" s="244"/>
      <c r="H27" s="242"/>
      <c r="I27" s="243"/>
      <c r="J27" s="243"/>
      <c r="K27" s="232"/>
      <c r="L27" s="236"/>
      <c r="M27" s="233"/>
      <c r="N27" s="236"/>
      <c r="O27" s="236"/>
      <c r="P27" s="233"/>
      <c r="Q27" s="234"/>
      <c r="R27" s="234"/>
      <c r="S27" s="234"/>
      <c r="T27" s="232"/>
      <c r="U27" s="236"/>
      <c r="V27" s="233"/>
      <c r="W27" s="236"/>
      <c r="X27" s="236"/>
      <c r="Y27" s="233"/>
      <c r="Z27" s="234"/>
      <c r="AA27" s="234"/>
      <c r="AB27" s="234"/>
      <c r="AC27" s="233"/>
      <c r="AD27" s="235"/>
      <c r="AE27" s="233"/>
      <c r="AF27" s="235"/>
      <c r="AG27" s="235"/>
      <c r="AH27" s="66"/>
      <c r="AI27" s="66"/>
      <c r="AJ27" s="66"/>
      <c r="AK27" s="66"/>
      <c r="AL27" s="66"/>
      <c r="AM27" s="66"/>
      <c r="AN27" s="66"/>
      <c r="AO27" s="66"/>
      <c r="AP27" s="66"/>
      <c r="AQ27" s="66"/>
      <c r="AR27" s="66"/>
      <c r="AS27" s="66"/>
      <c r="AT27" s="66"/>
      <c r="AU27" s="66"/>
      <c r="AV27" s="66"/>
    </row>
    <row r="28" spans="1:48" s="67" customFormat="1" ht="27" customHeight="1" x14ac:dyDescent="0.25">
      <c r="A28" s="245"/>
      <c r="B28" s="204"/>
      <c r="C28" s="204"/>
      <c r="D28" s="204"/>
      <c r="E28" s="257"/>
      <c r="F28" s="204"/>
      <c r="G28" s="244"/>
      <c r="H28" s="242"/>
      <c r="I28" s="243"/>
      <c r="J28" s="243"/>
      <c r="K28" s="232"/>
      <c r="L28" s="236"/>
      <c r="M28" s="233"/>
      <c r="N28" s="236"/>
      <c r="O28" s="236"/>
      <c r="P28" s="233"/>
      <c r="Q28" s="235"/>
      <c r="R28" s="235"/>
      <c r="S28" s="235"/>
      <c r="T28" s="232"/>
      <c r="U28" s="236"/>
      <c r="V28" s="233"/>
      <c r="W28" s="236"/>
      <c r="X28" s="236"/>
      <c r="Y28" s="233"/>
      <c r="Z28" s="235"/>
      <c r="AA28" s="235"/>
      <c r="AB28" s="235"/>
      <c r="AC28" s="233"/>
      <c r="AD28" s="235"/>
      <c r="AE28" s="233"/>
      <c r="AF28" s="235"/>
      <c r="AG28" s="235"/>
      <c r="AH28" s="66"/>
      <c r="AI28" s="66"/>
      <c r="AJ28" s="66"/>
      <c r="AK28" s="66"/>
      <c r="AL28" s="66"/>
      <c r="AM28" s="66"/>
      <c r="AN28" s="66"/>
      <c r="AO28" s="66"/>
      <c r="AP28" s="66"/>
      <c r="AQ28" s="66"/>
      <c r="AR28" s="66"/>
      <c r="AS28" s="66"/>
      <c r="AT28" s="66"/>
      <c r="AU28" s="66"/>
      <c r="AV28" s="66"/>
    </row>
    <row r="29" spans="1:48" s="67" customFormat="1" ht="45.75" customHeight="1" x14ac:dyDescent="0.25">
      <c r="A29" s="245"/>
      <c r="B29" s="204"/>
      <c r="C29" s="204"/>
      <c r="D29" s="204"/>
      <c r="E29" s="257"/>
      <c r="F29" s="204"/>
      <c r="G29" s="244"/>
      <c r="H29" s="242"/>
      <c r="I29" s="243"/>
      <c r="J29" s="243"/>
      <c r="K29" s="232"/>
      <c r="L29" s="236"/>
      <c r="M29" s="233"/>
      <c r="N29" s="236"/>
      <c r="O29" s="236"/>
      <c r="P29" s="233"/>
      <c r="Q29" s="235"/>
      <c r="R29" s="235"/>
      <c r="S29" s="235"/>
      <c r="T29" s="232"/>
      <c r="U29" s="236"/>
      <c r="V29" s="233"/>
      <c r="W29" s="236"/>
      <c r="X29" s="236"/>
      <c r="Y29" s="233"/>
      <c r="Z29" s="235"/>
      <c r="AA29" s="235"/>
      <c r="AB29" s="235"/>
      <c r="AC29" s="233"/>
      <c r="AD29" s="235"/>
      <c r="AE29" s="233"/>
      <c r="AF29" s="235"/>
      <c r="AG29" s="235"/>
      <c r="AH29" s="66"/>
      <c r="AI29" s="66"/>
      <c r="AJ29" s="66"/>
      <c r="AK29" s="66"/>
      <c r="AL29" s="66"/>
      <c r="AM29" s="66"/>
      <c r="AN29" s="66"/>
      <c r="AO29" s="66"/>
      <c r="AP29" s="66"/>
      <c r="AQ29" s="66"/>
      <c r="AR29" s="66"/>
      <c r="AS29" s="66"/>
      <c r="AT29" s="66"/>
      <c r="AU29" s="66"/>
      <c r="AV29" s="66"/>
    </row>
    <row r="30" spans="1:48" ht="45.75" customHeight="1" x14ac:dyDescent="0.3">
      <c r="A30" s="147">
        <v>8</v>
      </c>
      <c r="B30" s="204" t="str">
        <f>IF('2. Identificación del Riesgo'!B30:B32="","",'2. Identificación del Riesgo'!B30:B32)</f>
        <v>Gestión Contractual</v>
      </c>
      <c r="C30" s="204" t="str">
        <f>IF('2. Identificación del Riesgo'!G30:G32="","",'2. Identificación del Riesgo'!G30:G32)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D30" s="204" t="str">
        <f>IF('2. Identificación del Riesgo'!H30:H32="","",'2. Identificación del Riesgo'!H30:H32)</f>
        <v>Corrupción - LA/FT/FPADM</v>
      </c>
      <c r="E30" s="257" t="str">
        <f>IF('7. Mapa de Riesgos General'!AO30:AO32="",IF(B30="","","N/A"),'7. Mapa de Riesgos General'!AO30:AO32)</f>
        <v>1) Actualizar la guía de supervisión e interventoria. (60%).
2) Capacitar en las obligaciones y responsabilidades de la supervisión de contratos y apoyo a la supervisión. (40%).</v>
      </c>
      <c r="F30" s="204" t="str">
        <f>IF('7. Mapa de Riesgos General'!Q30:Q32="","",'7. Mapa de Riesgos General'!W30:W32)</f>
        <v>Evidencias:
1) Informe de supervisión de contratos para proveedores o prestación de servicios (muestreo).</v>
      </c>
      <c r="G30" s="244"/>
      <c r="H30" s="242"/>
      <c r="I30" s="243"/>
      <c r="J30" s="243"/>
      <c r="K30" s="232"/>
      <c r="L30" s="236"/>
      <c r="M30" s="233"/>
      <c r="N30" s="236"/>
      <c r="O30" s="236"/>
      <c r="P30" s="233"/>
      <c r="Q30" s="234"/>
      <c r="R30" s="234"/>
      <c r="S30" s="234"/>
      <c r="T30" s="232"/>
      <c r="U30" s="236"/>
      <c r="V30" s="233"/>
      <c r="W30" s="236"/>
      <c r="X30" s="236"/>
      <c r="Y30" s="233"/>
      <c r="Z30" s="234"/>
      <c r="AA30" s="234"/>
      <c r="AB30" s="234"/>
      <c r="AC30" s="233"/>
      <c r="AD30" s="235"/>
      <c r="AE30" s="233"/>
      <c r="AF30" s="235"/>
      <c r="AG30" s="235"/>
      <c r="AH30" s="8"/>
      <c r="AI30" s="8"/>
      <c r="AJ30" s="8"/>
      <c r="AK30" s="8"/>
      <c r="AL30" s="8"/>
      <c r="AM30" s="8"/>
      <c r="AN30" s="8"/>
      <c r="AO30" s="8"/>
      <c r="AP30" s="8"/>
      <c r="AQ30" s="8"/>
      <c r="AR30" s="8"/>
      <c r="AS30" s="8"/>
      <c r="AT30" s="8"/>
      <c r="AU30" s="8"/>
      <c r="AV30" s="8"/>
    </row>
    <row r="31" spans="1:48" ht="30" customHeight="1" x14ac:dyDescent="0.3">
      <c r="A31" s="147"/>
      <c r="B31" s="204"/>
      <c r="C31" s="204"/>
      <c r="D31" s="204"/>
      <c r="E31" s="257"/>
      <c r="F31" s="204"/>
      <c r="G31" s="244"/>
      <c r="H31" s="242"/>
      <c r="I31" s="243"/>
      <c r="J31" s="243"/>
      <c r="K31" s="232"/>
      <c r="L31" s="236"/>
      <c r="M31" s="233"/>
      <c r="N31" s="236"/>
      <c r="O31" s="236"/>
      <c r="P31" s="233"/>
      <c r="Q31" s="235"/>
      <c r="R31" s="235"/>
      <c r="S31" s="235"/>
      <c r="T31" s="232"/>
      <c r="U31" s="236"/>
      <c r="V31" s="233"/>
      <c r="W31" s="236"/>
      <c r="X31" s="236"/>
      <c r="Y31" s="233"/>
      <c r="Z31" s="235"/>
      <c r="AA31" s="235"/>
      <c r="AB31" s="235"/>
      <c r="AC31" s="233"/>
      <c r="AD31" s="235"/>
      <c r="AE31" s="233"/>
      <c r="AF31" s="235"/>
      <c r="AG31" s="235"/>
      <c r="AH31" s="8"/>
      <c r="AI31" s="8"/>
      <c r="AJ31" s="8"/>
      <c r="AK31" s="8"/>
      <c r="AL31" s="8"/>
      <c r="AM31" s="8"/>
      <c r="AN31" s="8"/>
      <c r="AO31" s="8"/>
      <c r="AP31" s="8"/>
      <c r="AQ31" s="8"/>
      <c r="AR31" s="8"/>
      <c r="AS31" s="8"/>
      <c r="AT31" s="8"/>
      <c r="AU31" s="8"/>
      <c r="AV31" s="8"/>
    </row>
    <row r="32" spans="1:48" ht="45.75" customHeight="1" x14ac:dyDescent="0.3">
      <c r="A32" s="147"/>
      <c r="B32" s="204"/>
      <c r="C32" s="204"/>
      <c r="D32" s="204"/>
      <c r="E32" s="257"/>
      <c r="F32" s="204"/>
      <c r="G32" s="244"/>
      <c r="H32" s="242"/>
      <c r="I32" s="243"/>
      <c r="J32" s="243"/>
      <c r="K32" s="232"/>
      <c r="L32" s="236"/>
      <c r="M32" s="233"/>
      <c r="N32" s="236"/>
      <c r="O32" s="236"/>
      <c r="P32" s="233"/>
      <c r="Q32" s="235"/>
      <c r="R32" s="235"/>
      <c r="S32" s="235"/>
      <c r="T32" s="232"/>
      <c r="U32" s="236"/>
      <c r="V32" s="233"/>
      <c r="W32" s="236"/>
      <c r="X32" s="236"/>
      <c r="Y32" s="233"/>
      <c r="Z32" s="235"/>
      <c r="AA32" s="235"/>
      <c r="AB32" s="235"/>
      <c r="AC32" s="233"/>
      <c r="AD32" s="235"/>
      <c r="AE32" s="233"/>
      <c r="AF32" s="235"/>
      <c r="AG32" s="235"/>
      <c r="AH32" s="8"/>
      <c r="AI32" s="8"/>
      <c r="AJ32" s="8"/>
      <c r="AK32" s="8"/>
      <c r="AL32" s="8"/>
      <c r="AM32" s="8"/>
      <c r="AN32" s="8"/>
      <c r="AO32" s="8"/>
      <c r="AP32" s="8"/>
      <c r="AQ32" s="8"/>
      <c r="AR32" s="8"/>
      <c r="AS32" s="8"/>
      <c r="AT32" s="8"/>
      <c r="AU32" s="8"/>
      <c r="AV32" s="8"/>
    </row>
    <row r="33" spans="1:48" ht="45.75" customHeight="1" x14ac:dyDescent="0.3">
      <c r="A33" s="147">
        <v>9</v>
      </c>
      <c r="B33" s="204" t="str">
        <f>IF('2. Identificación del Riesgo'!B33:B35="","",'2. Identificación del Riesgo'!B33:B35)</f>
        <v>Gestión Contractual</v>
      </c>
      <c r="C33" s="204" t="str">
        <f>IF('2. Identificación del Riesgo'!G33:G35="","",'2. Identificación del Riesgo'!G33:G35)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D33" s="204" t="str">
        <f>IF('2. Identificación del Riesgo'!H33:H35="","",'2. Identificación del Riesgo'!H33:H35)</f>
        <v>Corrupción - LA/FT/FPADM</v>
      </c>
      <c r="E33" s="257" t="str">
        <f>IF('7. Mapa de Riesgos General'!AO33:AO35="",IF(B33="","","N/A"),'7. Mapa de Riesgos General'!AO33:AO35)</f>
        <v>1) Capacitar en buenas practicas y sanciones por incumplimientos en materia de liquidación contractual, a los supervisores y apoyo a la supervisión. (100%).</v>
      </c>
      <c r="F33" s="204" t="str">
        <f>IF('7. Mapa de Riesgos General'!Q33:Q35="","",'7. Mapa de Riesgos General'!W33:W35)</f>
        <v>Evidencias: 
1) Acta de liquidación firmada. (muestreo)</v>
      </c>
      <c r="G33" s="244"/>
      <c r="H33" s="242"/>
      <c r="I33" s="243"/>
      <c r="J33" s="243"/>
      <c r="K33" s="232"/>
      <c r="L33" s="236"/>
      <c r="M33" s="233"/>
      <c r="N33" s="236"/>
      <c r="O33" s="236"/>
      <c r="P33" s="233"/>
      <c r="Q33" s="234"/>
      <c r="R33" s="234"/>
      <c r="S33" s="234"/>
      <c r="T33" s="232"/>
      <c r="U33" s="236"/>
      <c r="V33" s="233"/>
      <c r="W33" s="236"/>
      <c r="X33" s="236"/>
      <c r="Y33" s="233"/>
      <c r="Z33" s="234"/>
      <c r="AA33" s="234"/>
      <c r="AB33" s="234"/>
      <c r="AC33" s="233"/>
      <c r="AD33" s="235"/>
      <c r="AE33" s="233"/>
      <c r="AF33" s="235"/>
      <c r="AG33" s="235"/>
      <c r="AH33" s="8"/>
      <c r="AI33" s="8"/>
      <c r="AJ33" s="8"/>
      <c r="AK33" s="8"/>
      <c r="AL33" s="8"/>
      <c r="AM33" s="8"/>
      <c r="AN33" s="8"/>
      <c r="AO33" s="8"/>
      <c r="AP33" s="8"/>
      <c r="AQ33" s="8"/>
      <c r="AR33" s="8"/>
      <c r="AS33" s="8"/>
      <c r="AT33" s="8"/>
      <c r="AU33" s="8"/>
      <c r="AV33" s="8"/>
    </row>
    <row r="34" spans="1:48" ht="45.75" customHeight="1" x14ac:dyDescent="0.3">
      <c r="A34" s="147"/>
      <c r="B34" s="204"/>
      <c r="C34" s="204"/>
      <c r="D34" s="204"/>
      <c r="E34" s="257"/>
      <c r="F34" s="204"/>
      <c r="G34" s="244"/>
      <c r="H34" s="242"/>
      <c r="I34" s="243"/>
      <c r="J34" s="243"/>
      <c r="K34" s="232"/>
      <c r="L34" s="236"/>
      <c r="M34" s="233"/>
      <c r="N34" s="236"/>
      <c r="O34" s="236"/>
      <c r="P34" s="233"/>
      <c r="Q34" s="235"/>
      <c r="R34" s="235"/>
      <c r="S34" s="235"/>
      <c r="T34" s="232"/>
      <c r="U34" s="236"/>
      <c r="V34" s="233"/>
      <c r="W34" s="236"/>
      <c r="X34" s="236"/>
      <c r="Y34" s="233"/>
      <c r="Z34" s="235"/>
      <c r="AA34" s="235"/>
      <c r="AB34" s="235"/>
      <c r="AC34" s="233"/>
      <c r="AD34" s="235"/>
      <c r="AE34" s="233"/>
      <c r="AF34" s="235"/>
      <c r="AG34" s="235"/>
      <c r="AH34" s="8"/>
      <c r="AI34" s="8"/>
      <c r="AJ34" s="8"/>
      <c r="AK34" s="8"/>
      <c r="AL34" s="8"/>
      <c r="AM34" s="8"/>
      <c r="AN34" s="8"/>
      <c r="AO34" s="8"/>
      <c r="AP34" s="8"/>
      <c r="AQ34" s="8"/>
      <c r="AR34" s="8"/>
      <c r="AS34" s="8"/>
      <c r="AT34" s="8"/>
      <c r="AU34" s="8"/>
      <c r="AV34" s="8"/>
    </row>
    <row r="35" spans="1:48" ht="45.75" customHeight="1" x14ac:dyDescent="0.3">
      <c r="A35" s="147"/>
      <c r="B35" s="204"/>
      <c r="C35" s="204"/>
      <c r="D35" s="204"/>
      <c r="E35" s="257"/>
      <c r="F35" s="204"/>
      <c r="G35" s="244"/>
      <c r="H35" s="242"/>
      <c r="I35" s="243"/>
      <c r="J35" s="243"/>
      <c r="K35" s="232"/>
      <c r="L35" s="236"/>
      <c r="M35" s="233"/>
      <c r="N35" s="236"/>
      <c r="O35" s="236"/>
      <c r="P35" s="233"/>
      <c r="Q35" s="235"/>
      <c r="R35" s="235"/>
      <c r="S35" s="235"/>
      <c r="T35" s="232"/>
      <c r="U35" s="236"/>
      <c r="V35" s="233"/>
      <c r="W35" s="236"/>
      <c r="X35" s="236"/>
      <c r="Y35" s="233"/>
      <c r="Z35" s="235"/>
      <c r="AA35" s="235"/>
      <c r="AB35" s="235"/>
      <c r="AC35" s="233"/>
      <c r="AD35" s="235"/>
      <c r="AE35" s="233"/>
      <c r="AF35" s="235"/>
      <c r="AG35" s="235"/>
      <c r="AH35" s="8"/>
      <c r="AI35" s="8"/>
      <c r="AJ35" s="8"/>
      <c r="AK35" s="8"/>
      <c r="AL35" s="8"/>
      <c r="AM35" s="8"/>
      <c r="AN35" s="8"/>
      <c r="AO35" s="8"/>
      <c r="AP35" s="8"/>
      <c r="AQ35" s="8"/>
      <c r="AR35" s="8"/>
      <c r="AS35" s="8"/>
      <c r="AT35" s="8"/>
      <c r="AU35" s="8"/>
      <c r="AV35" s="8"/>
    </row>
    <row r="36" spans="1:48" ht="86.25" customHeight="1" x14ac:dyDescent="0.3">
      <c r="A36" s="147">
        <v>10</v>
      </c>
      <c r="B36" s="139" t="str">
        <f>IF('2. Identificación del Riesgo'!B36:B38="","",'2. Identificación del Riesgo'!B36:B38)</f>
        <v>Gestión Contractual</v>
      </c>
      <c r="C36" s="204" t="str">
        <f>IF('2. Identificación del Riesgo'!G36:G38="","",'2. Identificación del Riesgo'!G36:G38)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D36" s="139" t="str">
        <f>IF('2. Identificación del Riesgo'!H36:H38="","",'2. Identificación del Riesgo'!H36:H38)</f>
        <v>Corrupción</v>
      </c>
      <c r="E36" s="257" t="str">
        <f>IF('7. Mapa de Riesgos General'!AO36:AO38="",IF(B36="","","N/A"),'7. Mapa de Riesgos General'!AO36:AO38)</f>
        <v>N/A</v>
      </c>
      <c r="F36" s="184">
        <f>IF('7. Mapa de Riesgos General'!Q36:Q38="","",'7. Mapa de Riesgos General'!W36:W38)</f>
        <v>0</v>
      </c>
      <c r="G36" s="244"/>
      <c r="H36" s="242"/>
      <c r="I36" s="243"/>
      <c r="J36" s="243"/>
      <c r="K36" s="232"/>
      <c r="L36" s="236"/>
      <c r="M36" s="233"/>
      <c r="N36" s="236"/>
      <c r="O36" s="236"/>
      <c r="P36" s="233"/>
      <c r="Q36" s="234"/>
      <c r="R36" s="234"/>
      <c r="S36" s="234"/>
      <c r="T36" s="232"/>
      <c r="U36" s="236"/>
      <c r="V36" s="233"/>
      <c r="W36" s="236"/>
      <c r="X36" s="236"/>
      <c r="Y36" s="233"/>
      <c r="Z36" s="234"/>
      <c r="AA36" s="234"/>
      <c r="AB36" s="234"/>
      <c r="AC36" s="233"/>
      <c r="AD36" s="235"/>
      <c r="AE36" s="233"/>
      <c r="AF36" s="235"/>
      <c r="AG36" s="235"/>
      <c r="AH36" s="8"/>
      <c r="AI36" s="8"/>
      <c r="AJ36" s="8"/>
      <c r="AK36" s="8"/>
      <c r="AL36" s="8"/>
      <c r="AM36" s="8"/>
      <c r="AN36" s="8"/>
      <c r="AO36" s="8"/>
      <c r="AP36" s="8"/>
      <c r="AQ36" s="8"/>
      <c r="AR36" s="8"/>
      <c r="AS36" s="8"/>
      <c r="AT36" s="8"/>
      <c r="AU36" s="8"/>
      <c r="AV36" s="8"/>
    </row>
    <row r="37" spans="1:48" ht="45.75" customHeight="1" x14ac:dyDescent="0.3">
      <c r="A37" s="147"/>
      <c r="B37" s="139"/>
      <c r="C37" s="204"/>
      <c r="D37" s="139"/>
      <c r="E37" s="257"/>
      <c r="F37" s="185"/>
      <c r="G37" s="244"/>
      <c r="H37" s="242"/>
      <c r="I37" s="243"/>
      <c r="J37" s="243"/>
      <c r="K37" s="232"/>
      <c r="L37" s="236"/>
      <c r="M37" s="233"/>
      <c r="N37" s="236"/>
      <c r="O37" s="236"/>
      <c r="P37" s="233"/>
      <c r="Q37" s="235"/>
      <c r="R37" s="235"/>
      <c r="S37" s="235"/>
      <c r="T37" s="232"/>
      <c r="U37" s="236"/>
      <c r="V37" s="233"/>
      <c r="W37" s="236"/>
      <c r="X37" s="236"/>
      <c r="Y37" s="233"/>
      <c r="Z37" s="235"/>
      <c r="AA37" s="235"/>
      <c r="AB37" s="235"/>
      <c r="AC37" s="233"/>
      <c r="AD37" s="235"/>
      <c r="AE37" s="233"/>
      <c r="AF37" s="235"/>
      <c r="AG37" s="235"/>
      <c r="AH37" s="8"/>
      <c r="AI37" s="8"/>
      <c r="AJ37" s="8"/>
      <c r="AK37" s="8"/>
      <c r="AL37" s="8"/>
      <c r="AM37" s="8"/>
      <c r="AN37" s="8"/>
      <c r="AO37" s="8"/>
      <c r="AP37" s="8"/>
      <c r="AQ37" s="8"/>
      <c r="AR37" s="8"/>
      <c r="AS37" s="8"/>
      <c r="AT37" s="8"/>
      <c r="AU37" s="8"/>
      <c r="AV37" s="8"/>
    </row>
    <row r="38" spans="1:48" ht="45.75" customHeight="1" x14ac:dyDescent="0.3">
      <c r="A38" s="147"/>
      <c r="B38" s="139"/>
      <c r="C38" s="204"/>
      <c r="D38" s="139"/>
      <c r="E38" s="257"/>
      <c r="F38" s="186"/>
      <c r="G38" s="244"/>
      <c r="H38" s="242"/>
      <c r="I38" s="243"/>
      <c r="J38" s="243"/>
      <c r="K38" s="232"/>
      <c r="L38" s="236"/>
      <c r="M38" s="233"/>
      <c r="N38" s="236"/>
      <c r="O38" s="236"/>
      <c r="P38" s="233"/>
      <c r="Q38" s="235"/>
      <c r="R38" s="235"/>
      <c r="S38" s="235"/>
      <c r="T38" s="232"/>
      <c r="U38" s="236"/>
      <c r="V38" s="233"/>
      <c r="W38" s="236"/>
      <c r="X38" s="236"/>
      <c r="Y38" s="233"/>
      <c r="Z38" s="235"/>
      <c r="AA38" s="235"/>
      <c r="AB38" s="235"/>
      <c r="AC38" s="233"/>
      <c r="AD38" s="235"/>
      <c r="AE38" s="233"/>
      <c r="AF38" s="235"/>
      <c r="AG38" s="235"/>
      <c r="AH38" s="8"/>
      <c r="AI38" s="8"/>
      <c r="AJ38" s="8"/>
      <c r="AK38" s="8"/>
      <c r="AL38" s="8"/>
      <c r="AM38" s="8"/>
      <c r="AN38" s="8"/>
      <c r="AO38" s="8"/>
      <c r="AP38" s="8"/>
      <c r="AQ38" s="8"/>
      <c r="AR38" s="8"/>
      <c r="AS38" s="8"/>
      <c r="AT38" s="8"/>
      <c r="AU38" s="8"/>
      <c r="AV38" s="8"/>
    </row>
    <row r="39" spans="1:48" ht="16.5" customHeight="1" x14ac:dyDescent="0.3">
      <c r="A39" s="147">
        <v>11</v>
      </c>
      <c r="B39" s="139" t="str">
        <f>IF('2. Identificación del Riesgo'!B39:B41="","",'2. Identificación del Riesgo'!B39:B41)</f>
        <v/>
      </c>
      <c r="C39" s="139" t="str">
        <f>IF('2. Identificación del Riesgo'!G39:G41="","",'2. Identificación del Riesgo'!G39:G41)</f>
        <v/>
      </c>
      <c r="D39" s="139" t="str">
        <f>IF('2. Identificación del Riesgo'!H39:H41="","",'2. Identificación del Riesgo'!H39:H41)</f>
        <v/>
      </c>
      <c r="E39" s="257" t="str">
        <f>IF('7. Mapa de Riesgos General'!AO39:AO41="",IF(B39="","","N/A"),'7. Mapa de Riesgos General'!AO39:AO41)</f>
        <v/>
      </c>
      <c r="F39" s="184" t="str">
        <f>IF('7. Mapa de Riesgos General'!Q39:Q41="","",'7. Mapa de Riesgos General'!W39:W41)</f>
        <v/>
      </c>
      <c r="G39" s="140"/>
      <c r="H39" s="237"/>
      <c r="I39" s="236"/>
      <c r="J39" s="238"/>
      <c r="K39" s="232"/>
      <c r="L39" s="236"/>
      <c r="M39" s="233"/>
      <c r="N39" s="236"/>
      <c r="O39" s="236"/>
      <c r="P39" s="233"/>
      <c r="Q39" s="234"/>
      <c r="R39" s="234"/>
      <c r="S39" s="234"/>
      <c r="T39" s="265"/>
      <c r="U39" s="236"/>
      <c r="V39" s="233"/>
      <c r="W39" s="236"/>
      <c r="X39" s="236"/>
      <c r="Y39" s="233"/>
      <c r="Z39" s="234"/>
      <c r="AA39" s="234"/>
      <c r="AB39" s="234"/>
      <c r="AC39" s="233"/>
      <c r="AD39" s="235"/>
      <c r="AE39" s="233"/>
      <c r="AF39" s="235"/>
      <c r="AG39" s="235"/>
      <c r="AH39" s="8"/>
      <c r="AI39" s="8"/>
      <c r="AJ39" s="8"/>
      <c r="AK39" s="8"/>
      <c r="AL39" s="8"/>
      <c r="AM39" s="8"/>
      <c r="AN39" s="8"/>
      <c r="AO39" s="8"/>
      <c r="AP39" s="8"/>
      <c r="AQ39" s="8"/>
      <c r="AR39" s="8"/>
      <c r="AS39" s="8"/>
      <c r="AT39" s="8"/>
      <c r="AU39" s="8"/>
      <c r="AV39" s="8"/>
    </row>
    <row r="40" spans="1:48" x14ac:dyDescent="0.3">
      <c r="A40" s="147"/>
      <c r="B40" s="139"/>
      <c r="C40" s="139"/>
      <c r="D40" s="139"/>
      <c r="E40" s="257"/>
      <c r="F40" s="185"/>
      <c r="G40" s="140"/>
      <c r="H40" s="237"/>
      <c r="I40" s="236"/>
      <c r="J40" s="238"/>
      <c r="K40" s="232"/>
      <c r="L40" s="236"/>
      <c r="M40" s="233"/>
      <c r="N40" s="236"/>
      <c r="O40" s="236"/>
      <c r="P40" s="233"/>
      <c r="Q40" s="235"/>
      <c r="R40" s="235"/>
      <c r="S40" s="235"/>
      <c r="T40" s="265"/>
      <c r="U40" s="236"/>
      <c r="V40" s="233"/>
      <c r="W40" s="236"/>
      <c r="X40" s="236"/>
      <c r="Y40" s="233"/>
      <c r="Z40" s="235"/>
      <c r="AA40" s="235"/>
      <c r="AB40" s="235"/>
      <c r="AC40" s="233"/>
      <c r="AD40" s="235"/>
      <c r="AE40" s="233"/>
      <c r="AF40" s="235"/>
      <c r="AG40" s="235"/>
      <c r="AH40" s="8"/>
      <c r="AI40" s="8"/>
      <c r="AJ40" s="8"/>
      <c r="AK40" s="8"/>
      <c r="AL40" s="8"/>
      <c r="AM40" s="8"/>
      <c r="AN40" s="8"/>
      <c r="AO40" s="8"/>
      <c r="AP40" s="8"/>
      <c r="AQ40" s="8"/>
      <c r="AR40" s="8"/>
      <c r="AS40" s="8"/>
      <c r="AT40" s="8"/>
      <c r="AU40" s="8"/>
      <c r="AV40" s="8"/>
    </row>
    <row r="41" spans="1:48" x14ac:dyDescent="0.3">
      <c r="A41" s="147"/>
      <c r="B41" s="139"/>
      <c r="C41" s="139"/>
      <c r="D41" s="139"/>
      <c r="E41" s="257"/>
      <c r="F41" s="186"/>
      <c r="G41" s="140"/>
      <c r="H41" s="237"/>
      <c r="I41" s="236"/>
      <c r="J41" s="238"/>
      <c r="K41" s="232"/>
      <c r="L41" s="236"/>
      <c r="M41" s="233"/>
      <c r="N41" s="236"/>
      <c r="O41" s="236"/>
      <c r="P41" s="233"/>
      <c r="Q41" s="235"/>
      <c r="R41" s="235"/>
      <c r="S41" s="235"/>
      <c r="T41" s="265"/>
      <c r="U41" s="236"/>
      <c r="V41" s="233"/>
      <c r="W41" s="236"/>
      <c r="X41" s="236"/>
      <c r="Y41" s="233"/>
      <c r="Z41" s="235"/>
      <c r="AA41" s="235"/>
      <c r="AB41" s="235"/>
      <c r="AC41" s="233"/>
      <c r="AD41" s="235"/>
      <c r="AE41" s="233"/>
      <c r="AF41" s="235"/>
      <c r="AG41" s="235"/>
      <c r="AH41" s="8"/>
      <c r="AI41" s="8"/>
      <c r="AJ41" s="8"/>
      <c r="AK41" s="8"/>
      <c r="AL41" s="8"/>
      <c r="AM41" s="8"/>
      <c r="AN41" s="8"/>
      <c r="AO41" s="8"/>
      <c r="AP41" s="8"/>
      <c r="AQ41" s="8"/>
      <c r="AR41" s="8"/>
      <c r="AS41" s="8"/>
      <c r="AT41" s="8"/>
      <c r="AU41" s="8"/>
      <c r="AV41" s="8"/>
    </row>
    <row r="42" spans="1:48" ht="16.5" customHeight="1" x14ac:dyDescent="0.3">
      <c r="A42" s="147">
        <v>12</v>
      </c>
      <c r="B42" s="139" t="str">
        <f>IF('2. Identificación del Riesgo'!B42:B44="","",'2. Identificación del Riesgo'!B42:B44)</f>
        <v/>
      </c>
      <c r="C42" s="139" t="str">
        <f>IF('2. Identificación del Riesgo'!G42:G44="","",'2. Identificación del Riesgo'!G42:G44)</f>
        <v/>
      </c>
      <c r="D42" s="139" t="str">
        <f>IF('2. Identificación del Riesgo'!H42:H44="","",'2. Identificación del Riesgo'!H42:H44)</f>
        <v/>
      </c>
      <c r="E42" s="257" t="str">
        <f>IF('7. Mapa de Riesgos General'!AO42:AO44="",IF(B42="","","N/A"),'7. Mapa de Riesgos General'!AO42:AO44)</f>
        <v/>
      </c>
      <c r="F42" s="184" t="str">
        <f>IF('7. Mapa de Riesgos General'!Q42:Q44="","",'7. Mapa de Riesgos General'!W42:W44)</f>
        <v/>
      </c>
      <c r="G42" s="140"/>
      <c r="H42" s="237"/>
      <c r="I42" s="236"/>
      <c r="J42" s="238"/>
      <c r="K42" s="232"/>
      <c r="L42" s="236"/>
      <c r="M42" s="233"/>
      <c r="N42" s="236"/>
      <c r="O42" s="236"/>
      <c r="P42" s="233"/>
      <c r="Q42" s="234"/>
      <c r="R42" s="234"/>
      <c r="S42" s="234"/>
      <c r="T42" s="265"/>
      <c r="U42" s="236"/>
      <c r="V42" s="233"/>
      <c r="W42" s="236"/>
      <c r="X42" s="236"/>
      <c r="Y42" s="233"/>
      <c r="Z42" s="234"/>
      <c r="AA42" s="234"/>
      <c r="AB42" s="234"/>
      <c r="AC42" s="233"/>
      <c r="AD42" s="235"/>
      <c r="AE42" s="233"/>
      <c r="AF42" s="235"/>
      <c r="AG42" s="235"/>
      <c r="AH42" s="8"/>
      <c r="AI42" s="8"/>
      <c r="AJ42" s="8"/>
      <c r="AK42" s="8"/>
      <c r="AL42" s="8"/>
      <c r="AM42" s="8"/>
      <c r="AN42" s="8"/>
      <c r="AO42" s="8"/>
      <c r="AP42" s="8"/>
      <c r="AQ42" s="8"/>
      <c r="AR42" s="8"/>
      <c r="AS42" s="8"/>
      <c r="AT42" s="8"/>
      <c r="AU42" s="8"/>
      <c r="AV42" s="8"/>
    </row>
    <row r="43" spans="1:48" x14ac:dyDescent="0.3">
      <c r="A43" s="147"/>
      <c r="B43" s="139"/>
      <c r="C43" s="139"/>
      <c r="D43" s="139"/>
      <c r="E43" s="257"/>
      <c r="F43" s="185"/>
      <c r="G43" s="140"/>
      <c r="H43" s="237"/>
      <c r="I43" s="236"/>
      <c r="J43" s="238"/>
      <c r="K43" s="232"/>
      <c r="L43" s="236"/>
      <c r="M43" s="233"/>
      <c r="N43" s="236"/>
      <c r="O43" s="236"/>
      <c r="P43" s="233"/>
      <c r="Q43" s="235"/>
      <c r="R43" s="235"/>
      <c r="S43" s="235"/>
      <c r="T43" s="265"/>
      <c r="U43" s="236"/>
      <c r="V43" s="233"/>
      <c r="W43" s="236"/>
      <c r="X43" s="236"/>
      <c r="Y43" s="233"/>
      <c r="Z43" s="235"/>
      <c r="AA43" s="235"/>
      <c r="AB43" s="235"/>
      <c r="AC43" s="233"/>
      <c r="AD43" s="235"/>
      <c r="AE43" s="233"/>
      <c r="AF43" s="235"/>
      <c r="AG43" s="235"/>
      <c r="AH43" s="8"/>
      <c r="AI43" s="8"/>
      <c r="AJ43" s="8"/>
      <c r="AK43" s="8"/>
      <c r="AL43" s="8"/>
      <c r="AM43" s="8"/>
      <c r="AN43" s="8"/>
      <c r="AO43" s="8"/>
      <c r="AP43" s="8"/>
      <c r="AQ43" s="8"/>
      <c r="AR43" s="8"/>
      <c r="AS43" s="8"/>
      <c r="AT43" s="8"/>
      <c r="AU43" s="8"/>
      <c r="AV43" s="8"/>
    </row>
    <row r="44" spans="1:48" x14ac:dyDescent="0.3">
      <c r="A44" s="147"/>
      <c r="B44" s="139"/>
      <c r="C44" s="139"/>
      <c r="D44" s="139"/>
      <c r="E44" s="257"/>
      <c r="F44" s="186"/>
      <c r="G44" s="140"/>
      <c r="H44" s="237"/>
      <c r="I44" s="236"/>
      <c r="J44" s="238"/>
      <c r="K44" s="232"/>
      <c r="L44" s="236"/>
      <c r="M44" s="233"/>
      <c r="N44" s="236"/>
      <c r="O44" s="236"/>
      <c r="P44" s="233"/>
      <c r="Q44" s="235"/>
      <c r="R44" s="235"/>
      <c r="S44" s="235"/>
      <c r="T44" s="265"/>
      <c r="U44" s="236"/>
      <c r="V44" s="233"/>
      <c r="W44" s="236"/>
      <c r="X44" s="236"/>
      <c r="Y44" s="233"/>
      <c r="Z44" s="235"/>
      <c r="AA44" s="235"/>
      <c r="AB44" s="235"/>
      <c r="AC44" s="233"/>
      <c r="AD44" s="235"/>
      <c r="AE44" s="233"/>
      <c r="AF44" s="235"/>
      <c r="AG44" s="235"/>
      <c r="AH44" s="8"/>
      <c r="AI44" s="8"/>
      <c r="AJ44" s="8"/>
      <c r="AK44" s="8"/>
      <c r="AL44" s="8"/>
      <c r="AM44" s="8"/>
      <c r="AN44" s="8"/>
      <c r="AO44" s="8"/>
      <c r="AP44" s="8"/>
      <c r="AQ44" s="8"/>
      <c r="AR44" s="8"/>
      <c r="AS44" s="8"/>
      <c r="AT44" s="8"/>
      <c r="AU44" s="8"/>
      <c r="AV44" s="8"/>
    </row>
    <row r="45" spans="1:48" ht="16.5" customHeight="1" x14ac:dyDescent="0.3">
      <c r="A45" s="147">
        <v>13</v>
      </c>
      <c r="B45" s="139" t="str">
        <f>IF('2. Identificación del Riesgo'!B45:B47="","",'2. Identificación del Riesgo'!B45:B47)</f>
        <v/>
      </c>
      <c r="C45" s="139" t="str">
        <f>IF('2. Identificación del Riesgo'!G45:G47="","",'2. Identificación del Riesgo'!G45:G47)</f>
        <v/>
      </c>
      <c r="D45" s="139" t="str">
        <f>IF('2. Identificación del Riesgo'!H45:H47="","",'2. Identificación del Riesgo'!H45:H47)</f>
        <v/>
      </c>
      <c r="E45" s="257" t="str">
        <f>IF('7. Mapa de Riesgos General'!AO45:AO47="",IF(B45="","","N/A"),'7. Mapa de Riesgos General'!AO45:AO47)</f>
        <v/>
      </c>
      <c r="F45" s="184" t="str">
        <f>IF('7. Mapa de Riesgos General'!Q45:Q47="","",'7. Mapa de Riesgos General'!W45:W47)</f>
        <v/>
      </c>
      <c r="G45" s="140"/>
      <c r="H45" s="237"/>
      <c r="I45" s="236"/>
      <c r="J45" s="238"/>
      <c r="K45" s="232"/>
      <c r="L45" s="236"/>
      <c r="M45" s="233"/>
      <c r="N45" s="236"/>
      <c r="O45" s="236"/>
      <c r="P45" s="233"/>
      <c r="Q45" s="234"/>
      <c r="R45" s="234"/>
      <c r="S45" s="234"/>
      <c r="T45" s="265"/>
      <c r="U45" s="236"/>
      <c r="V45" s="233"/>
      <c r="W45" s="236"/>
      <c r="X45" s="236"/>
      <c r="Y45" s="233"/>
      <c r="Z45" s="234"/>
      <c r="AA45" s="234"/>
      <c r="AB45" s="234"/>
      <c r="AC45" s="233"/>
      <c r="AD45" s="235"/>
      <c r="AE45" s="233"/>
      <c r="AF45" s="235"/>
      <c r="AG45" s="235"/>
      <c r="AH45" s="8"/>
      <c r="AI45" s="8"/>
      <c r="AJ45" s="8"/>
      <c r="AK45" s="8"/>
      <c r="AL45" s="8"/>
      <c r="AM45" s="8"/>
      <c r="AN45" s="8"/>
      <c r="AO45" s="8"/>
      <c r="AP45" s="8"/>
      <c r="AQ45" s="8"/>
      <c r="AR45" s="8"/>
      <c r="AS45" s="8"/>
      <c r="AT45" s="8"/>
      <c r="AU45" s="8"/>
      <c r="AV45" s="8"/>
    </row>
    <row r="46" spans="1:48" x14ac:dyDescent="0.3">
      <c r="A46" s="147"/>
      <c r="B46" s="139"/>
      <c r="C46" s="139"/>
      <c r="D46" s="139"/>
      <c r="E46" s="257"/>
      <c r="F46" s="185"/>
      <c r="G46" s="140"/>
      <c r="H46" s="237"/>
      <c r="I46" s="236"/>
      <c r="J46" s="238"/>
      <c r="K46" s="232"/>
      <c r="L46" s="236"/>
      <c r="M46" s="233"/>
      <c r="N46" s="236"/>
      <c r="O46" s="236"/>
      <c r="P46" s="233"/>
      <c r="Q46" s="235"/>
      <c r="R46" s="235"/>
      <c r="S46" s="235"/>
      <c r="T46" s="265"/>
      <c r="U46" s="236"/>
      <c r="V46" s="233"/>
      <c r="W46" s="236"/>
      <c r="X46" s="236"/>
      <c r="Y46" s="233"/>
      <c r="Z46" s="235"/>
      <c r="AA46" s="235"/>
      <c r="AB46" s="235"/>
      <c r="AC46" s="233"/>
      <c r="AD46" s="235"/>
      <c r="AE46" s="233"/>
      <c r="AF46" s="235"/>
      <c r="AG46" s="235"/>
      <c r="AH46" s="8"/>
      <c r="AI46" s="8"/>
      <c r="AJ46" s="8"/>
      <c r="AK46" s="8"/>
      <c r="AL46" s="8"/>
      <c r="AM46" s="8"/>
      <c r="AN46" s="8"/>
      <c r="AO46" s="8"/>
      <c r="AP46" s="8"/>
      <c r="AQ46" s="8"/>
      <c r="AR46" s="8"/>
      <c r="AS46" s="8"/>
      <c r="AT46" s="8"/>
      <c r="AU46" s="8"/>
      <c r="AV46" s="8"/>
    </row>
    <row r="47" spans="1:48" x14ac:dyDescent="0.3">
      <c r="A47" s="147"/>
      <c r="B47" s="139"/>
      <c r="C47" s="139"/>
      <c r="D47" s="139"/>
      <c r="E47" s="257"/>
      <c r="F47" s="186"/>
      <c r="G47" s="140"/>
      <c r="H47" s="237"/>
      <c r="I47" s="236"/>
      <c r="J47" s="238"/>
      <c r="K47" s="232"/>
      <c r="L47" s="236"/>
      <c r="M47" s="233"/>
      <c r="N47" s="236"/>
      <c r="O47" s="236"/>
      <c r="P47" s="233"/>
      <c r="Q47" s="235"/>
      <c r="R47" s="235"/>
      <c r="S47" s="235"/>
      <c r="T47" s="265"/>
      <c r="U47" s="236"/>
      <c r="V47" s="233"/>
      <c r="W47" s="236"/>
      <c r="X47" s="236"/>
      <c r="Y47" s="233"/>
      <c r="Z47" s="235"/>
      <c r="AA47" s="235"/>
      <c r="AB47" s="235"/>
      <c r="AC47" s="233"/>
      <c r="AD47" s="235"/>
      <c r="AE47" s="233"/>
      <c r="AF47" s="235"/>
      <c r="AG47" s="235"/>
      <c r="AH47" s="8"/>
      <c r="AI47" s="8"/>
      <c r="AJ47" s="8"/>
      <c r="AK47" s="8"/>
      <c r="AL47" s="8"/>
      <c r="AM47" s="8"/>
      <c r="AN47" s="8"/>
      <c r="AO47" s="8"/>
      <c r="AP47" s="8"/>
      <c r="AQ47" s="8"/>
      <c r="AR47" s="8"/>
      <c r="AS47" s="8"/>
      <c r="AT47" s="8"/>
      <c r="AU47" s="8"/>
      <c r="AV47" s="8"/>
    </row>
    <row r="48" spans="1:48" ht="16.5" customHeight="1" x14ac:dyDescent="0.3">
      <c r="A48" s="147">
        <v>14</v>
      </c>
      <c r="B48" s="139" t="str">
        <f>IF('2. Identificación del Riesgo'!B48:B50="","",'2. Identificación del Riesgo'!B48:B50)</f>
        <v/>
      </c>
      <c r="C48" s="139" t="str">
        <f>IF('2. Identificación del Riesgo'!G48:G50="","",'2. Identificación del Riesgo'!G48:G50)</f>
        <v/>
      </c>
      <c r="D48" s="139" t="str">
        <f>IF('2. Identificación del Riesgo'!H48:H50="","",'2. Identificación del Riesgo'!H48:H50)</f>
        <v/>
      </c>
      <c r="E48" s="257" t="str">
        <f>IF('7. Mapa de Riesgos General'!AO48:AO50="",IF(B48="","","N/A"),'7. Mapa de Riesgos General'!AO48:AO50)</f>
        <v/>
      </c>
      <c r="F48" s="184" t="str">
        <f>IF('7. Mapa de Riesgos General'!Q48:Q50="","",'7. Mapa de Riesgos General'!W48:W50)</f>
        <v/>
      </c>
      <c r="G48" s="140"/>
      <c r="H48" s="237"/>
      <c r="I48" s="236"/>
      <c r="J48" s="238"/>
      <c r="K48" s="232"/>
      <c r="L48" s="236"/>
      <c r="M48" s="233"/>
      <c r="N48" s="236"/>
      <c r="O48" s="236"/>
      <c r="P48" s="233"/>
      <c r="Q48" s="234"/>
      <c r="R48" s="234"/>
      <c r="S48" s="234"/>
      <c r="T48" s="265"/>
      <c r="U48" s="236"/>
      <c r="V48" s="233"/>
      <c r="W48" s="236"/>
      <c r="X48" s="236"/>
      <c r="Y48" s="233"/>
      <c r="Z48" s="234"/>
      <c r="AA48" s="234"/>
      <c r="AB48" s="234"/>
      <c r="AC48" s="233"/>
      <c r="AD48" s="235"/>
      <c r="AE48" s="233"/>
      <c r="AF48" s="235"/>
      <c r="AG48" s="235"/>
      <c r="AH48" s="8"/>
      <c r="AI48" s="8"/>
      <c r="AJ48" s="8"/>
      <c r="AK48" s="8"/>
      <c r="AL48" s="8"/>
      <c r="AM48" s="8"/>
      <c r="AN48" s="8"/>
      <c r="AO48" s="8"/>
      <c r="AP48" s="8"/>
      <c r="AQ48" s="8"/>
      <c r="AR48" s="8"/>
      <c r="AS48" s="8"/>
      <c r="AT48" s="8"/>
      <c r="AU48" s="8"/>
      <c r="AV48" s="8"/>
    </row>
    <row r="49" spans="1:48" x14ac:dyDescent="0.3">
      <c r="A49" s="147"/>
      <c r="B49" s="139"/>
      <c r="C49" s="139"/>
      <c r="D49" s="139"/>
      <c r="E49" s="257"/>
      <c r="F49" s="185"/>
      <c r="G49" s="140"/>
      <c r="H49" s="237"/>
      <c r="I49" s="236"/>
      <c r="J49" s="238"/>
      <c r="K49" s="232"/>
      <c r="L49" s="236"/>
      <c r="M49" s="233"/>
      <c r="N49" s="236"/>
      <c r="O49" s="236"/>
      <c r="P49" s="233"/>
      <c r="Q49" s="235"/>
      <c r="R49" s="235"/>
      <c r="S49" s="235"/>
      <c r="T49" s="265"/>
      <c r="U49" s="236"/>
      <c r="V49" s="233"/>
      <c r="W49" s="236"/>
      <c r="X49" s="236"/>
      <c r="Y49" s="233"/>
      <c r="Z49" s="235"/>
      <c r="AA49" s="235"/>
      <c r="AB49" s="235"/>
      <c r="AC49" s="233"/>
      <c r="AD49" s="235"/>
      <c r="AE49" s="233"/>
      <c r="AF49" s="235"/>
      <c r="AG49" s="235"/>
      <c r="AH49" s="8"/>
      <c r="AI49" s="8"/>
      <c r="AJ49" s="8"/>
      <c r="AK49" s="8"/>
      <c r="AL49" s="8"/>
      <c r="AM49" s="8"/>
      <c r="AN49" s="8"/>
      <c r="AO49" s="8"/>
      <c r="AP49" s="8"/>
      <c r="AQ49" s="8"/>
      <c r="AR49" s="8"/>
      <c r="AS49" s="8"/>
      <c r="AT49" s="8"/>
      <c r="AU49" s="8"/>
      <c r="AV49" s="8"/>
    </row>
    <row r="50" spans="1:48" x14ac:dyDescent="0.3">
      <c r="A50" s="147"/>
      <c r="B50" s="139"/>
      <c r="C50" s="139"/>
      <c r="D50" s="139"/>
      <c r="E50" s="257"/>
      <c r="F50" s="186"/>
      <c r="G50" s="140"/>
      <c r="H50" s="237"/>
      <c r="I50" s="236"/>
      <c r="J50" s="238"/>
      <c r="K50" s="232"/>
      <c r="L50" s="236"/>
      <c r="M50" s="233"/>
      <c r="N50" s="236"/>
      <c r="O50" s="236"/>
      <c r="P50" s="233"/>
      <c r="Q50" s="235"/>
      <c r="R50" s="235"/>
      <c r="S50" s="235"/>
      <c r="T50" s="265"/>
      <c r="U50" s="236"/>
      <c r="V50" s="233"/>
      <c r="W50" s="236"/>
      <c r="X50" s="236"/>
      <c r="Y50" s="233"/>
      <c r="Z50" s="235"/>
      <c r="AA50" s="235"/>
      <c r="AB50" s="235"/>
      <c r="AC50" s="233"/>
      <c r="AD50" s="235"/>
      <c r="AE50" s="233"/>
      <c r="AF50" s="235"/>
      <c r="AG50" s="235"/>
      <c r="AH50" s="8"/>
      <c r="AI50" s="8"/>
      <c r="AJ50" s="8"/>
      <c r="AK50" s="8"/>
      <c r="AL50" s="8"/>
      <c r="AM50" s="8"/>
      <c r="AN50" s="8"/>
      <c r="AO50" s="8"/>
      <c r="AP50" s="8"/>
      <c r="AQ50" s="8"/>
      <c r="AR50" s="8"/>
      <c r="AS50" s="8"/>
      <c r="AT50" s="8"/>
      <c r="AU50" s="8"/>
      <c r="AV50" s="8"/>
    </row>
    <row r="51" spans="1:48" ht="16.5" customHeight="1" x14ac:dyDescent="0.3">
      <c r="A51" s="147">
        <v>15</v>
      </c>
      <c r="B51" s="139" t="str">
        <f>IF('2. Identificación del Riesgo'!B51:B53="","",'2. Identificación del Riesgo'!B51:B53)</f>
        <v/>
      </c>
      <c r="C51" s="139" t="str">
        <f>IF('2. Identificación del Riesgo'!G51:G53="","",'2. Identificación del Riesgo'!G51:G53)</f>
        <v/>
      </c>
      <c r="D51" s="139" t="str">
        <f>IF('2. Identificación del Riesgo'!H51:H53="","",'2. Identificación del Riesgo'!H51:H53)</f>
        <v/>
      </c>
      <c r="E51" s="257" t="str">
        <f>IF('7. Mapa de Riesgos General'!AO51:AO53="",IF(B51="","","N/A"),'7. Mapa de Riesgos General'!AO51:AO53)</f>
        <v/>
      </c>
      <c r="F51" s="184" t="str">
        <f>IF('7. Mapa de Riesgos General'!Q51:Q53="","",'7. Mapa de Riesgos General'!W51:W53)</f>
        <v/>
      </c>
      <c r="G51" s="140"/>
      <c r="H51" s="237"/>
      <c r="I51" s="236"/>
      <c r="J51" s="238"/>
      <c r="K51" s="232"/>
      <c r="L51" s="236"/>
      <c r="M51" s="233"/>
      <c r="N51" s="236"/>
      <c r="O51" s="236"/>
      <c r="P51" s="233"/>
      <c r="Q51" s="234"/>
      <c r="R51" s="234"/>
      <c r="S51" s="234"/>
      <c r="T51" s="265"/>
      <c r="U51" s="236"/>
      <c r="V51" s="233"/>
      <c r="W51" s="236"/>
      <c r="X51" s="236"/>
      <c r="Y51" s="233"/>
      <c r="Z51" s="234"/>
      <c r="AA51" s="234"/>
      <c r="AB51" s="234"/>
      <c r="AC51" s="233"/>
      <c r="AD51" s="235"/>
      <c r="AE51" s="233"/>
      <c r="AF51" s="235"/>
      <c r="AG51" s="235"/>
      <c r="AH51" s="8"/>
      <c r="AI51" s="8"/>
      <c r="AJ51" s="8"/>
      <c r="AK51" s="8"/>
      <c r="AL51" s="8"/>
      <c r="AM51" s="8"/>
      <c r="AN51" s="8"/>
      <c r="AO51" s="8"/>
      <c r="AP51" s="8"/>
      <c r="AQ51" s="8"/>
      <c r="AR51" s="8"/>
      <c r="AS51" s="8"/>
      <c r="AT51" s="8"/>
      <c r="AU51" s="8"/>
      <c r="AV51" s="8"/>
    </row>
    <row r="52" spans="1:48" x14ac:dyDescent="0.3">
      <c r="A52" s="147"/>
      <c r="B52" s="139"/>
      <c r="C52" s="139"/>
      <c r="D52" s="139"/>
      <c r="E52" s="257"/>
      <c r="F52" s="185"/>
      <c r="G52" s="140"/>
      <c r="H52" s="237"/>
      <c r="I52" s="236"/>
      <c r="J52" s="238"/>
      <c r="K52" s="232"/>
      <c r="L52" s="236"/>
      <c r="M52" s="233"/>
      <c r="N52" s="236"/>
      <c r="O52" s="236"/>
      <c r="P52" s="233"/>
      <c r="Q52" s="235"/>
      <c r="R52" s="235"/>
      <c r="S52" s="235"/>
      <c r="T52" s="265"/>
      <c r="U52" s="236"/>
      <c r="V52" s="233"/>
      <c r="W52" s="236"/>
      <c r="X52" s="236"/>
      <c r="Y52" s="233"/>
      <c r="Z52" s="235"/>
      <c r="AA52" s="235"/>
      <c r="AB52" s="235"/>
      <c r="AC52" s="233"/>
      <c r="AD52" s="235"/>
      <c r="AE52" s="233"/>
      <c r="AF52" s="235"/>
      <c r="AG52" s="235"/>
      <c r="AH52" s="8"/>
      <c r="AI52" s="8"/>
      <c r="AJ52" s="8"/>
      <c r="AK52" s="8"/>
      <c r="AL52" s="8"/>
      <c r="AM52" s="8"/>
      <c r="AN52" s="8"/>
      <c r="AO52" s="8"/>
      <c r="AP52" s="8"/>
      <c r="AQ52" s="8"/>
      <c r="AR52" s="8"/>
      <c r="AS52" s="8"/>
      <c r="AT52" s="8"/>
      <c r="AU52" s="8"/>
      <c r="AV52" s="8"/>
    </row>
    <row r="53" spans="1:48" x14ac:dyDescent="0.3">
      <c r="A53" s="147"/>
      <c r="B53" s="139"/>
      <c r="C53" s="139"/>
      <c r="D53" s="139"/>
      <c r="E53" s="257"/>
      <c r="F53" s="186"/>
      <c r="G53" s="140"/>
      <c r="H53" s="237"/>
      <c r="I53" s="236"/>
      <c r="J53" s="238"/>
      <c r="K53" s="232"/>
      <c r="L53" s="236"/>
      <c r="M53" s="233"/>
      <c r="N53" s="236"/>
      <c r="O53" s="236"/>
      <c r="P53" s="233"/>
      <c r="Q53" s="235"/>
      <c r="R53" s="235"/>
      <c r="S53" s="235"/>
      <c r="T53" s="265"/>
      <c r="U53" s="236"/>
      <c r="V53" s="233"/>
      <c r="W53" s="236"/>
      <c r="X53" s="236"/>
      <c r="Y53" s="233"/>
      <c r="Z53" s="235"/>
      <c r="AA53" s="235"/>
      <c r="AB53" s="235"/>
      <c r="AC53" s="233"/>
      <c r="AD53" s="235"/>
      <c r="AE53" s="233"/>
      <c r="AF53" s="235"/>
      <c r="AG53" s="235"/>
      <c r="AH53" s="8"/>
      <c r="AI53" s="8"/>
      <c r="AJ53" s="8"/>
      <c r="AK53" s="8"/>
      <c r="AL53" s="8"/>
      <c r="AM53" s="8"/>
      <c r="AN53" s="8"/>
      <c r="AO53" s="8"/>
      <c r="AP53" s="8"/>
      <c r="AQ53" s="8"/>
      <c r="AR53" s="8"/>
      <c r="AS53" s="8"/>
      <c r="AT53" s="8"/>
      <c r="AU53" s="8"/>
      <c r="AV53" s="8"/>
    </row>
    <row r="54" spans="1:48" ht="16.5" customHeight="1" x14ac:dyDescent="0.3">
      <c r="A54" s="147">
        <v>16</v>
      </c>
      <c r="B54" s="139" t="str">
        <f>IF('2. Identificación del Riesgo'!B54:B56="","",'2. Identificación del Riesgo'!B54:B56)</f>
        <v/>
      </c>
      <c r="C54" s="139" t="str">
        <f>IF('2. Identificación del Riesgo'!G54:G56="","",'2. Identificación del Riesgo'!G54:G56)</f>
        <v/>
      </c>
      <c r="D54" s="139" t="str">
        <f>IF('2. Identificación del Riesgo'!H54:H56="","",'2. Identificación del Riesgo'!H54:H56)</f>
        <v/>
      </c>
      <c r="E54" s="257" t="str">
        <f>IF('7. Mapa de Riesgos General'!AO54:AO56="",IF(B54="","","N/A"),'7. Mapa de Riesgos General'!AO54:AO56)</f>
        <v/>
      </c>
      <c r="F54" s="184">
        <f>IF('7. Mapa de Riesgos General'!Q54:Q56="","",'7. Mapa de Riesgos General'!W54:W56)</f>
        <v>0</v>
      </c>
      <c r="G54" s="140"/>
      <c r="H54" s="237"/>
      <c r="I54" s="236"/>
      <c r="J54" s="238"/>
      <c r="K54" s="232"/>
      <c r="L54" s="236"/>
      <c r="M54" s="233"/>
      <c r="N54" s="236"/>
      <c r="O54" s="236"/>
      <c r="P54" s="233"/>
      <c r="Q54" s="234"/>
      <c r="R54" s="234"/>
      <c r="S54" s="234"/>
      <c r="T54" s="265"/>
      <c r="U54" s="236"/>
      <c r="V54" s="233"/>
      <c r="W54" s="236"/>
      <c r="X54" s="236"/>
      <c r="Y54" s="233"/>
      <c r="Z54" s="234"/>
      <c r="AA54" s="234"/>
      <c r="AB54" s="234"/>
      <c r="AC54" s="233"/>
      <c r="AD54" s="235"/>
      <c r="AE54" s="233"/>
      <c r="AF54" s="235"/>
      <c r="AG54" s="235"/>
      <c r="AH54" s="8"/>
      <c r="AI54" s="8"/>
      <c r="AJ54" s="8"/>
      <c r="AK54" s="8"/>
      <c r="AL54" s="8"/>
      <c r="AM54" s="8"/>
      <c r="AN54" s="8"/>
      <c r="AO54" s="8"/>
      <c r="AP54" s="8"/>
      <c r="AQ54" s="8"/>
      <c r="AR54" s="8"/>
      <c r="AS54" s="8"/>
      <c r="AT54" s="8"/>
      <c r="AU54" s="8"/>
      <c r="AV54" s="8"/>
    </row>
    <row r="55" spans="1:48" x14ac:dyDescent="0.3">
      <c r="A55" s="147"/>
      <c r="B55" s="139"/>
      <c r="C55" s="139"/>
      <c r="D55" s="139"/>
      <c r="E55" s="257"/>
      <c r="F55" s="185"/>
      <c r="G55" s="140"/>
      <c r="H55" s="237"/>
      <c r="I55" s="236"/>
      <c r="J55" s="238"/>
      <c r="K55" s="232"/>
      <c r="L55" s="236"/>
      <c r="M55" s="233"/>
      <c r="N55" s="236"/>
      <c r="O55" s="236"/>
      <c r="P55" s="233"/>
      <c r="Q55" s="235"/>
      <c r="R55" s="235"/>
      <c r="S55" s="235"/>
      <c r="T55" s="265"/>
      <c r="U55" s="236"/>
      <c r="V55" s="233"/>
      <c r="W55" s="236"/>
      <c r="X55" s="236"/>
      <c r="Y55" s="233"/>
      <c r="Z55" s="235"/>
      <c r="AA55" s="235"/>
      <c r="AB55" s="235"/>
      <c r="AC55" s="233"/>
      <c r="AD55" s="235"/>
      <c r="AE55" s="233"/>
      <c r="AF55" s="235"/>
      <c r="AG55" s="235"/>
      <c r="AH55" s="8"/>
      <c r="AI55" s="8"/>
      <c r="AJ55" s="8"/>
      <c r="AK55" s="8"/>
      <c r="AL55" s="8"/>
      <c r="AM55" s="8"/>
      <c r="AN55" s="8"/>
      <c r="AO55" s="8"/>
      <c r="AP55" s="8"/>
      <c r="AQ55" s="8"/>
      <c r="AR55" s="8"/>
      <c r="AS55" s="8"/>
      <c r="AT55" s="8"/>
      <c r="AU55" s="8"/>
      <c r="AV55" s="8"/>
    </row>
    <row r="56" spans="1:48" x14ac:dyDescent="0.3">
      <c r="A56" s="147"/>
      <c r="B56" s="139"/>
      <c r="C56" s="139"/>
      <c r="D56" s="139"/>
      <c r="E56" s="257"/>
      <c r="F56" s="186"/>
      <c r="G56" s="140"/>
      <c r="H56" s="237"/>
      <c r="I56" s="236"/>
      <c r="J56" s="238"/>
      <c r="K56" s="232"/>
      <c r="L56" s="236"/>
      <c r="M56" s="233"/>
      <c r="N56" s="236"/>
      <c r="O56" s="236"/>
      <c r="P56" s="233"/>
      <c r="Q56" s="235"/>
      <c r="R56" s="235"/>
      <c r="S56" s="235"/>
      <c r="T56" s="265"/>
      <c r="U56" s="236"/>
      <c r="V56" s="233"/>
      <c r="W56" s="236"/>
      <c r="X56" s="236"/>
      <c r="Y56" s="233"/>
      <c r="Z56" s="235"/>
      <c r="AA56" s="235"/>
      <c r="AB56" s="235"/>
      <c r="AC56" s="233"/>
      <c r="AD56" s="235"/>
      <c r="AE56" s="233"/>
      <c r="AF56" s="235"/>
      <c r="AG56" s="235"/>
      <c r="AH56" s="8"/>
      <c r="AI56" s="8"/>
      <c r="AJ56" s="8"/>
      <c r="AK56" s="8"/>
      <c r="AL56" s="8"/>
      <c r="AM56" s="8"/>
      <c r="AN56" s="8"/>
      <c r="AO56" s="8"/>
      <c r="AP56" s="8"/>
      <c r="AQ56" s="8"/>
      <c r="AR56" s="8"/>
      <c r="AS56" s="8"/>
      <c r="AT56" s="8"/>
      <c r="AU56" s="8"/>
      <c r="AV56" s="8"/>
    </row>
    <row r="57" spans="1:48" ht="16.5" customHeight="1" x14ac:dyDescent="0.3">
      <c r="A57" s="147">
        <v>17</v>
      </c>
      <c r="B57" s="139" t="str">
        <f>IF('2. Identificación del Riesgo'!B57:B59="","",'2. Identificación del Riesgo'!B57:B59)</f>
        <v/>
      </c>
      <c r="C57" s="139" t="str">
        <f>IF('2. Identificación del Riesgo'!G57:G59="","",'2. Identificación del Riesgo'!G57:G59)</f>
        <v/>
      </c>
      <c r="D57" s="139" t="str">
        <f>IF('2. Identificación del Riesgo'!H57:H59="","",'2. Identificación del Riesgo'!H57:H59)</f>
        <v/>
      </c>
      <c r="E57" s="257" t="str">
        <f>IF('7. Mapa de Riesgos General'!AO57:AO59="",IF(B57="","","N/A"),'7. Mapa de Riesgos General'!AO57:AO59)</f>
        <v/>
      </c>
      <c r="F57" s="184">
        <f>IF('7. Mapa de Riesgos General'!Q57:Q59="","",'7. Mapa de Riesgos General'!W57:W59)</f>
        <v>0</v>
      </c>
      <c r="G57" s="140"/>
      <c r="H57" s="237"/>
      <c r="I57" s="236"/>
      <c r="J57" s="238"/>
      <c r="K57" s="232"/>
      <c r="L57" s="236"/>
      <c r="M57" s="233"/>
      <c r="N57" s="236"/>
      <c r="O57" s="236"/>
      <c r="P57" s="233"/>
      <c r="Q57" s="234"/>
      <c r="R57" s="234"/>
      <c r="S57" s="234"/>
      <c r="T57" s="265"/>
      <c r="U57" s="236"/>
      <c r="V57" s="233"/>
      <c r="W57" s="236"/>
      <c r="X57" s="236"/>
      <c r="Y57" s="233"/>
      <c r="Z57" s="234"/>
      <c r="AA57" s="234"/>
      <c r="AB57" s="234"/>
      <c r="AC57" s="233"/>
      <c r="AD57" s="235"/>
      <c r="AE57" s="233"/>
      <c r="AF57" s="235"/>
      <c r="AG57" s="235"/>
      <c r="AH57" s="8"/>
      <c r="AI57" s="8"/>
      <c r="AJ57" s="8"/>
      <c r="AK57" s="8"/>
      <c r="AL57" s="8"/>
      <c r="AM57" s="8"/>
      <c r="AN57" s="8"/>
      <c r="AO57" s="8"/>
      <c r="AP57" s="8"/>
      <c r="AQ57" s="8"/>
      <c r="AR57" s="8"/>
      <c r="AS57" s="8"/>
      <c r="AT57" s="8"/>
      <c r="AU57" s="8"/>
      <c r="AV57" s="8"/>
    </row>
    <row r="58" spans="1:48" x14ac:dyDescent="0.3">
      <c r="A58" s="147"/>
      <c r="B58" s="139"/>
      <c r="C58" s="139"/>
      <c r="D58" s="139"/>
      <c r="E58" s="257"/>
      <c r="F58" s="185"/>
      <c r="G58" s="140"/>
      <c r="H58" s="237"/>
      <c r="I58" s="236"/>
      <c r="J58" s="238"/>
      <c r="K58" s="232"/>
      <c r="L58" s="236"/>
      <c r="M58" s="233"/>
      <c r="N58" s="236"/>
      <c r="O58" s="236"/>
      <c r="P58" s="233"/>
      <c r="Q58" s="235"/>
      <c r="R58" s="235"/>
      <c r="S58" s="235"/>
      <c r="T58" s="265"/>
      <c r="U58" s="236"/>
      <c r="V58" s="233"/>
      <c r="W58" s="236"/>
      <c r="X58" s="236"/>
      <c r="Y58" s="233"/>
      <c r="Z58" s="235"/>
      <c r="AA58" s="235"/>
      <c r="AB58" s="235"/>
      <c r="AC58" s="233"/>
      <c r="AD58" s="235"/>
      <c r="AE58" s="233"/>
      <c r="AF58" s="235"/>
      <c r="AG58" s="235"/>
      <c r="AH58" s="8"/>
      <c r="AI58" s="8"/>
      <c r="AJ58" s="8"/>
      <c r="AK58" s="8"/>
      <c r="AL58" s="8"/>
      <c r="AM58" s="8"/>
      <c r="AN58" s="8"/>
      <c r="AO58" s="8"/>
      <c r="AP58" s="8"/>
      <c r="AQ58" s="8"/>
      <c r="AR58" s="8"/>
      <c r="AS58" s="8"/>
      <c r="AT58" s="8"/>
      <c r="AU58" s="8"/>
      <c r="AV58" s="8"/>
    </row>
    <row r="59" spans="1:48" x14ac:dyDescent="0.3">
      <c r="A59" s="147"/>
      <c r="B59" s="139"/>
      <c r="C59" s="139"/>
      <c r="D59" s="139"/>
      <c r="E59" s="257"/>
      <c r="F59" s="186"/>
      <c r="G59" s="140"/>
      <c r="H59" s="237"/>
      <c r="I59" s="236"/>
      <c r="J59" s="238"/>
      <c r="K59" s="232"/>
      <c r="L59" s="236"/>
      <c r="M59" s="233"/>
      <c r="N59" s="236"/>
      <c r="O59" s="236"/>
      <c r="P59" s="233"/>
      <c r="Q59" s="235"/>
      <c r="R59" s="235"/>
      <c r="S59" s="235"/>
      <c r="T59" s="265"/>
      <c r="U59" s="236"/>
      <c r="V59" s="233"/>
      <c r="W59" s="236"/>
      <c r="X59" s="236"/>
      <c r="Y59" s="233"/>
      <c r="Z59" s="235"/>
      <c r="AA59" s="235"/>
      <c r="AB59" s="235"/>
      <c r="AC59" s="233"/>
      <c r="AD59" s="235"/>
      <c r="AE59" s="233"/>
      <c r="AF59" s="235"/>
      <c r="AG59" s="235"/>
      <c r="AH59" s="8"/>
      <c r="AI59" s="8"/>
      <c r="AJ59" s="8"/>
      <c r="AK59" s="8"/>
      <c r="AL59" s="8"/>
      <c r="AM59" s="8"/>
      <c r="AN59" s="8"/>
      <c r="AO59" s="8"/>
      <c r="AP59" s="8"/>
      <c r="AQ59" s="8"/>
      <c r="AR59" s="8"/>
      <c r="AS59" s="8"/>
      <c r="AT59" s="8"/>
      <c r="AU59" s="8"/>
      <c r="AV59" s="8"/>
    </row>
    <row r="60" spans="1:48" ht="16.5" customHeight="1" x14ac:dyDescent="0.3">
      <c r="A60" s="147">
        <v>18</v>
      </c>
      <c r="B60" s="139" t="str">
        <f>IF('2. Identificación del Riesgo'!B60:B62="","",'2. Identificación del Riesgo'!B60:B62)</f>
        <v/>
      </c>
      <c r="C60" s="139" t="str">
        <f>IF('2. Identificación del Riesgo'!G60:G62="","",'2. Identificación del Riesgo'!G60:G62)</f>
        <v/>
      </c>
      <c r="D60" s="139" t="str">
        <f>IF('2. Identificación del Riesgo'!H60:H62="","",'2. Identificación del Riesgo'!H60:H62)</f>
        <v/>
      </c>
      <c r="E60" s="257" t="str">
        <f>IF('7. Mapa de Riesgos General'!AO60:AO62="",IF(B60="","","N/A"),'7. Mapa de Riesgos General'!AO60:AO62)</f>
        <v/>
      </c>
      <c r="F60" s="184">
        <f>IF('7. Mapa de Riesgos General'!Q60:Q62="","",'7. Mapa de Riesgos General'!W60:W62)</f>
        <v>0</v>
      </c>
      <c r="G60" s="140"/>
      <c r="H60" s="237"/>
      <c r="I60" s="236"/>
      <c r="J60" s="238"/>
      <c r="K60" s="232"/>
      <c r="L60" s="236"/>
      <c r="M60" s="233"/>
      <c r="N60" s="236"/>
      <c r="O60" s="236"/>
      <c r="P60" s="233"/>
      <c r="Q60" s="234"/>
      <c r="R60" s="234"/>
      <c r="S60" s="234"/>
      <c r="T60" s="265"/>
      <c r="U60" s="236"/>
      <c r="V60" s="233"/>
      <c r="W60" s="236"/>
      <c r="X60" s="236"/>
      <c r="Y60" s="233"/>
      <c r="Z60" s="234"/>
      <c r="AA60" s="234"/>
      <c r="AB60" s="234"/>
      <c r="AC60" s="233"/>
      <c r="AD60" s="235"/>
      <c r="AE60" s="233"/>
      <c r="AF60" s="235"/>
      <c r="AG60" s="235"/>
      <c r="AH60" s="8"/>
      <c r="AI60" s="8"/>
      <c r="AJ60" s="8"/>
      <c r="AK60" s="8"/>
      <c r="AL60" s="8"/>
      <c r="AM60" s="8"/>
      <c r="AN60" s="8"/>
      <c r="AO60" s="8"/>
      <c r="AP60" s="8"/>
      <c r="AQ60" s="8"/>
      <c r="AR60" s="8"/>
      <c r="AS60" s="8"/>
      <c r="AT60" s="8"/>
      <c r="AU60" s="8"/>
      <c r="AV60" s="8"/>
    </row>
    <row r="61" spans="1:48" x14ac:dyDescent="0.3">
      <c r="A61" s="147"/>
      <c r="B61" s="139"/>
      <c r="C61" s="139"/>
      <c r="D61" s="139"/>
      <c r="E61" s="257"/>
      <c r="F61" s="185"/>
      <c r="G61" s="140"/>
      <c r="H61" s="237"/>
      <c r="I61" s="236"/>
      <c r="J61" s="238"/>
      <c r="K61" s="232"/>
      <c r="L61" s="236"/>
      <c r="M61" s="233"/>
      <c r="N61" s="236"/>
      <c r="O61" s="236"/>
      <c r="P61" s="233"/>
      <c r="Q61" s="235"/>
      <c r="R61" s="235"/>
      <c r="S61" s="235"/>
      <c r="T61" s="265"/>
      <c r="U61" s="236"/>
      <c r="V61" s="233"/>
      <c r="W61" s="236"/>
      <c r="X61" s="236"/>
      <c r="Y61" s="233"/>
      <c r="Z61" s="235"/>
      <c r="AA61" s="235"/>
      <c r="AB61" s="235"/>
      <c r="AC61" s="233"/>
      <c r="AD61" s="235"/>
      <c r="AE61" s="233"/>
      <c r="AF61" s="235"/>
      <c r="AG61" s="235"/>
      <c r="AH61" s="8"/>
      <c r="AI61" s="8"/>
      <c r="AJ61" s="8"/>
      <c r="AK61" s="8"/>
      <c r="AL61" s="8"/>
      <c r="AM61" s="8"/>
      <c r="AN61" s="8"/>
      <c r="AO61" s="8"/>
      <c r="AP61" s="8"/>
      <c r="AQ61" s="8"/>
      <c r="AR61" s="8"/>
      <c r="AS61" s="8"/>
      <c r="AT61" s="8"/>
      <c r="AU61" s="8"/>
      <c r="AV61" s="8"/>
    </row>
    <row r="62" spans="1:48" x14ac:dyDescent="0.3">
      <c r="A62" s="147"/>
      <c r="B62" s="139"/>
      <c r="C62" s="139"/>
      <c r="D62" s="139"/>
      <c r="E62" s="257"/>
      <c r="F62" s="186"/>
      <c r="G62" s="140"/>
      <c r="H62" s="237"/>
      <c r="I62" s="236"/>
      <c r="J62" s="238"/>
      <c r="K62" s="232"/>
      <c r="L62" s="236"/>
      <c r="M62" s="233"/>
      <c r="N62" s="236"/>
      <c r="O62" s="236"/>
      <c r="P62" s="233"/>
      <c r="Q62" s="235"/>
      <c r="R62" s="235"/>
      <c r="S62" s="235"/>
      <c r="T62" s="265"/>
      <c r="U62" s="236"/>
      <c r="V62" s="233"/>
      <c r="W62" s="236"/>
      <c r="X62" s="236"/>
      <c r="Y62" s="233"/>
      <c r="Z62" s="235"/>
      <c r="AA62" s="235"/>
      <c r="AB62" s="235"/>
      <c r="AC62" s="233"/>
      <c r="AD62" s="235"/>
      <c r="AE62" s="233"/>
      <c r="AF62" s="235"/>
      <c r="AG62" s="235"/>
      <c r="AH62" s="8"/>
      <c r="AI62" s="8"/>
      <c r="AJ62" s="8"/>
      <c r="AK62" s="8"/>
      <c r="AL62" s="8"/>
      <c r="AM62" s="8"/>
      <c r="AN62" s="8"/>
      <c r="AO62" s="8"/>
      <c r="AP62" s="8"/>
      <c r="AQ62" s="8"/>
      <c r="AR62" s="8"/>
      <c r="AS62" s="8"/>
      <c r="AT62" s="8"/>
      <c r="AU62" s="8"/>
      <c r="AV62" s="8"/>
    </row>
    <row r="63" spans="1:48" ht="16.5" customHeight="1" x14ac:dyDescent="0.3">
      <c r="A63" s="147">
        <v>19</v>
      </c>
      <c r="B63" s="139" t="str">
        <f>IF('2. Identificación del Riesgo'!B63:B65="","",'2. Identificación del Riesgo'!B63:B65)</f>
        <v/>
      </c>
      <c r="C63" s="139" t="str">
        <f>IF('2. Identificación del Riesgo'!G63:G65="","",'2. Identificación del Riesgo'!G63:G65)</f>
        <v/>
      </c>
      <c r="D63" s="139" t="str">
        <f>IF('2. Identificación del Riesgo'!H63:H65="","",'2. Identificación del Riesgo'!H63:H65)</f>
        <v/>
      </c>
      <c r="E63" s="257" t="str">
        <f>IF('7. Mapa de Riesgos General'!AO63:AO65="",IF(B63="","","N/A"),'7. Mapa de Riesgos General'!AO63:AO65)</f>
        <v/>
      </c>
      <c r="F63" s="184">
        <f>IF('7. Mapa de Riesgos General'!Q63:Q65="","",'7. Mapa de Riesgos General'!W63:W65)</f>
        <v>0</v>
      </c>
      <c r="G63" s="140"/>
      <c r="H63" s="237"/>
      <c r="I63" s="236"/>
      <c r="J63" s="238"/>
      <c r="K63" s="232"/>
      <c r="L63" s="236"/>
      <c r="M63" s="233"/>
      <c r="N63" s="236"/>
      <c r="O63" s="236"/>
      <c r="P63" s="233"/>
      <c r="Q63" s="234"/>
      <c r="R63" s="234"/>
      <c r="S63" s="234"/>
      <c r="T63" s="265"/>
      <c r="U63" s="236"/>
      <c r="V63" s="233"/>
      <c r="W63" s="236"/>
      <c r="X63" s="236"/>
      <c r="Y63" s="233"/>
      <c r="Z63" s="234"/>
      <c r="AA63" s="234"/>
      <c r="AB63" s="234"/>
      <c r="AC63" s="233"/>
      <c r="AD63" s="235"/>
      <c r="AE63" s="233"/>
      <c r="AF63" s="235"/>
      <c r="AG63" s="235"/>
      <c r="AH63" s="8"/>
      <c r="AI63" s="8"/>
      <c r="AJ63" s="8"/>
      <c r="AK63" s="8"/>
      <c r="AL63" s="8"/>
      <c r="AM63" s="8"/>
      <c r="AN63" s="8"/>
      <c r="AO63" s="8"/>
      <c r="AP63" s="8"/>
      <c r="AQ63" s="8"/>
      <c r="AR63" s="8"/>
      <c r="AS63" s="8"/>
      <c r="AT63" s="8"/>
      <c r="AU63" s="8"/>
      <c r="AV63" s="8"/>
    </row>
    <row r="64" spans="1:48" x14ac:dyDescent="0.3">
      <c r="A64" s="147"/>
      <c r="B64" s="139"/>
      <c r="C64" s="139"/>
      <c r="D64" s="139"/>
      <c r="E64" s="257"/>
      <c r="F64" s="185"/>
      <c r="G64" s="140"/>
      <c r="H64" s="237"/>
      <c r="I64" s="236"/>
      <c r="J64" s="238"/>
      <c r="K64" s="232"/>
      <c r="L64" s="236"/>
      <c r="M64" s="233"/>
      <c r="N64" s="236"/>
      <c r="O64" s="236"/>
      <c r="P64" s="233"/>
      <c r="Q64" s="235"/>
      <c r="R64" s="235"/>
      <c r="S64" s="235"/>
      <c r="T64" s="265"/>
      <c r="U64" s="236"/>
      <c r="V64" s="233"/>
      <c r="W64" s="236"/>
      <c r="X64" s="236"/>
      <c r="Y64" s="233"/>
      <c r="Z64" s="235"/>
      <c r="AA64" s="235"/>
      <c r="AB64" s="235"/>
      <c r="AC64" s="233"/>
      <c r="AD64" s="235"/>
      <c r="AE64" s="233"/>
      <c r="AF64" s="235"/>
      <c r="AG64" s="235"/>
      <c r="AH64" s="8"/>
      <c r="AI64" s="8"/>
      <c r="AJ64" s="8"/>
      <c r="AK64" s="8"/>
      <c r="AL64" s="8"/>
      <c r="AM64" s="8"/>
      <c r="AN64" s="8"/>
      <c r="AO64" s="8"/>
      <c r="AP64" s="8"/>
      <c r="AQ64" s="8"/>
      <c r="AR64" s="8"/>
      <c r="AS64" s="8"/>
      <c r="AT64" s="8"/>
      <c r="AU64" s="8"/>
      <c r="AV64" s="8"/>
    </row>
    <row r="65" spans="1:48" x14ac:dyDescent="0.3">
      <c r="A65" s="147"/>
      <c r="B65" s="139"/>
      <c r="C65" s="139"/>
      <c r="D65" s="139"/>
      <c r="E65" s="257"/>
      <c r="F65" s="186"/>
      <c r="G65" s="140"/>
      <c r="H65" s="237"/>
      <c r="I65" s="236"/>
      <c r="J65" s="238"/>
      <c r="K65" s="232"/>
      <c r="L65" s="236"/>
      <c r="M65" s="233"/>
      <c r="N65" s="236"/>
      <c r="O65" s="236"/>
      <c r="P65" s="233"/>
      <c r="Q65" s="235"/>
      <c r="R65" s="235"/>
      <c r="S65" s="235"/>
      <c r="T65" s="265"/>
      <c r="U65" s="236"/>
      <c r="V65" s="233"/>
      <c r="W65" s="236"/>
      <c r="X65" s="236"/>
      <c r="Y65" s="233"/>
      <c r="Z65" s="235"/>
      <c r="AA65" s="235"/>
      <c r="AB65" s="235"/>
      <c r="AC65" s="233"/>
      <c r="AD65" s="235"/>
      <c r="AE65" s="233"/>
      <c r="AF65" s="235"/>
      <c r="AG65" s="235"/>
      <c r="AH65" s="8"/>
      <c r="AI65" s="8"/>
      <c r="AJ65" s="8"/>
      <c r="AK65" s="8"/>
      <c r="AL65" s="8"/>
      <c r="AM65" s="8"/>
      <c r="AN65" s="8"/>
      <c r="AO65" s="8"/>
      <c r="AP65" s="8"/>
      <c r="AQ65" s="8"/>
      <c r="AR65" s="8"/>
      <c r="AS65" s="8"/>
      <c r="AT65" s="8"/>
      <c r="AU65" s="8"/>
      <c r="AV65" s="8"/>
    </row>
    <row r="66" spans="1:48" ht="16.5" customHeight="1" x14ac:dyDescent="0.3">
      <c r="A66" s="147">
        <v>20</v>
      </c>
      <c r="B66" s="139" t="str">
        <f>IF('2. Identificación del Riesgo'!B66:B68="","",'2. Identificación del Riesgo'!B66:B68)</f>
        <v/>
      </c>
      <c r="C66" s="139" t="str">
        <f>IF('2. Identificación del Riesgo'!G66:G68="","",'2. Identificación del Riesgo'!G66:G68)</f>
        <v/>
      </c>
      <c r="D66" s="139" t="str">
        <f>IF('2. Identificación del Riesgo'!H66:H68="","",'2. Identificación del Riesgo'!H66:H68)</f>
        <v/>
      </c>
      <c r="E66" s="257" t="str">
        <f>IF('7. Mapa de Riesgos General'!AO66:AO68="",IF(B66="","","N/A"),'7. Mapa de Riesgos General'!AO66:AO68)</f>
        <v/>
      </c>
      <c r="F66" s="184">
        <f>IF('7. Mapa de Riesgos General'!Q66:Q68="","",'7. Mapa de Riesgos General'!W66:W68)</f>
        <v>0</v>
      </c>
      <c r="G66" s="140"/>
      <c r="H66" s="237"/>
      <c r="I66" s="236"/>
      <c r="J66" s="238"/>
      <c r="K66" s="232"/>
      <c r="L66" s="236"/>
      <c r="M66" s="233"/>
      <c r="N66" s="236"/>
      <c r="O66" s="236"/>
      <c r="P66" s="233"/>
      <c r="Q66" s="234"/>
      <c r="R66" s="234"/>
      <c r="S66" s="234"/>
      <c r="T66" s="265"/>
      <c r="U66" s="236"/>
      <c r="V66" s="233"/>
      <c r="W66" s="236"/>
      <c r="X66" s="236"/>
      <c r="Y66" s="233"/>
      <c r="Z66" s="234"/>
      <c r="AA66" s="234"/>
      <c r="AB66" s="234"/>
      <c r="AC66" s="233"/>
      <c r="AD66" s="235"/>
      <c r="AE66" s="233"/>
      <c r="AF66" s="235"/>
      <c r="AG66" s="235"/>
      <c r="AH66" s="8"/>
      <c r="AI66" s="8"/>
      <c r="AJ66" s="8"/>
      <c r="AK66" s="8"/>
      <c r="AL66" s="8"/>
      <c r="AM66" s="8"/>
      <c r="AN66" s="8"/>
      <c r="AO66" s="8"/>
      <c r="AP66" s="8"/>
      <c r="AQ66" s="8"/>
      <c r="AR66" s="8"/>
      <c r="AS66" s="8"/>
      <c r="AT66" s="8"/>
      <c r="AU66" s="8"/>
      <c r="AV66" s="8"/>
    </row>
    <row r="67" spans="1:48" x14ac:dyDescent="0.3">
      <c r="A67" s="147"/>
      <c r="B67" s="139"/>
      <c r="C67" s="139"/>
      <c r="D67" s="139"/>
      <c r="E67" s="257"/>
      <c r="F67" s="185"/>
      <c r="G67" s="140"/>
      <c r="H67" s="237"/>
      <c r="I67" s="236"/>
      <c r="J67" s="238"/>
      <c r="K67" s="232"/>
      <c r="L67" s="236"/>
      <c r="M67" s="233"/>
      <c r="N67" s="236"/>
      <c r="O67" s="236"/>
      <c r="P67" s="233"/>
      <c r="Q67" s="235"/>
      <c r="R67" s="235"/>
      <c r="S67" s="235"/>
      <c r="T67" s="265"/>
      <c r="U67" s="236"/>
      <c r="V67" s="233"/>
      <c r="W67" s="236"/>
      <c r="X67" s="236"/>
      <c r="Y67" s="233"/>
      <c r="Z67" s="235"/>
      <c r="AA67" s="235"/>
      <c r="AB67" s="235"/>
      <c r="AC67" s="233"/>
      <c r="AD67" s="235"/>
      <c r="AE67" s="233"/>
      <c r="AF67" s="235"/>
      <c r="AG67" s="235"/>
    </row>
    <row r="68" spans="1:48" ht="17.25" thickBot="1" x14ac:dyDescent="0.35">
      <c r="A68" s="147"/>
      <c r="B68" s="139"/>
      <c r="C68" s="139"/>
      <c r="D68" s="139"/>
      <c r="E68" s="257"/>
      <c r="F68" s="186"/>
      <c r="G68" s="140"/>
      <c r="H68" s="237"/>
      <c r="I68" s="236"/>
      <c r="J68" s="238"/>
      <c r="K68" s="232"/>
      <c r="L68" s="236"/>
      <c r="M68" s="233"/>
      <c r="N68" s="236"/>
      <c r="O68" s="236"/>
      <c r="P68" s="233"/>
      <c r="Q68" s="235"/>
      <c r="R68" s="235"/>
      <c r="S68" s="235"/>
      <c r="T68" s="265"/>
      <c r="U68" s="236"/>
      <c r="V68" s="233"/>
      <c r="W68" s="236"/>
      <c r="X68" s="236"/>
      <c r="Y68" s="233"/>
      <c r="Z68" s="235"/>
      <c r="AA68" s="235"/>
      <c r="AB68" s="235"/>
      <c r="AC68" s="233"/>
      <c r="AD68" s="235"/>
      <c r="AE68" s="233"/>
      <c r="AF68" s="235"/>
      <c r="AG68" s="235"/>
    </row>
    <row r="69" spans="1:48" ht="25.5" customHeight="1" thickBot="1" x14ac:dyDescent="0.35">
      <c r="A69" s="9"/>
      <c r="B69" s="14"/>
      <c r="C69" s="9"/>
      <c r="G69" s="15" t="str">
        <f>IFERROR(AVERAGE(G9:G68),"")</f>
        <v/>
      </c>
      <c r="K69" s="15" t="str">
        <f>IFERROR(AVERAGE(K9:K68),"")</f>
        <v/>
      </c>
      <c r="M69" s="15" t="str">
        <f>IFERROR(AVERAGE(M9:M68),"")</f>
        <v/>
      </c>
      <c r="P69" s="15" t="str">
        <f>IFERROR(AVERAGE(P9:P68),"")</f>
        <v/>
      </c>
      <c r="T69" s="15" t="str">
        <f>IFERROR(AVERAGE(T9:T68),"")</f>
        <v/>
      </c>
      <c r="V69" s="15" t="str">
        <f>IFERROR(AVERAGE(V9:V68),"")</f>
        <v/>
      </c>
      <c r="Y69" s="15" t="str">
        <f>IFERROR(AVERAGE(Y9:Y68),"")</f>
        <v/>
      </c>
      <c r="AC69" s="15" t="str">
        <f>IFERROR(AVERAGE(AC9:AC68),"")</f>
        <v/>
      </c>
      <c r="AE69" s="15" t="str">
        <f>IFERROR(AVERAGE(AE9:AE68),"")</f>
        <v/>
      </c>
    </row>
    <row r="70" spans="1:48" x14ac:dyDescent="0.3"/>
    <row r="71" spans="1:48" x14ac:dyDescent="0.3"/>
    <row r="72" spans="1:48" x14ac:dyDescent="0.3"/>
    <row r="73" spans="1:48" x14ac:dyDescent="0.3"/>
    <row r="74" spans="1:48" x14ac:dyDescent="0.3"/>
    <row r="75" spans="1:48" x14ac:dyDescent="0.3"/>
    <row r="76" spans="1:48" x14ac:dyDescent="0.3"/>
    <row r="77" spans="1:48" x14ac:dyDescent="0.3"/>
    <row r="78" spans="1:48" x14ac:dyDescent="0.3"/>
    <row r="79" spans="1:48" x14ac:dyDescent="0.3"/>
  </sheetData>
  <sheetProtection algorithmName="SHA-512" hashValue="yEb5qlnGY1KHd9SbCuzGuXEhnhTpDHyZTlJv5SvaJtf7DUWBxopx22mVKmrXMJkgbALsM+eXOUT2pvIaMZn3ZQ==" saltValue="Y4Tq7aqjF7BzgDgrrWsciA==" spinCount="100000" sheet="1" objects="1" scenarios="1" formatColumns="0" formatRows="0"/>
  <mergeCells count="685">
    <mergeCell ref="AC66:AC68"/>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AC36:AC38"/>
    <mergeCell ref="AC39:AC41"/>
    <mergeCell ref="AC42:AC44"/>
    <mergeCell ref="AC45:AC47"/>
    <mergeCell ref="AC51:AC53"/>
    <mergeCell ref="AC54:AC56"/>
    <mergeCell ref="AC57:AC59"/>
    <mergeCell ref="AC60:AC62"/>
    <mergeCell ref="AC7:AD7"/>
    <mergeCell ref="AC9:AC11"/>
    <mergeCell ref="AC12:AC14"/>
    <mergeCell ref="AC15:AC17"/>
    <mergeCell ref="AC18:AC20"/>
    <mergeCell ref="AC21:AC23"/>
    <mergeCell ref="AC24:AC26"/>
    <mergeCell ref="AC27:AC29"/>
    <mergeCell ref="AC30:AC32"/>
    <mergeCell ref="K66:K68"/>
    <mergeCell ref="T7:U7"/>
    <mergeCell ref="T9:T11"/>
    <mergeCell ref="T15:T17"/>
    <mergeCell ref="T18:T20"/>
    <mergeCell ref="T21:T23"/>
    <mergeCell ref="T24:T26"/>
    <mergeCell ref="T27:T29"/>
    <mergeCell ref="T30:T32"/>
    <mergeCell ref="T33:T35"/>
    <mergeCell ref="T36:T38"/>
    <mergeCell ref="T39:T41"/>
    <mergeCell ref="T42:T44"/>
    <mergeCell ref="T45:T47"/>
    <mergeCell ref="T48:T50"/>
    <mergeCell ref="T51:T53"/>
    <mergeCell ref="T54:T56"/>
    <mergeCell ref="T57:T59"/>
    <mergeCell ref="T60:T62"/>
    <mergeCell ref="T63:T65"/>
    <mergeCell ref="T66:T68"/>
    <mergeCell ref="K39:K41"/>
    <mergeCell ref="K42:K44"/>
    <mergeCell ref="K51:K53"/>
    <mergeCell ref="K54:K56"/>
    <mergeCell ref="K57:K59"/>
    <mergeCell ref="K60:K62"/>
    <mergeCell ref="K63:K65"/>
    <mergeCell ref="K12:K14"/>
    <mergeCell ref="K15:K17"/>
    <mergeCell ref="K18:K20"/>
    <mergeCell ref="K21:K23"/>
    <mergeCell ref="K24:K26"/>
    <mergeCell ref="K27:K29"/>
    <mergeCell ref="K30:K32"/>
    <mergeCell ref="K33:K35"/>
    <mergeCell ref="K36:K38"/>
    <mergeCell ref="AA66:AA68"/>
    <mergeCell ref="AA39:AA41"/>
    <mergeCell ref="AA42:AA44"/>
    <mergeCell ref="AA45:AA47"/>
    <mergeCell ref="AA48:AA50"/>
    <mergeCell ref="AA51:AA53"/>
    <mergeCell ref="AA54:AA56"/>
    <mergeCell ref="AA57:AA59"/>
    <mergeCell ref="AA60:AA62"/>
    <mergeCell ref="AA63:AA65"/>
    <mergeCell ref="AA12:AA14"/>
    <mergeCell ref="AA15:AA17"/>
    <mergeCell ref="AA18:AA20"/>
    <mergeCell ref="AA21:AA23"/>
    <mergeCell ref="AA24:AA26"/>
    <mergeCell ref="AA27:AA29"/>
    <mergeCell ref="AA30:AA32"/>
    <mergeCell ref="AA33:AA35"/>
    <mergeCell ref="AA36:AA38"/>
    <mergeCell ref="I66:I68"/>
    <mergeCell ref="R9:R11"/>
    <mergeCell ref="R12:R14"/>
    <mergeCell ref="R15:R17"/>
    <mergeCell ref="R18:R20"/>
    <mergeCell ref="R21:R23"/>
    <mergeCell ref="R24:R26"/>
    <mergeCell ref="R27:R29"/>
    <mergeCell ref="R30:R32"/>
    <mergeCell ref="R33:R35"/>
    <mergeCell ref="R36:R38"/>
    <mergeCell ref="R39:R41"/>
    <mergeCell ref="R42:R44"/>
    <mergeCell ref="R45:R47"/>
    <mergeCell ref="R48:R50"/>
    <mergeCell ref="R51:R53"/>
    <mergeCell ref="R54:R56"/>
    <mergeCell ref="R57:R59"/>
    <mergeCell ref="R60:R62"/>
    <mergeCell ref="R63:R65"/>
    <mergeCell ref="R66:R68"/>
    <mergeCell ref="I39:I41"/>
    <mergeCell ref="I42:I44"/>
    <mergeCell ref="I45:I47"/>
    <mergeCell ref="I51:I53"/>
    <mergeCell ref="I54:I56"/>
    <mergeCell ref="I57:I59"/>
    <mergeCell ref="I60:I62"/>
    <mergeCell ref="I63:I65"/>
    <mergeCell ref="I12:I14"/>
    <mergeCell ref="I15:I17"/>
    <mergeCell ref="I18:I20"/>
    <mergeCell ref="I21:I23"/>
    <mergeCell ref="I24:I26"/>
    <mergeCell ref="I27:I29"/>
    <mergeCell ref="I30:I32"/>
    <mergeCell ref="I33:I35"/>
    <mergeCell ref="I36:I38"/>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W63:W65"/>
    <mergeCell ref="X63:X65"/>
    <mergeCell ref="Y63:Y65"/>
    <mergeCell ref="Z63:Z65"/>
    <mergeCell ref="AB63:AB65"/>
    <mergeCell ref="AD63:AD65"/>
    <mergeCell ref="AE63:AE65"/>
    <mergeCell ref="AF63:AF65"/>
    <mergeCell ref="AG63:AG65"/>
    <mergeCell ref="AC63:AC65"/>
    <mergeCell ref="X60:X62"/>
    <mergeCell ref="Y60:Y62"/>
    <mergeCell ref="Z60:Z62"/>
    <mergeCell ref="AB60:AB62"/>
    <mergeCell ref="AD60:AD62"/>
    <mergeCell ref="AE60:AE62"/>
    <mergeCell ref="AF60:AF62"/>
    <mergeCell ref="AG60:AG62"/>
    <mergeCell ref="A63:A65"/>
    <mergeCell ref="B63:B65"/>
    <mergeCell ref="C63:C65"/>
    <mergeCell ref="D63:D65"/>
    <mergeCell ref="G63:G65"/>
    <mergeCell ref="H63:H65"/>
    <mergeCell ref="J63:J65"/>
    <mergeCell ref="L63:L65"/>
    <mergeCell ref="M63:M65"/>
    <mergeCell ref="N63:N65"/>
    <mergeCell ref="O63:O65"/>
    <mergeCell ref="P63:P65"/>
    <mergeCell ref="Q63:Q65"/>
    <mergeCell ref="S63:S65"/>
    <mergeCell ref="U63:U65"/>
    <mergeCell ref="V63:V65"/>
    <mergeCell ref="Y57:Y59"/>
    <mergeCell ref="Z57:Z59"/>
    <mergeCell ref="AB57:AB59"/>
    <mergeCell ref="AD57:AD59"/>
    <mergeCell ref="AE57:AE59"/>
    <mergeCell ref="AF57:AF59"/>
    <mergeCell ref="AG57:AG59"/>
    <mergeCell ref="A60:A62"/>
    <mergeCell ref="B60:B62"/>
    <mergeCell ref="C60:C62"/>
    <mergeCell ref="D60:D62"/>
    <mergeCell ref="G60:G62"/>
    <mergeCell ref="H60:H62"/>
    <mergeCell ref="J60:J62"/>
    <mergeCell ref="L60:L62"/>
    <mergeCell ref="M60:M62"/>
    <mergeCell ref="N60:N62"/>
    <mergeCell ref="O60:O62"/>
    <mergeCell ref="P60:P62"/>
    <mergeCell ref="Q60:Q62"/>
    <mergeCell ref="S60:S62"/>
    <mergeCell ref="U60:U62"/>
    <mergeCell ref="V60:V62"/>
    <mergeCell ref="W60:W62"/>
    <mergeCell ref="Z54:Z56"/>
    <mergeCell ref="AB54:AB56"/>
    <mergeCell ref="AD54:AD56"/>
    <mergeCell ref="AE54:AE56"/>
    <mergeCell ref="AF54:AF56"/>
    <mergeCell ref="AG54:AG56"/>
    <mergeCell ref="A57:A59"/>
    <mergeCell ref="B57:B59"/>
    <mergeCell ref="C57:C59"/>
    <mergeCell ref="D57:D59"/>
    <mergeCell ref="G57:G59"/>
    <mergeCell ref="H57:H59"/>
    <mergeCell ref="J57:J59"/>
    <mergeCell ref="L57:L59"/>
    <mergeCell ref="M57:M59"/>
    <mergeCell ref="N57:N59"/>
    <mergeCell ref="O57:O59"/>
    <mergeCell ref="P57:P59"/>
    <mergeCell ref="Q57:Q59"/>
    <mergeCell ref="S57:S59"/>
    <mergeCell ref="U57:U59"/>
    <mergeCell ref="V57:V59"/>
    <mergeCell ref="W57:W59"/>
    <mergeCell ref="X57:X59"/>
    <mergeCell ref="AB51:AB53"/>
    <mergeCell ref="AD51:AD53"/>
    <mergeCell ref="AE51:AE53"/>
    <mergeCell ref="AF51:AF53"/>
    <mergeCell ref="AG51:AG53"/>
    <mergeCell ref="A54:A56"/>
    <mergeCell ref="B54:B56"/>
    <mergeCell ref="C54:C56"/>
    <mergeCell ref="D54:D56"/>
    <mergeCell ref="G54:G56"/>
    <mergeCell ref="H54:H56"/>
    <mergeCell ref="J54:J56"/>
    <mergeCell ref="L54:L56"/>
    <mergeCell ref="M54:M56"/>
    <mergeCell ref="N54:N56"/>
    <mergeCell ref="O54:O56"/>
    <mergeCell ref="P54:P56"/>
    <mergeCell ref="Q54:Q56"/>
    <mergeCell ref="S54:S56"/>
    <mergeCell ref="U54:U56"/>
    <mergeCell ref="V54:V56"/>
    <mergeCell ref="W54:W56"/>
    <mergeCell ref="X54:X56"/>
    <mergeCell ref="Y54:Y56"/>
    <mergeCell ref="AF1:AG1"/>
    <mergeCell ref="AF2:AG2"/>
    <mergeCell ref="AF3:AG3"/>
    <mergeCell ref="AF4:AG4"/>
    <mergeCell ref="A51:A53"/>
    <mergeCell ref="B51:B53"/>
    <mergeCell ref="C51:C53"/>
    <mergeCell ref="D51:D53"/>
    <mergeCell ref="G51:G53"/>
    <mergeCell ref="H51:H53"/>
    <mergeCell ref="J51:J53"/>
    <mergeCell ref="L51:L53"/>
    <mergeCell ref="M51:M53"/>
    <mergeCell ref="N51:N53"/>
    <mergeCell ref="O51:O53"/>
    <mergeCell ref="P51:P53"/>
    <mergeCell ref="Q51:Q53"/>
    <mergeCell ref="S51:S53"/>
    <mergeCell ref="U51:U53"/>
    <mergeCell ref="V51:V53"/>
    <mergeCell ref="W51:W53"/>
    <mergeCell ref="X51:X53"/>
    <mergeCell ref="Y51:Y53"/>
    <mergeCell ref="Z51:Z53"/>
    <mergeCell ref="Z48:Z50"/>
    <mergeCell ref="AB48:AB50"/>
    <mergeCell ref="AD48:AD50"/>
    <mergeCell ref="AE48:AE50"/>
    <mergeCell ref="AF48:AF50"/>
    <mergeCell ref="AG48:AG50"/>
    <mergeCell ref="Y45:Y47"/>
    <mergeCell ref="Z45:Z47"/>
    <mergeCell ref="AB45:AB47"/>
    <mergeCell ref="AD45:AD47"/>
    <mergeCell ref="AE45:AE47"/>
    <mergeCell ref="AF45:AF47"/>
    <mergeCell ref="AG45:AG47"/>
    <mergeCell ref="AC48:AC50"/>
    <mergeCell ref="A48:A50"/>
    <mergeCell ref="B48:B50"/>
    <mergeCell ref="C48:C50"/>
    <mergeCell ref="D48:D50"/>
    <mergeCell ref="G48:G50"/>
    <mergeCell ref="H48:H50"/>
    <mergeCell ref="J48:J50"/>
    <mergeCell ref="L48:L50"/>
    <mergeCell ref="M48:M50"/>
    <mergeCell ref="I48:I50"/>
    <mergeCell ref="K48:K50"/>
    <mergeCell ref="N48:N50"/>
    <mergeCell ref="O48:O50"/>
    <mergeCell ref="P48:P50"/>
    <mergeCell ref="Q48:Q50"/>
    <mergeCell ref="S48:S50"/>
    <mergeCell ref="U48:U50"/>
    <mergeCell ref="V48:V50"/>
    <mergeCell ref="W48:W50"/>
    <mergeCell ref="N45:N47"/>
    <mergeCell ref="O45:O47"/>
    <mergeCell ref="P45:P47"/>
    <mergeCell ref="Q45:Q47"/>
    <mergeCell ref="S45:S47"/>
    <mergeCell ref="U45:U47"/>
    <mergeCell ref="V45:V47"/>
    <mergeCell ref="W45:W47"/>
    <mergeCell ref="Z42:Z44"/>
    <mergeCell ref="AB42:AB44"/>
    <mergeCell ref="AD42:AD44"/>
    <mergeCell ref="AE42:AE44"/>
    <mergeCell ref="AF42:AF44"/>
    <mergeCell ref="AG42:AG44"/>
    <mergeCell ref="A45:A47"/>
    <mergeCell ref="B45:B47"/>
    <mergeCell ref="C45:C47"/>
    <mergeCell ref="D45:D47"/>
    <mergeCell ref="G45:G47"/>
    <mergeCell ref="H45:H47"/>
    <mergeCell ref="J45:J47"/>
    <mergeCell ref="L45:L47"/>
    <mergeCell ref="M45:M47"/>
    <mergeCell ref="K45:K47"/>
    <mergeCell ref="X45:X47"/>
    <mergeCell ref="Z39:Z41"/>
    <mergeCell ref="AB39:AB41"/>
    <mergeCell ref="AD39:AD41"/>
    <mergeCell ref="AE39:AE41"/>
    <mergeCell ref="AF39:AF41"/>
    <mergeCell ref="AG39:AG41"/>
    <mergeCell ref="A42:A44"/>
    <mergeCell ref="B42:B44"/>
    <mergeCell ref="C42:C44"/>
    <mergeCell ref="D42:D44"/>
    <mergeCell ref="G42:G44"/>
    <mergeCell ref="H42:H44"/>
    <mergeCell ref="J42:J44"/>
    <mergeCell ref="L42:L44"/>
    <mergeCell ref="M42:M44"/>
    <mergeCell ref="N42:N44"/>
    <mergeCell ref="O42:O44"/>
    <mergeCell ref="P42:P44"/>
    <mergeCell ref="Q42:Q44"/>
    <mergeCell ref="S42:S44"/>
    <mergeCell ref="U42:U44"/>
    <mergeCell ref="V42:V44"/>
    <mergeCell ref="W42:W44"/>
    <mergeCell ref="X42:X44"/>
    <mergeCell ref="Z36:Z38"/>
    <mergeCell ref="AB36:AB38"/>
    <mergeCell ref="AD36:AD38"/>
    <mergeCell ref="AE36:AE38"/>
    <mergeCell ref="AF36:AF38"/>
    <mergeCell ref="AG36:AG38"/>
    <mergeCell ref="A39:A41"/>
    <mergeCell ref="B39:B41"/>
    <mergeCell ref="C39:C41"/>
    <mergeCell ref="D39:D41"/>
    <mergeCell ref="G39:G41"/>
    <mergeCell ref="H39:H41"/>
    <mergeCell ref="J39:J41"/>
    <mergeCell ref="L39:L41"/>
    <mergeCell ref="M39:M41"/>
    <mergeCell ref="N39:N41"/>
    <mergeCell ref="O39:O41"/>
    <mergeCell ref="P39:P41"/>
    <mergeCell ref="Q39:Q41"/>
    <mergeCell ref="S39:S41"/>
    <mergeCell ref="U39:U41"/>
    <mergeCell ref="V39:V41"/>
    <mergeCell ref="W39:W41"/>
    <mergeCell ref="X39:X41"/>
    <mergeCell ref="N36:N38"/>
    <mergeCell ref="O36:O38"/>
    <mergeCell ref="P36:P38"/>
    <mergeCell ref="Q36:Q38"/>
    <mergeCell ref="S36:S38"/>
    <mergeCell ref="U36:U38"/>
    <mergeCell ref="V36:V38"/>
    <mergeCell ref="W36:W38"/>
    <mergeCell ref="X36:X38"/>
    <mergeCell ref="A36:A38"/>
    <mergeCell ref="B36:B38"/>
    <mergeCell ref="C36:C38"/>
    <mergeCell ref="D36:D38"/>
    <mergeCell ref="G36:G38"/>
    <mergeCell ref="H36:H38"/>
    <mergeCell ref="J36:J38"/>
    <mergeCell ref="L36:L38"/>
    <mergeCell ref="M36:M38"/>
    <mergeCell ref="A6:D6"/>
    <mergeCell ref="G6:O6"/>
    <mergeCell ref="A9:A11"/>
    <mergeCell ref="B9:B11"/>
    <mergeCell ref="C9:C11"/>
    <mergeCell ref="D9:D11"/>
    <mergeCell ref="M7:O7"/>
    <mergeCell ref="A7:A8"/>
    <mergeCell ref="B7:B8"/>
    <mergeCell ref="C7:C8"/>
    <mergeCell ref="D7:D8"/>
    <mergeCell ref="G9:G11"/>
    <mergeCell ref="L9:L11"/>
    <mergeCell ref="O9:O11"/>
    <mergeCell ref="M9:M11"/>
    <mergeCell ref="E7:E8"/>
    <mergeCell ref="E9:E11"/>
    <mergeCell ref="I9:I11"/>
    <mergeCell ref="F7:F8"/>
    <mergeCell ref="F9:F11"/>
    <mergeCell ref="K7:L7"/>
    <mergeCell ref="K9:K11"/>
    <mergeCell ref="A1:B4"/>
    <mergeCell ref="C1:AE4"/>
    <mergeCell ref="A15:A17"/>
    <mergeCell ref="B15:B17"/>
    <mergeCell ref="C15:C17"/>
    <mergeCell ref="D15:D17"/>
    <mergeCell ref="G12:G14"/>
    <mergeCell ref="L12:L14"/>
    <mergeCell ref="O12:O14"/>
    <mergeCell ref="M12:M14"/>
    <mergeCell ref="N12:N14"/>
    <mergeCell ref="A12:A14"/>
    <mergeCell ref="B12:B14"/>
    <mergeCell ref="C12:C14"/>
    <mergeCell ref="D12:D14"/>
    <mergeCell ref="G15:G17"/>
    <mergeCell ref="L15:L17"/>
    <mergeCell ref="O15:O17"/>
    <mergeCell ref="H15:H17"/>
    <mergeCell ref="J15:J17"/>
    <mergeCell ref="M15:M17"/>
    <mergeCell ref="P15:P17"/>
    <mergeCell ref="N15:N17"/>
    <mergeCell ref="Q15:Q17"/>
    <mergeCell ref="A21:A23"/>
    <mergeCell ref="B21:B23"/>
    <mergeCell ref="C21:C23"/>
    <mergeCell ref="D21:D23"/>
    <mergeCell ref="G18:G20"/>
    <mergeCell ref="L18:L20"/>
    <mergeCell ref="O18:O20"/>
    <mergeCell ref="H18:H20"/>
    <mergeCell ref="J18:J20"/>
    <mergeCell ref="M18:M20"/>
    <mergeCell ref="N18:N20"/>
    <mergeCell ref="A18:A20"/>
    <mergeCell ref="B18:B20"/>
    <mergeCell ref="C18:C20"/>
    <mergeCell ref="D18:D20"/>
    <mergeCell ref="G21:G23"/>
    <mergeCell ref="L21:L23"/>
    <mergeCell ref="O21:O23"/>
    <mergeCell ref="H21:H23"/>
    <mergeCell ref="J21:J23"/>
    <mergeCell ref="M21:M23"/>
    <mergeCell ref="N21:N23"/>
    <mergeCell ref="A27:A29"/>
    <mergeCell ref="B27:B29"/>
    <mergeCell ref="C27:C29"/>
    <mergeCell ref="D27:D29"/>
    <mergeCell ref="G24:G26"/>
    <mergeCell ref="L24:L26"/>
    <mergeCell ref="O24:O26"/>
    <mergeCell ref="H24:H26"/>
    <mergeCell ref="J24:J26"/>
    <mergeCell ref="M24:M26"/>
    <mergeCell ref="N24:N26"/>
    <mergeCell ref="A24:A26"/>
    <mergeCell ref="B24:B26"/>
    <mergeCell ref="C24:C26"/>
    <mergeCell ref="D24:D26"/>
    <mergeCell ref="G27:G29"/>
    <mergeCell ref="L27:L29"/>
    <mergeCell ref="O27:O29"/>
    <mergeCell ref="H27:H29"/>
    <mergeCell ref="J27:J29"/>
    <mergeCell ref="M27:M29"/>
    <mergeCell ref="N27:N29"/>
    <mergeCell ref="A30:A32"/>
    <mergeCell ref="B30:B32"/>
    <mergeCell ref="C30:C32"/>
    <mergeCell ref="D30:D32"/>
    <mergeCell ref="D33:D35"/>
    <mergeCell ref="G30:G32"/>
    <mergeCell ref="L30:L32"/>
    <mergeCell ref="O30:O32"/>
    <mergeCell ref="H30:H32"/>
    <mergeCell ref="J30:J32"/>
    <mergeCell ref="M30:M32"/>
    <mergeCell ref="N30:N32"/>
    <mergeCell ref="AE66:AE68"/>
    <mergeCell ref="AF66:AF68"/>
    <mergeCell ref="AG66:AG68"/>
    <mergeCell ref="A66:A68"/>
    <mergeCell ref="B66:B68"/>
    <mergeCell ref="C66:C68"/>
    <mergeCell ref="D66:D68"/>
    <mergeCell ref="G33:G35"/>
    <mergeCell ref="L33:L35"/>
    <mergeCell ref="O33:O35"/>
    <mergeCell ref="H33:H35"/>
    <mergeCell ref="J33:J35"/>
    <mergeCell ref="M33:M35"/>
    <mergeCell ref="Z33:Z35"/>
    <mergeCell ref="N33:N35"/>
    <mergeCell ref="AB33:AB35"/>
    <mergeCell ref="AD33:AD35"/>
    <mergeCell ref="AE33:AE35"/>
    <mergeCell ref="AF33:AF35"/>
    <mergeCell ref="A33:A35"/>
    <mergeCell ref="B33:B35"/>
    <mergeCell ref="C33:C35"/>
    <mergeCell ref="G66:G68"/>
    <mergeCell ref="L66:L68"/>
    <mergeCell ref="O66:O68"/>
    <mergeCell ref="H66:H68"/>
    <mergeCell ref="J66:J68"/>
    <mergeCell ref="M66:M68"/>
    <mergeCell ref="AB66:AB68"/>
    <mergeCell ref="N66:N68"/>
    <mergeCell ref="AD66:AD68"/>
    <mergeCell ref="P6:X6"/>
    <mergeCell ref="Y6:AG6"/>
    <mergeCell ref="P7:S7"/>
    <mergeCell ref="V7:X7"/>
    <mergeCell ref="Y7:AB7"/>
    <mergeCell ref="AE7:AG7"/>
    <mergeCell ref="H9:H11"/>
    <mergeCell ref="J9:J11"/>
    <mergeCell ref="H12:H14"/>
    <mergeCell ref="J12:J14"/>
    <mergeCell ref="G7:J7"/>
    <mergeCell ref="Z12:Z14"/>
    <mergeCell ref="AB12:AB14"/>
    <mergeCell ref="AD12:AD14"/>
    <mergeCell ref="AE12:AE14"/>
    <mergeCell ref="AF12:AF14"/>
    <mergeCell ref="AG12:AG14"/>
    <mergeCell ref="P9:P11"/>
    <mergeCell ref="Q9:Q11"/>
    <mergeCell ref="N9:N11"/>
    <mergeCell ref="AF9:AF11"/>
    <mergeCell ref="AG9:AG11"/>
    <mergeCell ref="P12:P14"/>
    <mergeCell ref="Q12:Q14"/>
    <mergeCell ref="S12:S14"/>
    <mergeCell ref="U12:U14"/>
    <mergeCell ref="V12:V14"/>
    <mergeCell ref="W12:W14"/>
    <mergeCell ref="X12:X14"/>
    <mergeCell ref="Y12:Y14"/>
    <mergeCell ref="X9:X11"/>
    <mergeCell ref="Y9:Y11"/>
    <mergeCell ref="Z9:Z11"/>
    <mergeCell ref="AB9:AB11"/>
    <mergeCell ref="AD9:AD11"/>
    <mergeCell ref="AE9:AE11"/>
    <mergeCell ref="S9:S11"/>
    <mergeCell ref="U9:U11"/>
    <mergeCell ref="V9:V11"/>
    <mergeCell ref="W9:W11"/>
    <mergeCell ref="AA9:AA11"/>
    <mergeCell ref="Z21:Z23"/>
    <mergeCell ref="AB21:AB23"/>
    <mergeCell ref="AE15:AE17"/>
    <mergeCell ref="AF15:AF17"/>
    <mergeCell ref="AG15:AG17"/>
    <mergeCell ref="P18:P20"/>
    <mergeCell ref="Q18:Q20"/>
    <mergeCell ref="S18:S20"/>
    <mergeCell ref="U18:U20"/>
    <mergeCell ref="V18:V20"/>
    <mergeCell ref="W18:W20"/>
    <mergeCell ref="X18:X20"/>
    <mergeCell ref="W15:W17"/>
    <mergeCell ref="X15:X17"/>
    <mergeCell ref="Y15:Y17"/>
    <mergeCell ref="Z15:Z17"/>
    <mergeCell ref="AB15:AB17"/>
    <mergeCell ref="AD15:AD17"/>
    <mergeCell ref="Y18:Y20"/>
    <mergeCell ref="Z18:Z20"/>
    <mergeCell ref="AB18:AB20"/>
    <mergeCell ref="AD18:AD20"/>
    <mergeCell ref="AE18:AE20"/>
    <mergeCell ref="S15:S17"/>
    <mergeCell ref="AF18:AF20"/>
    <mergeCell ref="AG18:AG20"/>
    <mergeCell ref="AE21:AE23"/>
    <mergeCell ref="AF21:AF23"/>
    <mergeCell ref="AG21:AG23"/>
    <mergeCell ref="AB24:AB26"/>
    <mergeCell ref="AD24:AD26"/>
    <mergeCell ref="AE24:AE26"/>
    <mergeCell ref="AF24:AF26"/>
    <mergeCell ref="AG24:AG26"/>
    <mergeCell ref="AD21:AD23"/>
    <mergeCell ref="AG33:AG35"/>
    <mergeCell ref="AF30:AF32"/>
    <mergeCell ref="AG30:AG32"/>
    <mergeCell ref="P33:P35"/>
    <mergeCell ref="Q33:Q35"/>
    <mergeCell ref="S33:S35"/>
    <mergeCell ref="U33:U35"/>
    <mergeCell ref="V33:V35"/>
    <mergeCell ref="W33:W35"/>
    <mergeCell ref="X33:X35"/>
    <mergeCell ref="Y33:Y35"/>
    <mergeCell ref="AE30:AE32"/>
    <mergeCell ref="Y30:Y32"/>
    <mergeCell ref="P30:P32"/>
    <mergeCell ref="Q30:Q32"/>
    <mergeCell ref="S30:S32"/>
    <mergeCell ref="U30:U32"/>
    <mergeCell ref="V30:V32"/>
    <mergeCell ref="W30:W32"/>
    <mergeCell ref="X30:X32"/>
    <mergeCell ref="Z30:Z32"/>
    <mergeCell ref="AB30:AB32"/>
    <mergeCell ref="AD30:AD32"/>
    <mergeCell ref="AC33:AC35"/>
    <mergeCell ref="Z66:Z68"/>
    <mergeCell ref="AE27:AE29"/>
    <mergeCell ref="AF27:AF29"/>
    <mergeCell ref="AG27:AG29"/>
    <mergeCell ref="P24:P26"/>
    <mergeCell ref="Q24:Q26"/>
    <mergeCell ref="S24:S26"/>
    <mergeCell ref="U24:U26"/>
    <mergeCell ref="V24:V26"/>
    <mergeCell ref="W24:W26"/>
    <mergeCell ref="X24:X26"/>
    <mergeCell ref="Y24:Y26"/>
    <mergeCell ref="Z24:Z26"/>
    <mergeCell ref="Q27:Q29"/>
    <mergeCell ref="Y27:Y29"/>
    <mergeCell ref="Z27:Z29"/>
    <mergeCell ref="AB27:AB29"/>
    <mergeCell ref="AD27:AD29"/>
    <mergeCell ref="S27:S29"/>
    <mergeCell ref="U27:U29"/>
    <mergeCell ref="V27:V29"/>
    <mergeCell ref="W27:W29"/>
    <mergeCell ref="X27:X29"/>
    <mergeCell ref="P27:P29"/>
    <mergeCell ref="T12:T14"/>
    <mergeCell ref="P66:P68"/>
    <mergeCell ref="Q66:Q68"/>
    <mergeCell ref="S66:S68"/>
    <mergeCell ref="U66:U68"/>
    <mergeCell ref="V66:V68"/>
    <mergeCell ref="W66:W68"/>
    <mergeCell ref="X66:X68"/>
    <mergeCell ref="Y66:Y68"/>
    <mergeCell ref="P21:P23"/>
    <mergeCell ref="Q21:Q23"/>
    <mergeCell ref="S21:S23"/>
    <mergeCell ref="U21:U23"/>
    <mergeCell ref="V21:V23"/>
    <mergeCell ref="W21:W23"/>
    <mergeCell ref="X21:X23"/>
    <mergeCell ref="Y21:Y23"/>
    <mergeCell ref="U15:U17"/>
    <mergeCell ref="V15:V17"/>
    <mergeCell ref="Y36:Y38"/>
    <mergeCell ref="Y39:Y41"/>
    <mergeCell ref="Y42:Y44"/>
    <mergeCell ref="X48:X50"/>
    <mergeCell ref="Y48:Y50"/>
  </mergeCells>
  <pageMargins left="0.70866141732283472" right="0.70866141732283472" top="0.74803149606299213" bottom="0.74803149606299213" header="0.31496062992125984" footer="0.31496062992125984"/>
  <pageSetup scale="12" fitToHeight="0" orientation="landscape"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showGridLines="0" view="pageBreakPreview" zoomScale="80" zoomScaleNormal="80" zoomScaleSheetLayoutView="80" workbookViewId="0">
      <pane ySplit="8" topLeftCell="A9" activePane="bottomLeft" state="frozen"/>
      <selection pane="bottomLeft" activeCell="C9" sqref="C9:C11"/>
    </sheetView>
  </sheetViews>
  <sheetFormatPr baseColWidth="10" defaultColWidth="11.42578125" defaultRowHeight="0" customHeight="1" zeroHeight="1" x14ac:dyDescent="0.3"/>
  <cols>
    <col min="1" max="1" width="4" style="16" bestFit="1" customWidth="1"/>
    <col min="2" max="2" width="18.140625" style="16" customWidth="1"/>
    <col min="3" max="3" width="53.5703125" style="16" customWidth="1"/>
    <col min="4" max="4" width="21.28515625" style="9" customWidth="1"/>
    <col min="5" max="6" width="12.7109375" style="9" customWidth="1"/>
    <col min="7" max="7" width="10.85546875" style="9" customWidth="1"/>
    <col min="8" max="9" width="12.7109375" style="9" customWidth="1"/>
    <col min="10" max="10" width="10.85546875" style="9" customWidth="1"/>
    <col min="11" max="12" width="12.7109375" style="9" customWidth="1"/>
    <col min="13" max="13" width="13.5703125" style="9" customWidth="1"/>
    <col min="14" max="28" width="11.42578125" style="9" customWidth="1"/>
    <col min="29" max="16384" width="11.42578125" style="9"/>
  </cols>
  <sheetData>
    <row r="1" spans="1:28" ht="18.95" customHeight="1" x14ac:dyDescent="0.3">
      <c r="A1" s="167"/>
      <c r="B1" s="168"/>
      <c r="C1" s="271" t="s">
        <v>138</v>
      </c>
      <c r="D1" s="271"/>
      <c r="E1" s="271"/>
      <c r="F1" s="271"/>
      <c r="G1" s="271"/>
      <c r="H1" s="271"/>
      <c r="I1" s="271"/>
      <c r="J1" s="271"/>
      <c r="K1" s="164" t="s">
        <v>309</v>
      </c>
      <c r="L1" s="165"/>
      <c r="M1" s="166"/>
      <c r="N1" s="8"/>
      <c r="O1" s="8"/>
      <c r="P1" s="8"/>
      <c r="Q1" s="8"/>
      <c r="R1" s="8"/>
      <c r="S1" s="8"/>
      <c r="T1" s="8"/>
      <c r="U1" s="8"/>
      <c r="V1" s="8"/>
      <c r="W1" s="8"/>
      <c r="X1" s="8"/>
      <c r="Y1" s="8"/>
      <c r="Z1" s="8"/>
      <c r="AA1" s="8"/>
      <c r="AB1" s="8"/>
    </row>
    <row r="2" spans="1:28" ht="18.95" customHeight="1" x14ac:dyDescent="0.3">
      <c r="A2" s="169"/>
      <c r="B2" s="170"/>
      <c r="C2" s="271"/>
      <c r="D2" s="271"/>
      <c r="E2" s="271"/>
      <c r="F2" s="271"/>
      <c r="G2" s="271"/>
      <c r="H2" s="271"/>
      <c r="I2" s="271"/>
      <c r="J2" s="271"/>
      <c r="K2" s="164" t="s">
        <v>310</v>
      </c>
      <c r="L2" s="165"/>
      <c r="M2" s="166"/>
      <c r="N2" s="8"/>
      <c r="O2" s="8"/>
      <c r="P2" s="8"/>
      <c r="Q2" s="8"/>
      <c r="R2" s="8"/>
      <c r="S2" s="8"/>
      <c r="T2" s="8"/>
      <c r="U2" s="8"/>
      <c r="V2" s="8"/>
      <c r="W2" s="8"/>
      <c r="X2" s="8"/>
      <c r="Y2" s="8"/>
      <c r="Z2" s="8"/>
      <c r="AA2" s="8"/>
      <c r="AB2" s="8"/>
    </row>
    <row r="3" spans="1:28" ht="18.95" customHeight="1" x14ac:dyDescent="0.3">
      <c r="A3" s="169"/>
      <c r="B3" s="170"/>
      <c r="C3" s="271"/>
      <c r="D3" s="271"/>
      <c r="E3" s="271"/>
      <c r="F3" s="271"/>
      <c r="G3" s="271"/>
      <c r="H3" s="271"/>
      <c r="I3" s="271"/>
      <c r="J3" s="271"/>
      <c r="K3" s="164" t="s">
        <v>311</v>
      </c>
      <c r="L3" s="165"/>
      <c r="M3" s="166"/>
      <c r="N3" s="8"/>
      <c r="O3" s="8"/>
      <c r="P3" s="8"/>
      <c r="Q3" s="8"/>
      <c r="R3" s="8"/>
      <c r="S3" s="8"/>
      <c r="T3" s="8"/>
      <c r="U3" s="8"/>
      <c r="V3" s="8"/>
      <c r="W3" s="8"/>
      <c r="X3" s="8"/>
      <c r="Y3" s="8"/>
      <c r="Z3" s="8"/>
      <c r="AA3" s="8"/>
      <c r="AB3" s="8"/>
    </row>
    <row r="4" spans="1:28" ht="18.95" customHeight="1" x14ac:dyDescent="0.3">
      <c r="A4" s="171"/>
      <c r="B4" s="172"/>
      <c r="C4" s="271"/>
      <c r="D4" s="271"/>
      <c r="E4" s="271"/>
      <c r="F4" s="271"/>
      <c r="G4" s="271"/>
      <c r="H4" s="271"/>
      <c r="I4" s="271"/>
      <c r="J4" s="271"/>
      <c r="K4" s="272" t="s">
        <v>362</v>
      </c>
      <c r="L4" s="273"/>
      <c r="M4" s="274"/>
      <c r="N4" s="8"/>
      <c r="O4" s="8"/>
      <c r="P4" s="8"/>
      <c r="Q4" s="8"/>
      <c r="R4" s="8"/>
      <c r="S4" s="8"/>
      <c r="T4" s="8"/>
      <c r="U4" s="8"/>
      <c r="V4" s="8"/>
      <c r="W4" s="8"/>
      <c r="X4" s="8"/>
      <c r="Y4" s="8"/>
      <c r="Z4" s="8"/>
      <c r="AA4" s="8"/>
      <c r="AB4" s="8"/>
    </row>
    <row r="5" spans="1:28" ht="16.5" x14ac:dyDescent="0.3">
      <c r="A5" s="10"/>
      <c r="B5" s="11"/>
      <c r="C5" s="10"/>
      <c r="D5" s="8"/>
      <c r="E5" s="8"/>
      <c r="F5" s="8"/>
      <c r="G5" s="8"/>
      <c r="H5" s="8"/>
      <c r="I5" s="8"/>
      <c r="J5" s="8"/>
      <c r="K5" s="8"/>
      <c r="L5" s="8"/>
      <c r="M5" s="8"/>
      <c r="N5" s="8"/>
      <c r="O5" s="8"/>
      <c r="P5" s="8"/>
      <c r="Q5" s="8"/>
      <c r="R5" s="8"/>
      <c r="S5" s="8"/>
      <c r="T5" s="8"/>
      <c r="U5" s="8"/>
      <c r="V5" s="8"/>
      <c r="W5" s="8"/>
      <c r="X5" s="8"/>
      <c r="Y5" s="8"/>
      <c r="Z5" s="8"/>
      <c r="AA5" s="8"/>
      <c r="AB5" s="8"/>
    </row>
    <row r="6" spans="1:28" ht="24.4" customHeight="1" x14ac:dyDescent="0.3">
      <c r="A6" s="158" t="s">
        <v>88</v>
      </c>
      <c r="B6" s="158"/>
      <c r="C6" s="158"/>
      <c r="D6" s="280"/>
      <c r="E6" s="275" t="s">
        <v>306</v>
      </c>
      <c r="F6" s="275"/>
      <c r="G6" s="275"/>
      <c r="H6" s="275" t="s">
        <v>307</v>
      </c>
      <c r="I6" s="275"/>
      <c r="J6" s="275"/>
      <c r="K6" s="275" t="s">
        <v>308</v>
      </c>
      <c r="L6" s="275"/>
      <c r="M6" s="275"/>
      <c r="N6" s="8"/>
      <c r="O6" s="8"/>
      <c r="P6" s="8"/>
      <c r="Q6" s="8"/>
      <c r="R6" s="8"/>
      <c r="S6" s="8"/>
      <c r="T6" s="8"/>
      <c r="U6" s="8"/>
      <c r="V6" s="8"/>
      <c r="W6" s="8"/>
      <c r="X6" s="8"/>
      <c r="Y6" s="8"/>
      <c r="Z6" s="8"/>
      <c r="AA6" s="8"/>
      <c r="AB6" s="8"/>
    </row>
    <row r="7" spans="1:28" ht="22.5" customHeight="1" x14ac:dyDescent="0.3">
      <c r="A7" s="281" t="s">
        <v>74</v>
      </c>
      <c r="B7" s="151" t="s">
        <v>28</v>
      </c>
      <c r="C7" s="158" t="s">
        <v>1</v>
      </c>
      <c r="D7" s="282" t="s">
        <v>73</v>
      </c>
      <c r="E7" s="276" t="s">
        <v>247</v>
      </c>
      <c r="F7" s="266" t="s">
        <v>285</v>
      </c>
      <c r="G7" s="277" t="s">
        <v>248</v>
      </c>
      <c r="H7" s="276" t="s">
        <v>247</v>
      </c>
      <c r="I7" s="266" t="s">
        <v>285</v>
      </c>
      <c r="J7" s="277" t="s">
        <v>248</v>
      </c>
      <c r="K7" s="276" t="s">
        <v>247</v>
      </c>
      <c r="L7" s="266" t="s">
        <v>285</v>
      </c>
      <c r="M7" s="277" t="s">
        <v>248</v>
      </c>
      <c r="N7" s="8"/>
      <c r="O7" s="8"/>
      <c r="P7" s="8"/>
      <c r="Q7" s="8"/>
      <c r="R7" s="8"/>
      <c r="S7" s="8"/>
      <c r="T7" s="8"/>
      <c r="U7" s="8"/>
      <c r="V7" s="8"/>
      <c r="W7" s="8"/>
      <c r="X7" s="8"/>
      <c r="Y7" s="8"/>
      <c r="Z7" s="8"/>
      <c r="AA7" s="8"/>
      <c r="AB7" s="8"/>
    </row>
    <row r="8" spans="1:28" ht="22.5" customHeight="1" x14ac:dyDescent="0.3">
      <c r="A8" s="281"/>
      <c r="B8" s="151"/>
      <c r="C8" s="158"/>
      <c r="D8" s="282"/>
      <c r="E8" s="276"/>
      <c r="F8" s="267"/>
      <c r="G8" s="277"/>
      <c r="H8" s="276"/>
      <c r="I8" s="267"/>
      <c r="J8" s="277"/>
      <c r="K8" s="276"/>
      <c r="L8" s="267"/>
      <c r="M8" s="277"/>
      <c r="N8" s="12"/>
      <c r="O8" s="12"/>
      <c r="P8" s="12"/>
      <c r="Q8" s="12"/>
      <c r="R8" s="12"/>
      <c r="S8" s="12"/>
      <c r="T8" s="12"/>
      <c r="U8" s="12"/>
      <c r="V8" s="12"/>
      <c r="W8" s="12"/>
      <c r="X8" s="12"/>
      <c r="Y8" s="12"/>
      <c r="Z8" s="12"/>
      <c r="AA8" s="12"/>
      <c r="AB8" s="12"/>
    </row>
    <row r="9" spans="1:28" ht="34.5" customHeight="1" x14ac:dyDescent="0.3">
      <c r="A9" s="147">
        <v>1</v>
      </c>
      <c r="B9" s="204" t="str">
        <f>IF('8. Seguimiento Cuatrimestral'!B9:B11="","",'8. Seguimiento Cuatrimestral'!B9:B11)</f>
        <v>Gestión Contractual</v>
      </c>
      <c r="C9" s="204" t="str">
        <f>IF('8. Seguimiento Cuatrimestral'!C9:C11="","",'8. Seguimiento Cuatrimestral'!C9:C11)</f>
        <v>Posibilidad de afectacion económica y reputacional por el Incumplimiento legal, en la aplicación de requisitos juridicos debido a la falta de conocimientos jurídicos y experiencia por parte de los abogados encargados de llevar los procesos</v>
      </c>
      <c r="D9" s="204" t="str">
        <f>IF('8. Seguimiento Cuatrimestral'!D9:D11="","",'8. Seguimiento Cuatrimestral'!D9:D11)</f>
        <v>Gestión - Incumplimiento Normativo</v>
      </c>
      <c r="E9" s="268">
        <f>'8. Seguimiento Cuatrimestral'!G9:G11</f>
        <v>0</v>
      </c>
      <c r="F9" s="268">
        <f>'8. Seguimiento Cuatrimestral'!K9:K11</f>
        <v>0</v>
      </c>
      <c r="G9" s="268">
        <f>'8. Seguimiento Cuatrimestral'!M9:M11</f>
        <v>0</v>
      </c>
      <c r="H9" s="268">
        <f>'8. Seguimiento Cuatrimestral'!P9:P11</f>
        <v>0</v>
      </c>
      <c r="I9" s="268">
        <f>'8. Seguimiento Cuatrimestral'!T9:T11</f>
        <v>0</v>
      </c>
      <c r="J9" s="268">
        <f>'8. Seguimiento Cuatrimestral'!V9:V11</f>
        <v>0</v>
      </c>
      <c r="K9" s="268">
        <f>'8. Seguimiento Cuatrimestral'!Y9:Y11</f>
        <v>0</v>
      </c>
      <c r="L9" s="268">
        <f>'8. Seguimiento Cuatrimestral'!AC9:AC11</f>
        <v>0</v>
      </c>
      <c r="M9" s="268">
        <f>'8. Seguimiento Cuatrimestral'!AE9:AE11</f>
        <v>0</v>
      </c>
      <c r="N9" s="13"/>
      <c r="O9" s="13"/>
      <c r="P9" s="13"/>
      <c r="Q9" s="13"/>
      <c r="R9" s="13"/>
      <c r="S9" s="13"/>
      <c r="T9" s="13"/>
      <c r="U9" s="13"/>
      <c r="V9" s="13"/>
      <c r="W9" s="13"/>
      <c r="X9" s="13"/>
      <c r="Y9" s="13"/>
      <c r="Z9" s="13"/>
      <c r="AA9" s="13"/>
      <c r="AB9" s="13"/>
    </row>
    <row r="10" spans="1:28" ht="34.5" customHeight="1" x14ac:dyDescent="0.3">
      <c r="A10" s="147"/>
      <c r="B10" s="204"/>
      <c r="C10" s="204"/>
      <c r="D10" s="204"/>
      <c r="E10" s="269"/>
      <c r="F10" s="269"/>
      <c r="G10" s="269"/>
      <c r="H10" s="269"/>
      <c r="I10" s="269"/>
      <c r="J10" s="269"/>
      <c r="K10" s="269"/>
      <c r="L10" s="269"/>
      <c r="M10" s="269"/>
      <c r="N10" s="8"/>
      <c r="O10" s="8"/>
      <c r="P10" s="8"/>
      <c r="Q10" s="8"/>
      <c r="R10" s="8"/>
      <c r="S10" s="8"/>
      <c r="T10" s="8"/>
      <c r="U10" s="8"/>
      <c r="V10" s="8"/>
      <c r="W10" s="8"/>
      <c r="X10" s="8"/>
      <c r="Y10" s="8"/>
      <c r="Z10" s="8"/>
      <c r="AA10" s="8"/>
      <c r="AB10" s="8"/>
    </row>
    <row r="11" spans="1:28" ht="34.5" customHeight="1" x14ac:dyDescent="0.3">
      <c r="A11" s="147"/>
      <c r="B11" s="204"/>
      <c r="C11" s="204"/>
      <c r="D11" s="204"/>
      <c r="E11" s="269"/>
      <c r="F11" s="269"/>
      <c r="G11" s="269"/>
      <c r="H11" s="269"/>
      <c r="I11" s="269"/>
      <c r="J11" s="269"/>
      <c r="K11" s="269"/>
      <c r="L11" s="269"/>
      <c r="M11" s="269"/>
      <c r="N11" s="8"/>
      <c r="O11" s="8"/>
      <c r="P11" s="8"/>
      <c r="Q11" s="8"/>
      <c r="R11" s="8"/>
      <c r="S11" s="8"/>
      <c r="T11" s="8"/>
      <c r="U11" s="8"/>
      <c r="V11" s="8"/>
      <c r="W11" s="8"/>
      <c r="X11" s="8"/>
      <c r="Y11" s="8"/>
      <c r="Z11" s="8"/>
      <c r="AA11" s="8"/>
      <c r="AB11" s="8"/>
    </row>
    <row r="12" spans="1:28" ht="64.5" customHeight="1" x14ac:dyDescent="0.3">
      <c r="A12" s="147">
        <v>2</v>
      </c>
      <c r="B12" s="204" t="str">
        <f>IF('8. Seguimiento Cuatrimestral'!B12:B14="","",'8. Seguimiento Cuatrimestral'!B12:B14)</f>
        <v>Gestión Contractual</v>
      </c>
      <c r="C12" s="204" t="str">
        <f>IF('8. Seguimiento Cuatrimestral'!C12:C14="","",'8. Seguimiento Cuatrimestral'!C12:C14)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D12" s="204" t="str">
        <f>IF('8. Seguimiento Cuatrimestral'!D12:D14="","",'8. Seguimiento Cuatrimestral'!D12:D14)</f>
        <v>Gestión - Incumplimiento Normativo</v>
      </c>
      <c r="E12" s="278">
        <f>'8. Seguimiento Cuatrimestral'!G12:G14</f>
        <v>0</v>
      </c>
      <c r="F12" s="268">
        <f>'8. Seguimiento Cuatrimestral'!K12:K14</f>
        <v>0</v>
      </c>
      <c r="G12" s="268">
        <f>'8. Seguimiento Cuatrimestral'!M12:M14</f>
        <v>0</v>
      </c>
      <c r="H12" s="268">
        <f>'8. Seguimiento Cuatrimestral'!P12:P14</f>
        <v>0</v>
      </c>
      <c r="I12" s="268">
        <f>'8. Seguimiento Cuatrimestral'!T12:T14</f>
        <v>0</v>
      </c>
      <c r="J12" s="268">
        <f>'8. Seguimiento Cuatrimestral'!V12:V14</f>
        <v>0</v>
      </c>
      <c r="K12" s="268">
        <f>'8. Seguimiento Cuatrimestral'!Y12:Y14</f>
        <v>0</v>
      </c>
      <c r="L12" s="268">
        <f>'8. Seguimiento Cuatrimestral'!AC12:AC14</f>
        <v>0</v>
      </c>
      <c r="M12" s="268">
        <f>'8. Seguimiento Cuatrimestral'!AE12:AE14</f>
        <v>0</v>
      </c>
      <c r="N12" s="8"/>
      <c r="O12" s="8"/>
      <c r="P12" s="8"/>
      <c r="Q12" s="8"/>
      <c r="R12" s="8"/>
      <c r="S12" s="8"/>
      <c r="T12" s="8"/>
      <c r="U12" s="8"/>
      <c r="V12" s="8"/>
      <c r="W12" s="8"/>
      <c r="X12" s="8"/>
      <c r="Y12" s="8"/>
      <c r="Z12" s="8"/>
      <c r="AA12" s="8"/>
      <c r="AB12" s="8"/>
    </row>
    <row r="13" spans="1:28" ht="70.5" customHeight="1" x14ac:dyDescent="0.3">
      <c r="A13" s="147"/>
      <c r="B13" s="204"/>
      <c r="C13" s="204"/>
      <c r="D13" s="204"/>
      <c r="E13" s="279"/>
      <c r="F13" s="269"/>
      <c r="G13" s="269"/>
      <c r="H13" s="269"/>
      <c r="I13" s="269"/>
      <c r="J13" s="269"/>
      <c r="K13" s="269"/>
      <c r="L13" s="269"/>
      <c r="M13" s="269"/>
      <c r="N13" s="8"/>
      <c r="O13" s="8"/>
      <c r="P13" s="8"/>
      <c r="Q13" s="8"/>
      <c r="R13" s="8"/>
      <c r="S13" s="8"/>
      <c r="T13" s="8"/>
      <c r="U13" s="8"/>
      <c r="V13" s="8"/>
      <c r="W13" s="8"/>
      <c r="X13" s="8"/>
      <c r="Y13" s="8"/>
      <c r="Z13" s="8"/>
      <c r="AA13" s="8"/>
      <c r="AB13" s="8"/>
    </row>
    <row r="14" spans="1:28" ht="53.25" customHeight="1" x14ac:dyDescent="0.3">
      <c r="A14" s="147"/>
      <c r="B14" s="204"/>
      <c r="C14" s="204"/>
      <c r="D14" s="204"/>
      <c r="E14" s="268"/>
      <c r="F14" s="269"/>
      <c r="G14" s="269"/>
      <c r="H14" s="269"/>
      <c r="I14" s="269"/>
      <c r="J14" s="269"/>
      <c r="K14" s="269"/>
      <c r="L14" s="269"/>
      <c r="M14" s="269"/>
      <c r="N14" s="8"/>
      <c r="O14" s="8"/>
      <c r="P14" s="8"/>
      <c r="Q14" s="8"/>
      <c r="R14" s="8"/>
      <c r="S14" s="8"/>
      <c r="T14" s="8"/>
      <c r="U14" s="8"/>
      <c r="V14" s="8"/>
      <c r="W14" s="8"/>
      <c r="X14" s="8"/>
      <c r="Y14" s="8"/>
      <c r="Z14" s="8"/>
      <c r="AA14" s="8"/>
      <c r="AB14" s="8"/>
    </row>
    <row r="15" spans="1:28" ht="34.5" customHeight="1" x14ac:dyDescent="0.3">
      <c r="A15" s="147">
        <v>3</v>
      </c>
      <c r="B15" s="204" t="str">
        <f>IF('8. Seguimiento Cuatrimestral'!B15:B17="","",'8. Seguimiento Cuatrimestral'!B15:B17)</f>
        <v>Gestión Contractual</v>
      </c>
      <c r="C15" s="204" t="str">
        <f>IF('8. Seguimiento Cuatrimestral'!C15:C17="","",'8. Seguimiento Cuatrimestral'!C15:C17)</f>
        <v>Posibilidad de afectacion reputacional por la aprobacion de polizas que no cumplen con las condiciones legalmente establecidas debido a la falta de conocimientos contractuales de los abogados contratistas que apoyan el proceso contractual</v>
      </c>
      <c r="D15" s="204" t="str">
        <f>IF('8. Seguimiento Cuatrimestral'!D15:D17="","",'8. Seguimiento Cuatrimestral'!D15:D17)</f>
        <v>Gestión - Incumplimiento Normativo</v>
      </c>
      <c r="E15" s="278">
        <f>'8. Seguimiento Cuatrimestral'!G15:G17</f>
        <v>0</v>
      </c>
      <c r="F15" s="268">
        <f>'8. Seguimiento Cuatrimestral'!K15:K17</f>
        <v>0</v>
      </c>
      <c r="G15" s="268">
        <f>'8. Seguimiento Cuatrimestral'!M15:M17</f>
        <v>0</v>
      </c>
      <c r="H15" s="268">
        <f>'8. Seguimiento Cuatrimestral'!P15:P17</f>
        <v>0</v>
      </c>
      <c r="I15" s="268">
        <f>'8. Seguimiento Cuatrimestral'!T15:T17</f>
        <v>0</v>
      </c>
      <c r="J15" s="268">
        <f>'8. Seguimiento Cuatrimestral'!V15:V17</f>
        <v>0</v>
      </c>
      <c r="K15" s="268">
        <f>'8. Seguimiento Cuatrimestral'!Y15:Y17</f>
        <v>0</v>
      </c>
      <c r="L15" s="268">
        <f>'8. Seguimiento Cuatrimestral'!AC15:AC17</f>
        <v>0</v>
      </c>
      <c r="M15" s="268">
        <f>'8. Seguimiento Cuatrimestral'!AE15:AE17</f>
        <v>0</v>
      </c>
      <c r="N15" s="8"/>
      <c r="O15" s="8"/>
      <c r="P15" s="8"/>
      <c r="Q15" s="8"/>
      <c r="R15" s="8"/>
      <c r="S15" s="8"/>
      <c r="T15" s="8"/>
      <c r="U15" s="8"/>
      <c r="V15" s="8"/>
      <c r="W15" s="8"/>
      <c r="X15" s="8"/>
      <c r="Y15" s="8"/>
      <c r="Z15" s="8"/>
      <c r="AA15" s="8"/>
      <c r="AB15" s="8"/>
    </row>
    <row r="16" spans="1:28" ht="34.5" customHeight="1" x14ac:dyDescent="0.3">
      <c r="A16" s="147"/>
      <c r="B16" s="204"/>
      <c r="C16" s="204"/>
      <c r="D16" s="204"/>
      <c r="E16" s="279"/>
      <c r="F16" s="269"/>
      <c r="G16" s="269"/>
      <c r="H16" s="269"/>
      <c r="I16" s="269"/>
      <c r="J16" s="269"/>
      <c r="K16" s="269"/>
      <c r="L16" s="269"/>
      <c r="M16" s="269"/>
      <c r="N16" s="8"/>
      <c r="O16" s="8"/>
      <c r="P16" s="8"/>
      <c r="Q16" s="8"/>
      <c r="R16" s="8"/>
      <c r="S16" s="8"/>
      <c r="T16" s="8"/>
      <c r="U16" s="8"/>
      <c r="V16" s="8"/>
      <c r="W16" s="8"/>
      <c r="X16" s="8"/>
      <c r="Y16" s="8"/>
      <c r="Z16" s="8"/>
      <c r="AA16" s="8"/>
      <c r="AB16" s="8"/>
    </row>
    <row r="17" spans="1:28" ht="34.5" customHeight="1" x14ac:dyDescent="0.3">
      <c r="A17" s="147"/>
      <c r="B17" s="204"/>
      <c r="C17" s="204"/>
      <c r="D17" s="204"/>
      <c r="E17" s="268"/>
      <c r="F17" s="269"/>
      <c r="G17" s="269"/>
      <c r="H17" s="269"/>
      <c r="I17" s="269"/>
      <c r="J17" s="269"/>
      <c r="K17" s="269"/>
      <c r="L17" s="269"/>
      <c r="M17" s="269"/>
      <c r="N17" s="8"/>
      <c r="O17" s="8"/>
      <c r="P17" s="8"/>
      <c r="Q17" s="8"/>
      <c r="R17" s="8"/>
      <c r="S17" s="8"/>
      <c r="T17" s="8"/>
      <c r="U17" s="8"/>
      <c r="V17" s="8"/>
      <c r="W17" s="8"/>
      <c r="X17" s="8"/>
      <c r="Y17" s="8"/>
      <c r="Z17" s="8"/>
      <c r="AA17" s="8"/>
      <c r="AB17" s="8"/>
    </row>
    <row r="18" spans="1:28" ht="34.5" customHeight="1" x14ac:dyDescent="0.3">
      <c r="A18" s="147">
        <v>4</v>
      </c>
      <c r="B18" s="204" t="str">
        <f>IF('8. Seguimiento Cuatrimestral'!B18:B20="","",'8. Seguimiento Cuatrimestral'!B18:B20)</f>
        <v>Gestión Contractual</v>
      </c>
      <c r="C18" s="204" t="str">
        <f>IF('8. Seguimiento Cuatrimestral'!C18:C20="","",'8. Seguimiento Cuatrimestral'!C18:C20)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D18" s="204" t="str">
        <f>IF('8. Seguimiento Cuatrimestral'!D18:D20="","",'8. Seguimiento Cuatrimestral'!D18:D20)</f>
        <v>Gestión</v>
      </c>
      <c r="E18" s="278">
        <f>'8. Seguimiento Cuatrimestral'!G18:G20</f>
        <v>0</v>
      </c>
      <c r="F18" s="268">
        <f>'8. Seguimiento Cuatrimestral'!K18:K20</f>
        <v>0</v>
      </c>
      <c r="G18" s="268">
        <f>'8. Seguimiento Cuatrimestral'!M18:M20</f>
        <v>0</v>
      </c>
      <c r="H18" s="268">
        <f>'8. Seguimiento Cuatrimestral'!P18:P20</f>
        <v>0</v>
      </c>
      <c r="I18" s="268">
        <f>'8. Seguimiento Cuatrimestral'!T18:T20</f>
        <v>0</v>
      </c>
      <c r="J18" s="268">
        <f>'8. Seguimiento Cuatrimestral'!V18:V20</f>
        <v>0</v>
      </c>
      <c r="K18" s="268">
        <f>'8. Seguimiento Cuatrimestral'!Y18:Y20</f>
        <v>0</v>
      </c>
      <c r="L18" s="268">
        <f>'8. Seguimiento Cuatrimestral'!AC18:AC20</f>
        <v>0</v>
      </c>
      <c r="M18" s="268">
        <f>'8. Seguimiento Cuatrimestral'!AE18:AE20</f>
        <v>0</v>
      </c>
      <c r="N18" s="8"/>
      <c r="O18" s="8"/>
      <c r="P18" s="8"/>
      <c r="Q18" s="8"/>
      <c r="R18" s="8"/>
      <c r="S18" s="8"/>
      <c r="T18" s="8"/>
      <c r="U18" s="8"/>
      <c r="V18" s="8"/>
      <c r="W18" s="8"/>
      <c r="X18" s="8"/>
      <c r="Y18" s="8"/>
      <c r="Z18" s="8"/>
      <c r="AA18" s="8"/>
      <c r="AB18" s="8"/>
    </row>
    <row r="19" spans="1:28" ht="34.5" customHeight="1" x14ac:dyDescent="0.3">
      <c r="A19" s="147"/>
      <c r="B19" s="204"/>
      <c r="C19" s="204"/>
      <c r="D19" s="204"/>
      <c r="E19" s="279"/>
      <c r="F19" s="269"/>
      <c r="G19" s="269"/>
      <c r="H19" s="269"/>
      <c r="I19" s="269"/>
      <c r="J19" s="269"/>
      <c r="K19" s="269"/>
      <c r="L19" s="269"/>
      <c r="M19" s="269"/>
      <c r="N19" s="8"/>
      <c r="O19" s="8"/>
      <c r="P19" s="8"/>
      <c r="Q19" s="8"/>
      <c r="R19" s="8"/>
      <c r="S19" s="8"/>
      <c r="T19" s="8"/>
      <c r="U19" s="8"/>
      <c r="V19" s="8"/>
      <c r="W19" s="8"/>
      <c r="X19" s="8"/>
      <c r="Y19" s="8"/>
      <c r="Z19" s="8"/>
      <c r="AA19" s="8"/>
      <c r="AB19" s="8"/>
    </row>
    <row r="20" spans="1:28" ht="34.5" customHeight="1" x14ac:dyDescent="0.3">
      <c r="A20" s="147"/>
      <c r="B20" s="204"/>
      <c r="C20" s="204"/>
      <c r="D20" s="204"/>
      <c r="E20" s="268"/>
      <c r="F20" s="269"/>
      <c r="G20" s="269"/>
      <c r="H20" s="269"/>
      <c r="I20" s="269"/>
      <c r="J20" s="269"/>
      <c r="K20" s="269"/>
      <c r="L20" s="269"/>
      <c r="M20" s="269"/>
      <c r="N20" s="8"/>
      <c r="O20" s="8"/>
      <c r="P20" s="8"/>
      <c r="Q20" s="8"/>
      <c r="R20" s="8"/>
      <c r="S20" s="8"/>
      <c r="T20" s="8"/>
      <c r="U20" s="8"/>
      <c r="V20" s="8"/>
      <c r="W20" s="8"/>
      <c r="X20" s="8"/>
      <c r="Y20" s="8"/>
      <c r="Z20" s="8"/>
      <c r="AA20" s="8"/>
      <c r="AB20" s="8"/>
    </row>
    <row r="21" spans="1:28" ht="78.75" customHeight="1" x14ac:dyDescent="0.3">
      <c r="A21" s="147">
        <v>5</v>
      </c>
      <c r="B21" s="204" t="str">
        <f>IF('8. Seguimiento Cuatrimestral'!B21:B23="","",'8. Seguimiento Cuatrimestral'!B21:B23)</f>
        <v>Gestión Contractual</v>
      </c>
      <c r="C21" s="204" t="str">
        <f>IF('8. Seguimiento Cuatrimestral'!C21:C23="","",'8. Seguimiento Cuatrimestral'!C21:C23)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D21" s="204" t="str">
        <f>IF('8. Seguimiento Cuatrimestral'!D21:D23="","",'8. Seguimiento Cuatrimestral'!D21:D23)</f>
        <v>Gestión</v>
      </c>
      <c r="E21" s="278">
        <f>'8. Seguimiento Cuatrimestral'!G21:G23</f>
        <v>0</v>
      </c>
      <c r="F21" s="268">
        <f>'8. Seguimiento Cuatrimestral'!K21:K23</f>
        <v>0</v>
      </c>
      <c r="G21" s="268">
        <f>'8. Seguimiento Cuatrimestral'!M21:M23</f>
        <v>0</v>
      </c>
      <c r="H21" s="268">
        <f>'8. Seguimiento Cuatrimestral'!P21:P23</f>
        <v>0</v>
      </c>
      <c r="I21" s="268">
        <f>'8. Seguimiento Cuatrimestral'!T21:T23</f>
        <v>0</v>
      </c>
      <c r="J21" s="268">
        <f>'8. Seguimiento Cuatrimestral'!V21:V23</f>
        <v>0</v>
      </c>
      <c r="K21" s="268">
        <f>'8. Seguimiento Cuatrimestral'!Y21:Y23</f>
        <v>0</v>
      </c>
      <c r="L21" s="268">
        <f>'8. Seguimiento Cuatrimestral'!AC21:AC23</f>
        <v>0</v>
      </c>
      <c r="M21" s="268">
        <f>'8. Seguimiento Cuatrimestral'!AE21:AE23</f>
        <v>0</v>
      </c>
      <c r="N21" s="8"/>
      <c r="O21" s="8"/>
      <c r="P21" s="8"/>
      <c r="Q21" s="8"/>
      <c r="R21" s="8"/>
      <c r="S21" s="8"/>
      <c r="T21" s="8"/>
      <c r="U21" s="8"/>
      <c r="V21" s="8"/>
      <c r="W21" s="8"/>
      <c r="X21" s="8"/>
      <c r="Y21" s="8"/>
      <c r="Z21" s="8"/>
      <c r="AA21" s="8"/>
      <c r="AB21" s="8"/>
    </row>
    <row r="22" spans="1:28" ht="78.75" customHeight="1" x14ac:dyDescent="0.3">
      <c r="A22" s="147"/>
      <c r="B22" s="204"/>
      <c r="C22" s="204"/>
      <c r="D22" s="204"/>
      <c r="E22" s="279"/>
      <c r="F22" s="269"/>
      <c r="G22" s="269"/>
      <c r="H22" s="269"/>
      <c r="I22" s="269"/>
      <c r="J22" s="269"/>
      <c r="K22" s="269"/>
      <c r="L22" s="269"/>
      <c r="M22" s="269"/>
      <c r="N22" s="8"/>
      <c r="O22" s="8"/>
      <c r="P22" s="8"/>
      <c r="Q22" s="8"/>
      <c r="R22" s="8"/>
      <c r="S22" s="8"/>
      <c r="T22" s="8"/>
      <c r="U22" s="8"/>
      <c r="V22" s="8"/>
      <c r="W22" s="8"/>
      <c r="X22" s="8"/>
      <c r="Y22" s="8"/>
      <c r="Z22" s="8"/>
      <c r="AA22" s="8"/>
      <c r="AB22" s="8"/>
    </row>
    <row r="23" spans="1:28" ht="78.75" customHeight="1" x14ac:dyDescent="0.3">
      <c r="A23" s="147"/>
      <c r="B23" s="204"/>
      <c r="C23" s="204"/>
      <c r="D23" s="204"/>
      <c r="E23" s="268"/>
      <c r="F23" s="269"/>
      <c r="G23" s="269"/>
      <c r="H23" s="269"/>
      <c r="I23" s="269"/>
      <c r="J23" s="269"/>
      <c r="K23" s="269"/>
      <c r="L23" s="269"/>
      <c r="M23" s="269"/>
      <c r="N23" s="8"/>
      <c r="O23" s="8"/>
      <c r="P23" s="8"/>
      <c r="Q23" s="8"/>
      <c r="R23" s="8"/>
      <c r="S23" s="8"/>
      <c r="T23" s="8"/>
      <c r="U23" s="8"/>
      <c r="V23" s="8"/>
      <c r="W23" s="8"/>
      <c r="X23" s="8"/>
      <c r="Y23" s="8"/>
      <c r="Z23" s="8"/>
      <c r="AA23" s="8"/>
      <c r="AB23" s="8"/>
    </row>
    <row r="24" spans="1:28" ht="34.5" customHeight="1" x14ac:dyDescent="0.3">
      <c r="A24" s="147">
        <v>6</v>
      </c>
      <c r="B24" s="204" t="str">
        <f>IF('8. Seguimiento Cuatrimestral'!B24:B26="","",'8. Seguimiento Cuatrimestral'!B24:B26)</f>
        <v>Gestión Contractual</v>
      </c>
      <c r="C24" s="204" t="str">
        <f>IF('8. Seguimiento Cuatrimestral'!C24:C26="","",'8. Seguimiento Cuatrimestral'!C24:C26)</f>
        <v>Posibilidad de afectación economica y reputacional al recibir o solicitar dadivas o beneficios a nombre propio o de terceros, mediante el direccionamiento de los requisitos técnicos, por parte del nivel directivo durante la estructuración contractual.</v>
      </c>
      <c r="D24" s="204" t="str">
        <f>IF('8. Seguimiento Cuatrimestral'!D24:D26="","",'8. Seguimiento Cuatrimestral'!D24:D26)</f>
        <v>Corrupción - LA/FT/FPADM</v>
      </c>
      <c r="E24" s="278">
        <f>'8. Seguimiento Cuatrimestral'!G24:G26</f>
        <v>0</v>
      </c>
      <c r="F24" s="268">
        <f>'8. Seguimiento Cuatrimestral'!K24:K26</f>
        <v>0</v>
      </c>
      <c r="G24" s="268">
        <f>'8. Seguimiento Cuatrimestral'!M24:M26</f>
        <v>0</v>
      </c>
      <c r="H24" s="268">
        <f>'8. Seguimiento Cuatrimestral'!P24:P26</f>
        <v>0</v>
      </c>
      <c r="I24" s="268">
        <f>'8. Seguimiento Cuatrimestral'!T24:T26</f>
        <v>0</v>
      </c>
      <c r="J24" s="268">
        <f>'8. Seguimiento Cuatrimestral'!V24:V26</f>
        <v>0</v>
      </c>
      <c r="K24" s="268">
        <f>'8. Seguimiento Cuatrimestral'!Y24:Y26</f>
        <v>0</v>
      </c>
      <c r="L24" s="268">
        <f>'8. Seguimiento Cuatrimestral'!AC24:AC26</f>
        <v>0</v>
      </c>
      <c r="M24" s="268">
        <f>'8. Seguimiento Cuatrimestral'!AE24:AE26</f>
        <v>0</v>
      </c>
      <c r="N24" s="8"/>
      <c r="O24" s="8"/>
      <c r="P24" s="8"/>
      <c r="Q24" s="8"/>
      <c r="R24" s="8"/>
      <c r="S24" s="8"/>
      <c r="T24" s="8"/>
      <c r="U24" s="8"/>
      <c r="V24" s="8"/>
      <c r="W24" s="8"/>
      <c r="X24" s="8"/>
      <c r="Y24" s="8"/>
      <c r="Z24" s="8"/>
      <c r="AA24" s="8"/>
      <c r="AB24" s="8"/>
    </row>
    <row r="25" spans="1:28" ht="34.5" customHeight="1" x14ac:dyDescent="0.3">
      <c r="A25" s="147"/>
      <c r="B25" s="204"/>
      <c r="C25" s="204"/>
      <c r="D25" s="204"/>
      <c r="E25" s="279"/>
      <c r="F25" s="269"/>
      <c r="G25" s="269"/>
      <c r="H25" s="269"/>
      <c r="I25" s="269"/>
      <c r="J25" s="269"/>
      <c r="K25" s="269"/>
      <c r="L25" s="269"/>
      <c r="M25" s="269"/>
      <c r="N25" s="8"/>
      <c r="O25" s="8"/>
      <c r="P25" s="8"/>
      <c r="Q25" s="8"/>
      <c r="R25" s="8"/>
      <c r="S25" s="8"/>
      <c r="T25" s="8"/>
      <c r="U25" s="8"/>
      <c r="V25" s="8"/>
      <c r="W25" s="8"/>
      <c r="X25" s="8"/>
      <c r="Y25" s="8"/>
      <c r="Z25" s="8"/>
      <c r="AA25" s="8"/>
      <c r="AB25" s="8"/>
    </row>
    <row r="26" spans="1:28" ht="34.5" customHeight="1" x14ac:dyDescent="0.3">
      <c r="A26" s="147"/>
      <c r="B26" s="204"/>
      <c r="C26" s="204"/>
      <c r="D26" s="204"/>
      <c r="E26" s="268"/>
      <c r="F26" s="269"/>
      <c r="G26" s="269"/>
      <c r="H26" s="269"/>
      <c r="I26" s="269"/>
      <c r="J26" s="269"/>
      <c r="K26" s="269"/>
      <c r="L26" s="269"/>
      <c r="M26" s="269"/>
      <c r="N26" s="8"/>
      <c r="O26" s="8"/>
      <c r="P26" s="8"/>
      <c r="Q26" s="8"/>
      <c r="R26" s="8"/>
      <c r="S26" s="8"/>
      <c r="T26" s="8"/>
      <c r="U26" s="8"/>
      <c r="V26" s="8"/>
      <c r="W26" s="8"/>
      <c r="X26" s="8"/>
      <c r="Y26" s="8"/>
      <c r="Z26" s="8"/>
      <c r="AA26" s="8"/>
      <c r="AB26" s="8"/>
    </row>
    <row r="27" spans="1:28" ht="34.5" customHeight="1" x14ac:dyDescent="0.3">
      <c r="A27" s="147">
        <v>7</v>
      </c>
      <c r="B27" s="204" t="str">
        <f>IF('8. Seguimiento Cuatrimestral'!B27:B29="","",'8. Seguimiento Cuatrimestral'!B27:B29)</f>
        <v>Gestión Contractual</v>
      </c>
      <c r="C27" s="204" t="str">
        <f>IF('8. Seguimiento Cuatrimestral'!C27:C29="","",'8. Seguimiento Cuatrimestral'!C27:C29)</f>
        <v>Posibilidad de afectación economica y reputacional al recibir o solicitar dadivas o beneficios a nombre propio o de terceros, mediante la evaluación contractual direccionada y permisiva de los requisitos técnicos, definidos por el nivel directivo</v>
      </c>
      <c r="D27" s="204" t="str">
        <f>IF('8. Seguimiento Cuatrimestral'!D27:D29="","",'8. Seguimiento Cuatrimestral'!D27:D29)</f>
        <v>Corrupción - LA/FT/FPADM</v>
      </c>
      <c r="E27" s="278">
        <f>'8. Seguimiento Cuatrimestral'!G27:G29</f>
        <v>0</v>
      </c>
      <c r="F27" s="268">
        <f>'8. Seguimiento Cuatrimestral'!K27:K29</f>
        <v>0</v>
      </c>
      <c r="G27" s="268">
        <f>'8. Seguimiento Cuatrimestral'!M27:M29</f>
        <v>0</v>
      </c>
      <c r="H27" s="268">
        <f>'8. Seguimiento Cuatrimestral'!P27:P29</f>
        <v>0</v>
      </c>
      <c r="I27" s="268">
        <f>'8. Seguimiento Cuatrimestral'!T27:T29</f>
        <v>0</v>
      </c>
      <c r="J27" s="268">
        <f>'8. Seguimiento Cuatrimestral'!V27:V29</f>
        <v>0</v>
      </c>
      <c r="K27" s="268">
        <f>'8. Seguimiento Cuatrimestral'!Y27:Y29</f>
        <v>0</v>
      </c>
      <c r="L27" s="268">
        <f>'8. Seguimiento Cuatrimestral'!AC27:AC29</f>
        <v>0</v>
      </c>
      <c r="M27" s="268">
        <f>'8. Seguimiento Cuatrimestral'!AE27:AE29</f>
        <v>0</v>
      </c>
      <c r="N27" s="8"/>
      <c r="O27" s="8"/>
      <c r="P27" s="8"/>
      <c r="Q27" s="8"/>
      <c r="R27" s="8"/>
      <c r="S27" s="8"/>
      <c r="T27" s="8"/>
      <c r="U27" s="8"/>
      <c r="V27" s="8"/>
      <c r="W27" s="8"/>
      <c r="X27" s="8"/>
      <c r="Y27" s="8"/>
      <c r="Z27" s="8"/>
      <c r="AA27" s="8"/>
      <c r="AB27" s="8"/>
    </row>
    <row r="28" spans="1:28" ht="34.5" customHeight="1" x14ac:dyDescent="0.3">
      <c r="A28" s="147"/>
      <c r="B28" s="204"/>
      <c r="C28" s="204"/>
      <c r="D28" s="204"/>
      <c r="E28" s="279"/>
      <c r="F28" s="269"/>
      <c r="G28" s="269"/>
      <c r="H28" s="269"/>
      <c r="I28" s="269"/>
      <c r="J28" s="269"/>
      <c r="K28" s="269"/>
      <c r="L28" s="269"/>
      <c r="M28" s="269"/>
      <c r="N28" s="8"/>
      <c r="O28" s="8"/>
      <c r="P28" s="8"/>
      <c r="Q28" s="8"/>
      <c r="R28" s="8"/>
      <c r="S28" s="8"/>
      <c r="T28" s="8"/>
      <c r="U28" s="8"/>
      <c r="V28" s="8"/>
      <c r="W28" s="8"/>
      <c r="X28" s="8"/>
      <c r="Y28" s="8"/>
      <c r="Z28" s="8"/>
      <c r="AA28" s="8"/>
      <c r="AB28" s="8"/>
    </row>
    <row r="29" spans="1:28" ht="34.5" customHeight="1" x14ac:dyDescent="0.3">
      <c r="A29" s="147"/>
      <c r="B29" s="204"/>
      <c r="C29" s="204"/>
      <c r="D29" s="204"/>
      <c r="E29" s="268"/>
      <c r="F29" s="269"/>
      <c r="G29" s="269"/>
      <c r="H29" s="269"/>
      <c r="I29" s="269"/>
      <c r="J29" s="269"/>
      <c r="K29" s="269"/>
      <c r="L29" s="269"/>
      <c r="M29" s="269"/>
      <c r="N29" s="8"/>
      <c r="O29" s="8"/>
      <c r="P29" s="8"/>
      <c r="Q29" s="8"/>
      <c r="R29" s="8"/>
      <c r="S29" s="8"/>
      <c r="T29" s="8"/>
      <c r="U29" s="8"/>
      <c r="V29" s="8"/>
      <c r="W29" s="8"/>
      <c r="X29" s="8"/>
      <c r="Y29" s="8"/>
      <c r="Z29" s="8"/>
      <c r="AA29" s="8"/>
      <c r="AB29" s="8"/>
    </row>
    <row r="30" spans="1:28" ht="49.5" customHeight="1" x14ac:dyDescent="0.3">
      <c r="A30" s="147">
        <v>8</v>
      </c>
      <c r="B30" s="204" t="str">
        <f>IF('8. Seguimiento Cuatrimestral'!B30:B32="","",'8. Seguimiento Cuatrimestral'!B30:B32)</f>
        <v>Gestión Contractual</v>
      </c>
      <c r="C30" s="204" t="str">
        <f>IF('8. Seguimiento Cuatrimestral'!C30:C32="","",'8. Seguimiento Cuatrimestral'!C30:C32)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D30" s="204" t="str">
        <f>IF('8. Seguimiento Cuatrimestral'!D30:D32="","",'8. Seguimiento Cuatrimestral'!D30:D32)</f>
        <v>Corrupción - LA/FT/FPADM</v>
      </c>
      <c r="E30" s="278">
        <f>'8. Seguimiento Cuatrimestral'!G30:G32</f>
        <v>0</v>
      </c>
      <c r="F30" s="268">
        <f>'8. Seguimiento Cuatrimestral'!K30:K32</f>
        <v>0</v>
      </c>
      <c r="G30" s="268">
        <f>'8. Seguimiento Cuatrimestral'!M30:M32</f>
        <v>0</v>
      </c>
      <c r="H30" s="268">
        <f>'8. Seguimiento Cuatrimestral'!P30:P32</f>
        <v>0</v>
      </c>
      <c r="I30" s="268">
        <f>'8. Seguimiento Cuatrimestral'!T30:T32</f>
        <v>0</v>
      </c>
      <c r="J30" s="268">
        <f>'8. Seguimiento Cuatrimestral'!V30:V32</f>
        <v>0</v>
      </c>
      <c r="K30" s="268">
        <f>'8. Seguimiento Cuatrimestral'!Y30:Y32</f>
        <v>0</v>
      </c>
      <c r="L30" s="268">
        <f>'8. Seguimiento Cuatrimestral'!AC30:AC32</f>
        <v>0</v>
      </c>
      <c r="M30" s="268">
        <f>'8. Seguimiento Cuatrimestral'!AE30:AE32</f>
        <v>0</v>
      </c>
      <c r="N30" s="8"/>
      <c r="O30" s="8"/>
      <c r="P30" s="8"/>
      <c r="Q30" s="8"/>
      <c r="R30" s="8"/>
      <c r="S30" s="8"/>
      <c r="T30" s="8"/>
      <c r="U30" s="8"/>
      <c r="V30" s="8"/>
      <c r="W30" s="8"/>
      <c r="X30" s="8"/>
      <c r="Y30" s="8"/>
      <c r="Z30" s="8"/>
      <c r="AA30" s="8"/>
      <c r="AB30" s="8"/>
    </row>
    <row r="31" spans="1:28" ht="49.5" customHeight="1" x14ac:dyDescent="0.3">
      <c r="A31" s="147"/>
      <c r="B31" s="204"/>
      <c r="C31" s="204"/>
      <c r="D31" s="204"/>
      <c r="E31" s="279"/>
      <c r="F31" s="269"/>
      <c r="G31" s="269"/>
      <c r="H31" s="269"/>
      <c r="I31" s="269"/>
      <c r="J31" s="269"/>
      <c r="K31" s="269"/>
      <c r="L31" s="269"/>
      <c r="M31" s="269"/>
      <c r="N31" s="8"/>
      <c r="O31" s="8"/>
      <c r="P31" s="8"/>
      <c r="Q31" s="8"/>
      <c r="R31" s="8"/>
      <c r="S31" s="8"/>
      <c r="T31" s="8"/>
      <c r="U31" s="8"/>
      <c r="V31" s="8"/>
      <c r="W31" s="8"/>
      <c r="X31" s="8"/>
      <c r="Y31" s="8"/>
      <c r="Z31" s="8"/>
      <c r="AA31" s="8"/>
      <c r="AB31" s="8"/>
    </row>
    <row r="32" spans="1:28" ht="49.5" customHeight="1" x14ac:dyDescent="0.3">
      <c r="A32" s="147"/>
      <c r="B32" s="204"/>
      <c r="C32" s="204"/>
      <c r="D32" s="204"/>
      <c r="E32" s="268"/>
      <c r="F32" s="269"/>
      <c r="G32" s="269"/>
      <c r="H32" s="269"/>
      <c r="I32" s="269"/>
      <c r="J32" s="269"/>
      <c r="K32" s="269"/>
      <c r="L32" s="269"/>
      <c r="M32" s="269"/>
      <c r="N32" s="8"/>
      <c r="O32" s="8"/>
      <c r="P32" s="8"/>
      <c r="Q32" s="8"/>
      <c r="R32" s="8"/>
      <c r="S32" s="8"/>
      <c r="T32" s="8"/>
      <c r="U32" s="8"/>
      <c r="V32" s="8"/>
      <c r="W32" s="8"/>
      <c r="X32" s="8"/>
      <c r="Y32" s="8"/>
      <c r="Z32" s="8"/>
      <c r="AA32" s="8"/>
      <c r="AB32" s="8"/>
    </row>
    <row r="33" spans="1:28" ht="49.5" customHeight="1" x14ac:dyDescent="0.3">
      <c r="A33" s="147">
        <v>9</v>
      </c>
      <c r="B33" s="204" t="str">
        <f>IF('8. Seguimiento Cuatrimestral'!B33:B35="","",'8. Seguimiento Cuatrimestral'!B33:B35)</f>
        <v>Gestión Contractual</v>
      </c>
      <c r="C33" s="204" t="str">
        <f>IF('8. Seguimiento Cuatrimestral'!C33:C35="","",'8. Seguimiento Cuatrimestral'!C33:C35)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D33" s="204" t="str">
        <f>IF('8. Seguimiento Cuatrimestral'!D33:D35="","",'8. Seguimiento Cuatrimestral'!D33:D35)</f>
        <v>Corrupción - LA/FT/FPADM</v>
      </c>
      <c r="E33" s="278">
        <f>'8. Seguimiento Cuatrimestral'!G33:G35</f>
        <v>0</v>
      </c>
      <c r="F33" s="268">
        <f>'8. Seguimiento Cuatrimestral'!K33:K35</f>
        <v>0</v>
      </c>
      <c r="G33" s="268">
        <f>'8. Seguimiento Cuatrimestral'!M33:M35</f>
        <v>0</v>
      </c>
      <c r="H33" s="268">
        <f>'8. Seguimiento Cuatrimestral'!P33:P35</f>
        <v>0</v>
      </c>
      <c r="I33" s="268">
        <f>'8. Seguimiento Cuatrimestral'!T33:T35</f>
        <v>0</v>
      </c>
      <c r="J33" s="268">
        <f>'8. Seguimiento Cuatrimestral'!V33:V35</f>
        <v>0</v>
      </c>
      <c r="K33" s="268">
        <f>'8. Seguimiento Cuatrimestral'!Y33:Y35</f>
        <v>0</v>
      </c>
      <c r="L33" s="268">
        <f>'8. Seguimiento Cuatrimestral'!AC33:AC35</f>
        <v>0</v>
      </c>
      <c r="M33" s="268">
        <f>'8. Seguimiento Cuatrimestral'!AE33:AE35</f>
        <v>0</v>
      </c>
      <c r="N33" s="8"/>
      <c r="O33" s="8"/>
      <c r="P33" s="8"/>
      <c r="Q33" s="8"/>
      <c r="R33" s="8"/>
      <c r="S33" s="8"/>
      <c r="T33" s="8"/>
      <c r="U33" s="8"/>
      <c r="V33" s="8"/>
      <c r="W33" s="8"/>
      <c r="X33" s="8"/>
      <c r="Y33" s="8"/>
      <c r="Z33" s="8"/>
      <c r="AA33" s="8"/>
      <c r="AB33" s="8"/>
    </row>
    <row r="34" spans="1:28" ht="49.5" customHeight="1" x14ac:dyDescent="0.3">
      <c r="A34" s="147"/>
      <c r="B34" s="204"/>
      <c r="C34" s="204"/>
      <c r="D34" s="204"/>
      <c r="E34" s="279"/>
      <c r="F34" s="269"/>
      <c r="G34" s="269"/>
      <c r="H34" s="269"/>
      <c r="I34" s="269"/>
      <c r="J34" s="269"/>
      <c r="K34" s="269"/>
      <c r="L34" s="269"/>
      <c r="M34" s="269"/>
      <c r="N34" s="8"/>
      <c r="O34" s="8"/>
      <c r="P34" s="8"/>
      <c r="Q34" s="8"/>
      <c r="R34" s="8"/>
      <c r="S34" s="8"/>
      <c r="T34" s="8"/>
      <c r="U34" s="8"/>
      <c r="V34" s="8"/>
      <c r="W34" s="8"/>
      <c r="X34" s="8"/>
      <c r="Y34" s="8"/>
      <c r="Z34" s="8"/>
      <c r="AA34" s="8"/>
      <c r="AB34" s="8"/>
    </row>
    <row r="35" spans="1:28" ht="49.5" customHeight="1" x14ac:dyDescent="0.3">
      <c r="A35" s="147"/>
      <c r="B35" s="204"/>
      <c r="C35" s="204"/>
      <c r="D35" s="204"/>
      <c r="E35" s="268"/>
      <c r="F35" s="269"/>
      <c r="G35" s="269"/>
      <c r="H35" s="269"/>
      <c r="I35" s="269"/>
      <c r="J35" s="269"/>
      <c r="K35" s="269"/>
      <c r="L35" s="269"/>
      <c r="M35" s="269"/>
      <c r="N35" s="8"/>
      <c r="O35" s="8"/>
      <c r="P35" s="8"/>
      <c r="Q35" s="8"/>
      <c r="R35" s="8"/>
      <c r="S35" s="8"/>
      <c r="T35" s="8"/>
      <c r="U35" s="8"/>
      <c r="V35" s="8"/>
      <c r="W35" s="8"/>
      <c r="X35" s="8"/>
      <c r="Y35" s="8"/>
      <c r="Z35" s="8"/>
      <c r="AA35" s="8"/>
      <c r="AB35" s="8"/>
    </row>
    <row r="36" spans="1:28" ht="82.5" customHeight="1" x14ac:dyDescent="0.3">
      <c r="A36" s="147">
        <v>10</v>
      </c>
      <c r="B36" s="204" t="str">
        <f>IF('8. Seguimiento Cuatrimestral'!B36:B38="","",'8. Seguimiento Cuatrimestral'!B36:B38)</f>
        <v>Gestión Contractual</v>
      </c>
      <c r="C36" s="204" t="str">
        <f>IF('8. Seguimiento Cuatrimestral'!C36:C38="","",'8. Seguimiento Cuatrimestral'!C36:C38)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D36" s="204" t="str">
        <f>IF('8. Seguimiento Cuatrimestral'!D36:D38="","",'8. Seguimiento Cuatrimestral'!D36:D38)</f>
        <v>Corrupción</v>
      </c>
      <c r="E36" s="278">
        <f>'8. Seguimiento Cuatrimestral'!G36:G38</f>
        <v>0</v>
      </c>
      <c r="F36" s="268">
        <f>'8. Seguimiento Cuatrimestral'!K36:K38</f>
        <v>0</v>
      </c>
      <c r="G36" s="268">
        <f>'8. Seguimiento Cuatrimestral'!M36:M38</f>
        <v>0</v>
      </c>
      <c r="H36" s="268">
        <f>'8. Seguimiento Cuatrimestral'!P36:P38</f>
        <v>0</v>
      </c>
      <c r="I36" s="268">
        <f>'8. Seguimiento Cuatrimestral'!T36:T38</f>
        <v>0</v>
      </c>
      <c r="J36" s="268">
        <f>'8. Seguimiento Cuatrimestral'!V36:V38</f>
        <v>0</v>
      </c>
      <c r="K36" s="268">
        <f>'8. Seguimiento Cuatrimestral'!Y36:Y38</f>
        <v>0</v>
      </c>
      <c r="L36" s="268">
        <f>'8. Seguimiento Cuatrimestral'!AC36:AC38</f>
        <v>0</v>
      </c>
      <c r="M36" s="268">
        <f>'8. Seguimiento Cuatrimestral'!AE36:AE38</f>
        <v>0</v>
      </c>
      <c r="N36" s="8"/>
      <c r="O36" s="8"/>
      <c r="P36" s="8"/>
      <c r="Q36" s="8"/>
      <c r="R36" s="8"/>
      <c r="S36" s="8"/>
      <c r="T36" s="8"/>
      <c r="U36" s="8"/>
      <c r="V36" s="8"/>
      <c r="W36" s="8"/>
      <c r="X36" s="8"/>
      <c r="Y36" s="8"/>
      <c r="Z36" s="8"/>
      <c r="AA36" s="8"/>
      <c r="AB36" s="8"/>
    </row>
    <row r="37" spans="1:28" ht="49.5" customHeight="1" x14ac:dyDescent="0.3">
      <c r="A37" s="147"/>
      <c r="B37" s="204"/>
      <c r="C37" s="204"/>
      <c r="D37" s="204"/>
      <c r="E37" s="279"/>
      <c r="F37" s="269"/>
      <c r="G37" s="269"/>
      <c r="H37" s="269"/>
      <c r="I37" s="269"/>
      <c r="J37" s="269"/>
      <c r="K37" s="269"/>
      <c r="L37" s="269"/>
      <c r="M37" s="269"/>
      <c r="N37" s="8"/>
      <c r="O37" s="8"/>
      <c r="P37" s="8"/>
      <c r="Q37" s="8"/>
      <c r="R37" s="8"/>
      <c r="S37" s="8"/>
      <c r="T37" s="8"/>
      <c r="U37" s="8"/>
      <c r="V37" s="8"/>
      <c r="W37" s="8"/>
      <c r="X37" s="8"/>
      <c r="Y37" s="8"/>
      <c r="Z37" s="8"/>
      <c r="AA37" s="8"/>
      <c r="AB37" s="8"/>
    </row>
    <row r="38" spans="1:28" ht="49.5" customHeight="1" x14ac:dyDescent="0.3">
      <c r="A38" s="147"/>
      <c r="B38" s="204"/>
      <c r="C38" s="204"/>
      <c r="D38" s="204"/>
      <c r="E38" s="268"/>
      <c r="F38" s="269"/>
      <c r="G38" s="269"/>
      <c r="H38" s="269"/>
      <c r="I38" s="269"/>
      <c r="J38" s="269"/>
      <c r="K38" s="269"/>
      <c r="L38" s="269"/>
      <c r="M38" s="269"/>
      <c r="N38" s="8"/>
      <c r="O38" s="8"/>
      <c r="P38" s="8"/>
      <c r="Q38" s="8"/>
      <c r="R38" s="8"/>
      <c r="S38" s="8"/>
      <c r="T38" s="8"/>
      <c r="U38" s="8"/>
      <c r="V38" s="8"/>
      <c r="W38" s="8"/>
      <c r="X38" s="8"/>
      <c r="Y38" s="8"/>
      <c r="Z38" s="8"/>
      <c r="AA38" s="8"/>
      <c r="AB38" s="8"/>
    </row>
    <row r="39" spans="1:28" ht="23.25" customHeight="1" x14ac:dyDescent="0.3">
      <c r="A39" s="9"/>
      <c r="B39" s="270" t="s">
        <v>282</v>
      </c>
      <c r="C39" s="270"/>
      <c r="D39" s="270"/>
      <c r="E39" s="17">
        <f t="shared" ref="E39:M39" si="0">IFERROR(AVERAGE(E9:E38),"")</f>
        <v>0</v>
      </c>
      <c r="F39" s="17">
        <f t="shared" si="0"/>
        <v>0</v>
      </c>
      <c r="G39" s="17">
        <f t="shared" si="0"/>
        <v>0</v>
      </c>
      <c r="H39" s="17">
        <f t="shared" si="0"/>
        <v>0</v>
      </c>
      <c r="I39" s="17">
        <f t="shared" si="0"/>
        <v>0</v>
      </c>
      <c r="J39" s="17">
        <f t="shared" si="0"/>
        <v>0</v>
      </c>
      <c r="K39" s="17">
        <f t="shared" si="0"/>
        <v>0</v>
      </c>
      <c r="L39" s="17">
        <f t="shared" si="0"/>
        <v>0</v>
      </c>
      <c r="M39" s="17">
        <f t="shared" si="0"/>
        <v>0</v>
      </c>
    </row>
    <row r="40" spans="1:28" ht="23.25" customHeight="1" x14ac:dyDescent="0.3">
      <c r="B40" s="270" t="s">
        <v>280</v>
      </c>
      <c r="C40" s="270"/>
      <c r="D40" s="270"/>
      <c r="E40" s="18">
        <v>0.33333333333333337</v>
      </c>
      <c r="F40" s="18">
        <v>0.33333333333333337</v>
      </c>
      <c r="G40" s="18">
        <v>0.33333333333333337</v>
      </c>
      <c r="H40" s="18">
        <v>0.66666666666666596</v>
      </c>
      <c r="I40" s="18">
        <v>0.66666666666666596</v>
      </c>
      <c r="J40" s="18">
        <v>0.66666666666666596</v>
      </c>
      <c r="K40" s="18">
        <v>1</v>
      </c>
      <c r="L40" s="18">
        <v>1</v>
      </c>
      <c r="M40" s="18">
        <v>1</v>
      </c>
    </row>
    <row r="41" spans="1:28" ht="23.25" customHeight="1" x14ac:dyDescent="0.3">
      <c r="B41" s="270" t="s">
        <v>281</v>
      </c>
      <c r="C41" s="270"/>
      <c r="D41" s="270"/>
      <c r="E41" s="17">
        <f>IFERROR(E39/E40,"")</f>
        <v>0</v>
      </c>
      <c r="F41" s="17">
        <f>IFERROR(F39/F40,"")</f>
        <v>0</v>
      </c>
      <c r="G41" s="17">
        <f>IFERROR(G39/G40,"")</f>
        <v>0</v>
      </c>
      <c r="H41" s="17">
        <f t="shared" ref="H41:M41" si="1">IFERROR(H39/H40,"")</f>
        <v>0</v>
      </c>
      <c r="I41" s="17">
        <f t="shared" si="1"/>
        <v>0</v>
      </c>
      <c r="J41" s="17">
        <f t="shared" si="1"/>
        <v>0</v>
      </c>
      <c r="K41" s="17">
        <f t="shared" si="1"/>
        <v>0</v>
      </c>
      <c r="L41" s="17">
        <f t="shared" si="1"/>
        <v>0</v>
      </c>
      <c r="M41" s="17">
        <f t="shared" si="1"/>
        <v>0</v>
      </c>
    </row>
    <row r="42" spans="1:28" ht="16.5" x14ac:dyDescent="0.3"/>
    <row r="43" spans="1:28" ht="16.5" x14ac:dyDescent="0.3"/>
    <row r="44" spans="1:28" ht="16.5" x14ac:dyDescent="0.3"/>
    <row r="45" spans="1:28" ht="16.5" x14ac:dyDescent="0.3"/>
    <row r="46" spans="1:28" ht="16.5" x14ac:dyDescent="0.3"/>
    <row r="47" spans="1:28" ht="16.5" x14ac:dyDescent="0.3"/>
    <row r="48" spans="1:28" ht="16.5" x14ac:dyDescent="0.3"/>
    <row r="49" ht="16.5" x14ac:dyDescent="0.3"/>
  </sheetData>
  <sheetProtection algorithmName="SHA-512" hashValue="dNb9qy/avGCg8PAqg+q16bKsQO6sL1Ymr63Npo7SM7T7gsuRQKONpnmxJnHpOnFjq5f4GDfLbRbrk9SeQ/lbRA==" saltValue="zQHgAfHSbugBqohIEM2gxw==" spinCount="100000" sheet="1" objects="1" scenarios="1" formatColumns="0" formatRows="0"/>
  <mergeCells count="156">
    <mergeCell ref="A6:D6"/>
    <mergeCell ref="E6:G6"/>
    <mergeCell ref="H6:J6"/>
    <mergeCell ref="A7:A8"/>
    <mergeCell ref="B7:B8"/>
    <mergeCell ref="C7:C8"/>
    <mergeCell ref="D7:D8"/>
    <mergeCell ref="A1:B4"/>
    <mergeCell ref="K9:K11"/>
    <mergeCell ref="F7:F8"/>
    <mergeCell ref="I7:I8"/>
    <mergeCell ref="F9:F11"/>
    <mergeCell ref="A9:A11"/>
    <mergeCell ref="B9:B11"/>
    <mergeCell ref="C9:C11"/>
    <mergeCell ref="D9:D11"/>
    <mergeCell ref="E9:E11"/>
    <mergeCell ref="I9:I11"/>
    <mergeCell ref="A15:A17"/>
    <mergeCell ref="B15:B17"/>
    <mergeCell ref="C15:C17"/>
    <mergeCell ref="D15:D17"/>
    <mergeCell ref="E15:E17"/>
    <mergeCell ref="J12:J14"/>
    <mergeCell ref="H12:H14"/>
    <mergeCell ref="A12:A14"/>
    <mergeCell ref="B12:B14"/>
    <mergeCell ref="C12:C14"/>
    <mergeCell ref="D12:D14"/>
    <mergeCell ref="E12:E14"/>
    <mergeCell ref="G12:G14"/>
    <mergeCell ref="F12:F14"/>
    <mergeCell ref="F15:F17"/>
    <mergeCell ref="M21:M23"/>
    <mergeCell ref="J21:J23"/>
    <mergeCell ref="H21:H23"/>
    <mergeCell ref="G21:G23"/>
    <mergeCell ref="M18:M20"/>
    <mergeCell ref="M9:M11"/>
    <mergeCell ref="J9:J11"/>
    <mergeCell ref="H9:H11"/>
    <mergeCell ref="G9:G11"/>
    <mergeCell ref="M15:M17"/>
    <mergeCell ref="J15:J17"/>
    <mergeCell ref="H15:H17"/>
    <mergeCell ref="G15:G17"/>
    <mergeCell ref="M12:M14"/>
    <mergeCell ref="K15:K17"/>
    <mergeCell ref="K12:K14"/>
    <mergeCell ref="I12:I14"/>
    <mergeCell ref="I15:I17"/>
    <mergeCell ref="A21:A23"/>
    <mergeCell ref="B21:B23"/>
    <mergeCell ref="C21:C23"/>
    <mergeCell ref="D21:D23"/>
    <mergeCell ref="E21:E23"/>
    <mergeCell ref="J18:J20"/>
    <mergeCell ref="K18:K20"/>
    <mergeCell ref="H18:H20"/>
    <mergeCell ref="A18:A20"/>
    <mergeCell ref="B18:B20"/>
    <mergeCell ref="C18:C20"/>
    <mergeCell ref="D18:D20"/>
    <mergeCell ref="E18:E20"/>
    <mergeCell ref="G18:G20"/>
    <mergeCell ref="F18:F20"/>
    <mergeCell ref="F21:F23"/>
    <mergeCell ref="I18:I20"/>
    <mergeCell ref="I21:I23"/>
    <mergeCell ref="K21:K23"/>
    <mergeCell ref="H27:H29"/>
    <mergeCell ref="G27:G29"/>
    <mergeCell ref="M24:M26"/>
    <mergeCell ref="A27:A29"/>
    <mergeCell ref="B27:B29"/>
    <mergeCell ref="C27:C29"/>
    <mergeCell ref="D27:D29"/>
    <mergeCell ref="E27:E29"/>
    <mergeCell ref="J24:J26"/>
    <mergeCell ref="K24:K26"/>
    <mergeCell ref="H24:H26"/>
    <mergeCell ref="A24:A26"/>
    <mergeCell ref="B24:B26"/>
    <mergeCell ref="C24:C26"/>
    <mergeCell ref="D24:D26"/>
    <mergeCell ref="E24:E26"/>
    <mergeCell ref="G24:G26"/>
    <mergeCell ref="F24:F26"/>
    <mergeCell ref="F27:F29"/>
    <mergeCell ref="I24:I26"/>
    <mergeCell ref="I27:I29"/>
    <mergeCell ref="K27:K29"/>
    <mergeCell ref="J27:J29"/>
    <mergeCell ref="A30:A32"/>
    <mergeCell ref="B30:B32"/>
    <mergeCell ref="C30:C32"/>
    <mergeCell ref="D30:D32"/>
    <mergeCell ref="E30:E32"/>
    <mergeCell ref="G30:G32"/>
    <mergeCell ref="F30:F32"/>
    <mergeCell ref="F33:F35"/>
    <mergeCell ref="L33:L35"/>
    <mergeCell ref="I30:I32"/>
    <mergeCell ref="I33:I35"/>
    <mergeCell ref="A36:A38"/>
    <mergeCell ref="B36:B38"/>
    <mergeCell ref="C36:C38"/>
    <mergeCell ref="D36:D38"/>
    <mergeCell ref="E36:E38"/>
    <mergeCell ref="G36:G38"/>
    <mergeCell ref="F36:F38"/>
    <mergeCell ref="L36:L38"/>
    <mergeCell ref="M33:M35"/>
    <mergeCell ref="J33:J35"/>
    <mergeCell ref="H33:H35"/>
    <mergeCell ref="G33:G35"/>
    <mergeCell ref="A33:A35"/>
    <mergeCell ref="B33:B35"/>
    <mergeCell ref="C33:C35"/>
    <mergeCell ref="D33:D35"/>
    <mergeCell ref="E33:E35"/>
    <mergeCell ref="I36:I38"/>
    <mergeCell ref="K33:K35"/>
    <mergeCell ref="B39:D39"/>
    <mergeCell ref="B40:D40"/>
    <mergeCell ref="B41:D41"/>
    <mergeCell ref="C1:J4"/>
    <mergeCell ref="K1:M1"/>
    <mergeCell ref="K2:M2"/>
    <mergeCell ref="K3:M3"/>
    <mergeCell ref="K4:M4"/>
    <mergeCell ref="K6:M6"/>
    <mergeCell ref="E7:E8"/>
    <mergeCell ref="G7:G8"/>
    <mergeCell ref="H7:H8"/>
    <mergeCell ref="J7:J8"/>
    <mergeCell ref="K7:K8"/>
    <mergeCell ref="M7:M8"/>
    <mergeCell ref="M36:M38"/>
    <mergeCell ref="J36:J38"/>
    <mergeCell ref="K36:K38"/>
    <mergeCell ref="H36:H38"/>
    <mergeCell ref="M30:M32"/>
    <mergeCell ref="J30:J32"/>
    <mergeCell ref="K30:K32"/>
    <mergeCell ref="H30:H32"/>
    <mergeCell ref="M27:M29"/>
    <mergeCell ref="L7:L8"/>
    <mergeCell ref="L9:L11"/>
    <mergeCell ref="L12:L14"/>
    <mergeCell ref="L15:L17"/>
    <mergeCell ref="L18:L20"/>
    <mergeCell ref="L21:L23"/>
    <mergeCell ref="L24:L26"/>
    <mergeCell ref="L27:L29"/>
    <mergeCell ref="L30:L32"/>
  </mergeCells>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colBreaks count="1" manualBreakCount="1">
    <brk id="2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B2" sqref="B2"/>
    </sheetView>
  </sheetViews>
  <sheetFormatPr baseColWidth="10" defaultColWidth="14.42578125" defaultRowHeight="15" customHeight="1" x14ac:dyDescent="0.15"/>
  <cols>
    <col min="1" max="1" width="13.5703125" style="33" customWidth="1"/>
    <col min="2" max="2" width="36.85546875" style="31" customWidth="1"/>
    <col min="3" max="3" width="39.140625" style="31" customWidth="1"/>
    <col min="4" max="4" width="74.140625" style="31" customWidth="1"/>
    <col min="5" max="27" width="10.7109375" style="31" customWidth="1"/>
    <col min="28" max="16384" width="14.42578125" style="31"/>
  </cols>
  <sheetData>
    <row r="1" spans="1:4" ht="27.75" customHeight="1" x14ac:dyDescent="0.15">
      <c r="A1" s="1" t="s">
        <v>192</v>
      </c>
      <c r="B1" s="2" t="s">
        <v>63</v>
      </c>
      <c r="C1" s="2" t="s">
        <v>193</v>
      </c>
      <c r="D1" s="2" t="s">
        <v>194</v>
      </c>
    </row>
    <row r="2" spans="1:4" s="32" customFormat="1" ht="99" x14ac:dyDescent="0.15">
      <c r="A2" s="3" t="s">
        <v>29</v>
      </c>
      <c r="B2" s="4" t="s">
        <v>195</v>
      </c>
      <c r="C2" s="4" t="s">
        <v>196</v>
      </c>
      <c r="D2" s="4" t="s">
        <v>313</v>
      </c>
    </row>
    <row r="3" spans="1:4" s="32" customFormat="1" ht="117" x14ac:dyDescent="0.15">
      <c r="A3" s="3" t="s">
        <v>30</v>
      </c>
      <c r="B3" s="4" t="s">
        <v>197</v>
      </c>
      <c r="C3" s="4" t="s">
        <v>198</v>
      </c>
      <c r="D3" s="4" t="s">
        <v>314</v>
      </c>
    </row>
    <row r="4" spans="1:4" s="32" customFormat="1" ht="36" x14ac:dyDescent="0.15">
      <c r="A4" s="3" t="s">
        <v>34</v>
      </c>
      <c r="B4" s="4" t="s">
        <v>292</v>
      </c>
      <c r="C4" s="4" t="s">
        <v>293</v>
      </c>
      <c r="D4" s="4" t="s">
        <v>313</v>
      </c>
    </row>
    <row r="5" spans="1:4" s="32" customFormat="1" ht="45" x14ac:dyDescent="0.15">
      <c r="A5" s="3" t="s">
        <v>35</v>
      </c>
      <c r="B5" s="4" t="s">
        <v>199</v>
      </c>
      <c r="C5" s="4" t="s">
        <v>200</v>
      </c>
      <c r="D5" s="4" t="s">
        <v>317</v>
      </c>
    </row>
    <row r="6" spans="1:4" s="32" customFormat="1" ht="54" x14ac:dyDescent="0.15">
      <c r="A6" s="3" t="s">
        <v>36</v>
      </c>
      <c r="B6" s="4" t="s">
        <v>201</v>
      </c>
      <c r="C6" s="4" t="s">
        <v>202</v>
      </c>
      <c r="D6" s="4" t="s">
        <v>313</v>
      </c>
    </row>
    <row r="7" spans="1:4" s="32" customFormat="1" ht="120" customHeight="1" x14ac:dyDescent="0.15">
      <c r="A7" s="3" t="s">
        <v>32</v>
      </c>
      <c r="B7" s="4" t="s">
        <v>204</v>
      </c>
      <c r="C7" s="4" t="s">
        <v>205</v>
      </c>
      <c r="D7" s="4" t="s">
        <v>318</v>
      </c>
    </row>
    <row r="8" spans="1:4" s="32" customFormat="1" ht="45" x14ac:dyDescent="0.15">
      <c r="A8" s="3" t="s">
        <v>31</v>
      </c>
      <c r="B8" s="4" t="s">
        <v>294</v>
      </c>
      <c r="C8" s="4" t="s">
        <v>203</v>
      </c>
      <c r="D8" s="4" t="s">
        <v>316</v>
      </c>
    </row>
    <row r="9" spans="1:4" s="32" customFormat="1" ht="63" x14ac:dyDescent="0.15">
      <c r="A9" s="3" t="s">
        <v>33</v>
      </c>
      <c r="B9" s="4" t="s">
        <v>206</v>
      </c>
      <c r="C9" s="4" t="s">
        <v>207</v>
      </c>
      <c r="D9" s="4" t="s">
        <v>291</v>
      </c>
    </row>
    <row r="10" spans="1:4" s="32" customFormat="1" ht="36" x14ac:dyDescent="0.15">
      <c r="A10" s="3" t="s">
        <v>37</v>
      </c>
      <c r="B10" s="4" t="s">
        <v>208</v>
      </c>
      <c r="C10" s="4" t="s">
        <v>209</v>
      </c>
      <c r="D10" s="4" t="s">
        <v>313</v>
      </c>
    </row>
    <row r="11" spans="1:4" s="32" customFormat="1" ht="36" x14ac:dyDescent="0.15">
      <c r="A11" s="3" t="s">
        <v>38</v>
      </c>
      <c r="B11" s="4" t="s">
        <v>210</v>
      </c>
      <c r="C11" s="4" t="s">
        <v>211</v>
      </c>
      <c r="D11" s="4" t="s">
        <v>313</v>
      </c>
    </row>
    <row r="12" spans="1:4" s="32" customFormat="1" ht="45" x14ac:dyDescent="0.15">
      <c r="A12" s="3" t="s">
        <v>39</v>
      </c>
      <c r="B12" s="4" t="s">
        <v>212</v>
      </c>
      <c r="C12" s="4" t="s">
        <v>213</v>
      </c>
      <c r="D12" s="4" t="s">
        <v>313</v>
      </c>
    </row>
    <row r="13" spans="1:4" s="32" customFormat="1" ht="45" x14ac:dyDescent="0.15">
      <c r="A13" s="3" t="s">
        <v>40</v>
      </c>
      <c r="B13" s="4" t="s">
        <v>214</v>
      </c>
      <c r="C13" s="4" t="s">
        <v>215</v>
      </c>
      <c r="D13" s="4" t="s">
        <v>313</v>
      </c>
    </row>
    <row r="14" spans="1:4" s="32" customFormat="1" ht="54" x14ac:dyDescent="0.15">
      <c r="A14" s="3" t="s">
        <v>41</v>
      </c>
      <c r="B14" s="4" t="s">
        <v>216</v>
      </c>
      <c r="C14" s="4" t="s">
        <v>217</v>
      </c>
      <c r="D14" s="4" t="s">
        <v>313</v>
      </c>
    </row>
    <row r="15" spans="1:4" s="32" customFormat="1" ht="54" x14ac:dyDescent="0.15">
      <c r="A15" s="3" t="s">
        <v>42</v>
      </c>
      <c r="B15" s="4" t="s">
        <v>218</v>
      </c>
      <c r="C15" s="4" t="s">
        <v>219</v>
      </c>
      <c r="D15" s="4" t="s">
        <v>315</v>
      </c>
    </row>
    <row r="16" spans="1:4" s="32" customFormat="1" ht="99" x14ac:dyDescent="0.15">
      <c r="A16" s="3" t="s">
        <v>44</v>
      </c>
      <c r="B16" s="5" t="s">
        <v>295</v>
      </c>
      <c r="C16" s="5" t="s">
        <v>296</v>
      </c>
      <c r="D16" s="4" t="s">
        <v>313</v>
      </c>
    </row>
    <row r="17" spans="1:4" s="32" customFormat="1" ht="90" x14ac:dyDescent="0.15">
      <c r="A17" s="3" t="s">
        <v>43</v>
      </c>
      <c r="B17" s="4" t="s">
        <v>220</v>
      </c>
      <c r="C17" s="4" t="s">
        <v>221</v>
      </c>
      <c r="D17" s="4" t="s">
        <v>313</v>
      </c>
    </row>
  </sheetData>
  <sheetProtection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1. Punto de Partida</vt:lpstr>
      <vt:lpstr>2. Identificación del Riesgo</vt:lpstr>
      <vt:lpstr>Listas</vt:lpstr>
      <vt:lpstr>4. Riesgo Seguridad Informacion</vt:lpstr>
      <vt:lpstr>3. Impacto Riesgo de Corrupción</vt:lpstr>
      <vt:lpstr>5. Valoración de Controles</vt:lpstr>
      <vt:lpstr>6.Valoración Control Corrupción</vt:lpstr>
      <vt:lpstr>7. Mapa de Riesgos General</vt:lpstr>
      <vt:lpstr>8. Seguimiento Cuatrimestral</vt:lpstr>
      <vt:lpstr>9. Seguimiento Consolidado</vt:lpstr>
      <vt:lpstr>Datos Hoja 1</vt:lpstr>
      <vt:lpstr>'1. Punto de Partida'!Área_de_impresión</vt:lpstr>
      <vt:lpstr>'2. Identificación del Riesgo'!Área_de_impresión</vt:lpstr>
      <vt:lpstr>'9. Seguimiento Consolidado'!Área_de_impresión</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Paola Cubides Suarez</cp:lastModifiedBy>
  <cp:lastPrinted>2024-12-03T00:34:40Z</cp:lastPrinted>
  <dcterms:created xsi:type="dcterms:W3CDTF">2021-10-27T17:44:21Z</dcterms:created>
  <dcterms:modified xsi:type="dcterms:W3CDTF">2025-01-23T20:44:15Z</dcterms:modified>
</cp:coreProperties>
</file>