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1840" windowHeight="9735" activeTab="1"/>
  </bookViews>
  <sheets>
    <sheet name="INSTRUCTIVO" sheetId="3" r:id="rId1"/>
    <sheet name="FORMATO" sheetId="1" r:id="rId2"/>
    <sheet name="listas" sheetId="2" r:id="rId3"/>
  </sheets>
  <definedNames>
    <definedName name="_xlnm._FilterDatabase" localSheetId="1" hidden="1">FORMATO!$A$18:$AC$91</definedName>
    <definedName name="_xlnm._FilterDatabase" localSheetId="0" hidden="1">INSTRUCTIVO!$B$6:$O$12</definedName>
    <definedName name="_xlnm.Print_Area" localSheetId="0">INSTRUCTIVO!$A$1:$P$19</definedName>
    <definedName name="_xlnm.Print_Titles" localSheetId="1">FORMATO!$15:$18</definedName>
  </definedNames>
  <calcPr calcId="145621"/>
</workbook>
</file>

<file path=xl/calcChain.xml><?xml version="1.0" encoding="utf-8"?>
<calcChain xmlns="http://schemas.openxmlformats.org/spreadsheetml/2006/main">
  <c r="AB93" i="1" l="1"/>
  <c r="P93" i="1"/>
  <c r="P86" i="1"/>
  <c r="AB86" i="1"/>
  <c r="Y85" i="1" l="1"/>
  <c r="P85" i="1"/>
  <c r="Y62" i="1"/>
  <c r="P62" i="1"/>
  <c r="Y84" i="1"/>
  <c r="P84" i="1"/>
  <c r="P80" i="1"/>
  <c r="Y80" i="1"/>
  <c r="Y74" i="1"/>
  <c r="P74" i="1"/>
  <c r="Y70" i="1"/>
  <c r="P70" i="1"/>
  <c r="Y58" i="1"/>
  <c r="Y56" i="1"/>
  <c r="Y53" i="1"/>
  <c r="Y49" i="1"/>
  <c r="Y45" i="1"/>
  <c r="Y42" i="1"/>
  <c r="P42" i="1"/>
  <c r="Y37" i="1"/>
  <c r="Y35" i="1"/>
  <c r="Y34" i="1"/>
  <c r="Y26" i="1"/>
  <c r="P26" i="1"/>
  <c r="Y24" i="1"/>
  <c r="Y19" i="1"/>
  <c r="P58" i="1" l="1"/>
  <c r="P35" i="1"/>
  <c r="P34" i="1"/>
  <c r="P37" i="1" l="1"/>
  <c r="P53" i="1"/>
  <c r="P49" i="1"/>
  <c r="P45" i="1"/>
  <c r="P24" i="1"/>
  <c r="P19" i="1"/>
  <c r="P43" i="1" l="1"/>
  <c r="P56" i="1"/>
  <c r="Y86" i="1"/>
  <c r="Q90" i="1" s="1"/>
  <c r="S87" i="1"/>
  <c r="Y43" i="1"/>
  <c r="AA86" i="1"/>
  <c r="Z86" i="1"/>
  <c r="R89" i="1"/>
  <c r="F86" i="1"/>
  <c r="F93" i="1" s="1"/>
  <c r="Q86" i="1"/>
  <c r="R86" i="1"/>
  <c r="P90" i="1" l="1"/>
  <c r="Q93" i="1"/>
  <c r="R90" i="1" l="1"/>
</calcChain>
</file>

<file path=xl/comments1.xml><?xml version="1.0" encoding="utf-8"?>
<comments xmlns="http://schemas.openxmlformats.org/spreadsheetml/2006/main">
  <authors>
    <author>Amanda Pedraza</author>
  </authors>
  <commentList>
    <comment ref="L18" authorId="0">
      <text>
        <r>
          <rPr>
            <sz val="9"/>
            <color indexed="81"/>
            <rFont val="Tahoma"/>
            <family val="2"/>
          </rPr>
          <t>AÑO/MES/DIA</t>
        </r>
      </text>
    </comment>
    <comment ref="M18" authorId="0">
      <text>
        <r>
          <rPr>
            <sz val="9"/>
            <color indexed="81"/>
            <rFont val="Tahoma"/>
            <family val="2"/>
          </rPr>
          <t>AÑO/MES/DIA</t>
        </r>
      </text>
    </comment>
  </commentList>
</comments>
</file>

<file path=xl/sharedStrings.xml><?xml version="1.0" encoding="utf-8"?>
<sst xmlns="http://schemas.openxmlformats.org/spreadsheetml/2006/main" count="641" uniqueCount="405">
  <si>
    <t>PLAN DE ACCIÓN</t>
  </si>
  <si>
    <t>CODIGO:</t>
  </si>
  <si>
    <t>PLE-FT-15</t>
  </si>
  <si>
    <t>VERSIÓN:</t>
  </si>
  <si>
    <t>Instituto Distrital de Gestión de Riesgos y Cambio Climatico - IDIGER</t>
  </si>
  <si>
    <t>FECHA DE ACTUALIZAIÓN:</t>
  </si>
  <si>
    <t>1. INFORMACIÓN  RELEVANTE  PARA LA FORMULACIÓN DEL PLAN DE ACCIÓN</t>
  </si>
  <si>
    <t>1.2. PLAN DE DESARROLLO:</t>
  </si>
  <si>
    <t>1.3. VIGENCIA DEL PLAN  DE DESARROLLO:</t>
  </si>
  <si>
    <t>1.4. PILAR /EJE</t>
  </si>
  <si>
    <t>1.5. PROGRAMA PDD:</t>
  </si>
  <si>
    <t>1.6. PROYECTO DE ESTRATEGICO:</t>
  </si>
  <si>
    <t>1.7.PROYECTO DE INVERSIÓN:</t>
  </si>
  <si>
    <t>1.8.  METAS A LA CUAL APORTA:</t>
  </si>
  <si>
    <t>1.9. INDICADOR ASOCIADO</t>
  </si>
  <si>
    <t>1.10. GRUPO O AREA QUE DESARROLLA EL  PLAN DE ACCIÓN:</t>
  </si>
  <si>
    <t>1.11. VIGENCIA DEL PLAN DE ACCIÒN:</t>
  </si>
  <si>
    <t>1.12 SECTOR</t>
  </si>
  <si>
    <t>2.13. OBJETIVO ESTRATEGICO DE LA ENTIDAD:</t>
  </si>
  <si>
    <t xml:space="preserve">3. FORMULACIÓN DEL PLAN DE ACCIÓN </t>
  </si>
  <si>
    <t xml:space="preserve">3.1. No </t>
  </si>
  <si>
    <t>3.3. 
PESO DE LA ACTIVIDAD</t>
  </si>
  <si>
    <t>INDICADOR</t>
  </si>
  <si>
    <t>UNIDAD DE MEDIDA</t>
  </si>
  <si>
    <t>RECURSOS</t>
  </si>
  <si>
    <t>DEPENDENCIAS RESPONSABLES</t>
  </si>
  <si>
    <t>FECHA INICIO</t>
  </si>
  <si>
    <t>FECHA FINAL</t>
  </si>
  <si>
    <t>IDIGER</t>
  </si>
  <si>
    <t>FONDIGER</t>
  </si>
  <si>
    <t>SUBTOTAL</t>
  </si>
  <si>
    <t>TOTAL</t>
  </si>
  <si>
    <t>ELABORADO POR</t>
  </si>
  <si>
    <t xml:space="preserve">
DIANA MORALES VALENZUELA
Profesional MIG
EDUARDO SANTOS URIBE
Profesional Sistema de Indicadores
CARLOS MANZANO DELGADO
Profesional Sistema de Indicadores
</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</si>
  <si>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</si>
  <si>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</si>
  <si>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</si>
  <si>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</si>
  <si>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</si>
  <si>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</si>
  <si>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</si>
  <si>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</si>
  <si>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</si>
  <si>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</si>
  <si>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</si>
  <si>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</si>
  <si>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</si>
  <si>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</si>
  <si>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</si>
  <si>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</si>
  <si>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</si>
  <si>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</si>
  <si>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1.9. INDICADOR ASOCIADO PDD</t>
  </si>
  <si>
    <t>1.11. VIGENCIA DEL PLAN DE ACCIÓN:</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</si>
  <si>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</si>
  <si>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</si>
  <si>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</si>
  <si>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</si>
  <si>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</si>
  <si>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</si>
  <si>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</si>
  <si>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</si>
  <si>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</si>
  <si>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</si>
  <si>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</si>
  <si>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</si>
  <si>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</si>
  <si>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Realizar 12.000 Visitas de verificación de sistemas de transporte vertical y puertas eléctricas</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</si>
  <si>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</si>
  <si>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</si>
  <si>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</si>
  <si>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</si>
  <si>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</si>
  <si>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</si>
  <si>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</si>
  <si>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</si>
  <si>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Subdirección de participación Para la Gestión de Riesgos y Adaptación al Cambio Climático</t>
  </si>
  <si>
    <t>Oficina Asesora Jurídica</t>
  </si>
  <si>
    <t>Oficina Asesora Planeación</t>
  </si>
  <si>
    <t>Oficina de Control Interno</t>
  </si>
  <si>
    <t xml:space="preserve">Oficina de Tecnologías de la Información y las Comunicaciones </t>
  </si>
  <si>
    <t>Dirección General</t>
  </si>
  <si>
    <t>3.7 UNIDAD DE MEDIDA</t>
  </si>
  <si>
    <t>3.8 RECURSOS</t>
  </si>
  <si>
    <t>3.9 DEPENDENCIAS RESPONSABLES</t>
  </si>
  <si>
    <t>Determine la fecha en que se dará inicio al desarrollo de la actividad propuesta
Determine la fecha en que se finalizará el desarrollo de la actividad propuesta</t>
  </si>
  <si>
    <t>Especifique el nombre del Objetivo Estratégico en el que se ubica el Componente del Proyecto de Inversión, de acuerdo a las líneas funcionales establecidas en la Entidad.</t>
  </si>
  <si>
    <t>Indique el sector al que pertenece la entidad.</t>
  </si>
  <si>
    <t xml:space="preserve">3. COMPONENTE </t>
  </si>
  <si>
    <t>En este campo debe registrar los componentes que se encuentran establecidos en su proyecto de inversión. Asi mismo, se pueden registrar otros componentes que hagan parte de funciones pare que no estan de manera especifica en la ficha EBI (Ejemplo: Talento humano, Juridica, Control Interno)</t>
  </si>
  <si>
    <t>3.6 INDICADOR</t>
  </si>
  <si>
    <t>Identifique el nombre de las dependencias encargada de adelantar cada una de las actividades.</t>
  </si>
  <si>
    <t>Registre la cantidad o unidad fisica que define la actividad (familias, predios, estudios, hectarias, personas, obras)</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</si>
  <si>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</si>
  <si>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</si>
  <si>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</si>
  <si>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</si>
  <si>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</si>
  <si>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</si>
  <si>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Identifique de la lista desplegable el nombre de la meta del proyecto de inversión que le corresponde al Plan de Acción que se esta formulando.</t>
  </si>
  <si>
    <t>Identificarse elindicador PDD asociados a la meta que aporta el Plan de Acción.</t>
  </si>
  <si>
    <t>Especifique el grupo encargado de formular y desarrollar el Plan de Acción. (Ejemplo: Subdirección - Grupo)</t>
  </si>
  <si>
    <t>Especifique de la lista desplegable la vigencia para la ejecución y desarrollo del Plan de Acción  Ej: Enero 1 a 31 de Diciembre de 2016.</t>
  </si>
  <si>
    <t>Validado por:</t>
  </si>
  <si>
    <t>Firma:</t>
  </si>
  <si>
    <t>_</t>
  </si>
  <si>
    <t xml:space="preserve">Aprobado por:
</t>
  </si>
  <si>
    <t>Nombre y cargo:</t>
  </si>
  <si>
    <t>Elaborado por:</t>
  </si>
  <si>
    <r>
      <t xml:space="preserve">Revisó:
</t>
    </r>
    <r>
      <rPr>
        <sz val="12"/>
        <color indexed="8"/>
        <rFont val="Arial"/>
        <family val="2"/>
      </rPr>
      <t>Firma:</t>
    </r>
  </si>
  <si>
    <t>Especifique un indicador de eficacia que se relaciona directamente producto y/o actividad .</t>
  </si>
  <si>
    <t>Liste las actividades criticas que componen el desarrollo producto esperado, tenga en cuenta:
*Actividades secuenciales y/o actividades paralelas, identificar que actividades con son prerrequisito de otras. Verifique que se cumpla el ciclo Planear, Hacer, Verificar, Actuar (PHVA) Nota: Limite el numero de actividades es deseable que no sean más de 6 por producto.</t>
  </si>
  <si>
    <t>Estime el valor de los recursos financieros que se requiere para desarrollar la actividad, asi como la fuente de financiación.</t>
  </si>
  <si>
    <r>
      <t xml:space="preserve">Richard Alberto Vargas Hernández - 
</t>
    </r>
    <r>
      <rPr>
        <sz val="12"/>
        <color indexed="8"/>
        <rFont val="Arial"/>
        <family val="2"/>
      </rPr>
      <t>Director General IDIGER</t>
    </r>
  </si>
  <si>
    <r>
      <rPr>
        <b/>
        <sz val="10"/>
        <rFont val="Arial"/>
        <family val="2"/>
      </rPr>
      <t xml:space="preserve">Rafael Enrique Moreno Alvarez
</t>
    </r>
    <r>
      <rPr>
        <sz val="10"/>
        <rFont val="Arial"/>
        <family val="2"/>
      </rPr>
      <t>Prof. Oficina Asesora de Planeación</t>
    </r>
  </si>
  <si>
    <r>
      <rPr>
        <b/>
        <sz val="10"/>
        <rFont val="Arial"/>
        <family val="2"/>
      </rPr>
      <t xml:space="preserve">Angelica Maria Bermudez Rodriguez
</t>
    </r>
    <r>
      <rPr>
        <sz val="10"/>
        <rFont val="Arial"/>
        <family val="2"/>
      </rPr>
      <t>Prof. Oficina Asesora de Planeación</t>
    </r>
  </si>
  <si>
    <r>
      <rPr>
        <b/>
        <sz val="10"/>
        <rFont val="Arial"/>
        <family val="2"/>
      </rPr>
      <t>Claudia Liliana Guerrero Garcia</t>
    </r>
    <r>
      <rPr>
        <sz val="10"/>
        <rFont val="Arial"/>
        <family val="2"/>
      </rPr>
      <t xml:space="preserve"> 
Prof. Oficina Asesora de Planeación</t>
    </r>
  </si>
  <si>
    <r>
      <rPr>
        <b/>
        <sz val="10"/>
        <rFont val="Arial"/>
        <family val="2"/>
      </rPr>
      <t>Jóse Leonardo Millán Alvarado</t>
    </r>
    <r>
      <rPr>
        <sz val="10"/>
        <rFont val="Arial"/>
        <family val="2"/>
      </rPr>
      <t xml:space="preserve"> 
Prof. Oficina Asesora de Planeación</t>
    </r>
  </si>
  <si>
    <t xml:space="preserve">Mónica del Pilar Rubio Arenas
Subdirectora Corporativa y Asuntos Disciplinarios </t>
  </si>
  <si>
    <t>Diana Patricia Arevalo Sánchez 
Subdirectora de Análisis de Riesgos y Efectos de Cambio Climático</t>
  </si>
  <si>
    <t>María Carolina Caycedo González
Subdirectora para la Reducción del Riesgo y Adaptación al Cambio Climático</t>
  </si>
  <si>
    <t>Carlos Ciro Asprilla Cruz 
Subdirector para el Manejo de Emergencias y Desastres</t>
  </si>
  <si>
    <t>Jorge Enrique Angarita López
Jefe de la Oficina Asesora de Planeación</t>
  </si>
  <si>
    <t>Robinson Castillo Charris
Asesor de Comunicaciones</t>
  </si>
  <si>
    <t>Olga Teresa de Jesús Avila Romero
Jefe de la Oficina Asesora Juridica</t>
  </si>
  <si>
    <t>David Giovanni Flórez Reyes
Jefe de la Oficina TIC</t>
  </si>
  <si>
    <t>3.3. META</t>
  </si>
  <si>
    <t>3.5. PROGRAMACIÓN</t>
  </si>
  <si>
    <t>3.5. PROGRMACIÓN</t>
  </si>
  <si>
    <t>3.4 PRODUCTO</t>
  </si>
  <si>
    <t>Determine el peso porcentual que tiene cada producto sobre el 100% que debe cumplir la meta propuesta; recuerde que siempre existirá un producto que se identifica como prioritario; es decir, el producto que mayor peso deberá tener.</t>
  </si>
  <si>
    <t>3.3. PESO DEL PRODUCTO</t>
  </si>
  <si>
    <t xml:space="preserve">3.3. META </t>
  </si>
  <si>
    <t xml:space="preserve">Las metas son aquellas representadas en la entrega de bienes y servicios finales o intermedios, que se definen a partir de los objetivos específicos. Por lo general son este tipo de metas las que se definen en la formulación de los proyectos de inversión y están asociadas a las causas del problema. La consecución de metas de producto contribuye a la obtención de una meta de resultado específica. Es importante la definición y construcción de las metas de los proyectos se haga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Tales como m2, Km., Km. /carril, camas/paciente, alumnos, hectáreas, parques, etc. 
• Descripción: Permite complementar el propósito de la meta. </t>
  </si>
  <si>
    <t>FECHA DE ACTUALIZACIÓN:</t>
  </si>
  <si>
    <r>
      <t xml:space="preserve">Jóse Leonardo Millán Alvarado 
</t>
    </r>
    <r>
      <rPr>
        <b/>
        <sz val="10"/>
        <color indexed="8"/>
        <rFont val="Arial"/>
        <family val="2"/>
      </rPr>
      <t>Prof. Oficina Asesora de Planeación</t>
    </r>
  </si>
  <si>
    <t>COMPONENTE: Administración y Desarrollo Institucional</t>
  </si>
  <si>
    <t>Subdirección Corporativa y Asuntos Disciplinarios</t>
  </si>
  <si>
    <t>N° de Documentos tramitados / Total de Documentos requeridos</t>
  </si>
  <si>
    <t>Reportes Presentados/Reportes programados</t>
  </si>
  <si>
    <t>Revisar las actas del Consejo Directivo del IDIGER y la Junta Directiva de FONDIGER en desarrollo de las funciones que se encuentran a cargo de la Subdirección Corporativa y Asuntos Disciplinarios.</t>
  </si>
  <si>
    <t>Actualizar los procedimientos de Gestión de Talento Humano</t>
  </si>
  <si>
    <t>Mantener actualizadas las bases de datos con la información personal y de situaciones administrativas de los servidores  de la entidad</t>
  </si>
  <si>
    <t xml:space="preserve">Elaborar, ajustar y gestionar la aprobación ante el Comité Interno de Archivo del IDIGER del Plan Institucional de Archivos – PINAR de la entidad, de acuerdo a la metodología del Archivo General de la Nación. </t>
  </si>
  <si>
    <t>Ajustar y entregar el documento de Diagnóstico Integral de Archivo con base en una metodología a aplicar.</t>
  </si>
  <si>
    <t>Elaborar, actualizar y normalizar procedimientos, formatos e instructivos, relacionados con el área de Gestión Documental.</t>
  </si>
  <si>
    <t>Clasificar las series y subseries documentales de acuerdo a su disposición final (eliminación, selección, conservación total)</t>
  </si>
  <si>
    <t>Realizar capacitaciones en materia de Gestión Documental.</t>
  </si>
  <si>
    <t>Documento elaborado / Documento aprobado</t>
  </si>
  <si>
    <t>Brindar permanentemente servicio a los ciudadanos  a través de los canales  y horarios dispuestos para tal fin.</t>
  </si>
  <si>
    <t>Enviar reportes periódicos del estado de correspondencia a todas las dependencias de la entidad.</t>
  </si>
  <si>
    <t>Número de reportes enviados / Número de áreas de la entidad</t>
  </si>
  <si>
    <t>Subdirección Coporativa y Asuntos Disciplinarios</t>
  </si>
  <si>
    <t>Gestión Financiera - Contabilidad</t>
  </si>
  <si>
    <t>Gestión Financiera - Presupuesto</t>
  </si>
  <si>
    <t>Gestión Financiera - Pagos</t>
  </si>
  <si>
    <t>Gestión del Talento Humano</t>
  </si>
  <si>
    <t>Gestión Documental</t>
  </si>
  <si>
    <t>Atención al Ciudadano</t>
  </si>
  <si>
    <t>Gestión Administrativa</t>
  </si>
  <si>
    <t>Número de TRD actualizadas /
Número de Dependencias por acto administrativo</t>
  </si>
  <si>
    <t>Plan Institucional de Archivos - PINAR  aprobado / Plan Institucional de Archivos - PINAR  elaborado</t>
  </si>
  <si>
    <t># de series clasificadas / # de series transferidas</t>
  </si>
  <si>
    <t># de capacitaciones realizadas / # de capacitaciones programadas</t>
  </si>
  <si>
    <t>Propuesta presentada /Propuesta  aprobada</t>
  </si>
  <si>
    <t>Actualizacion de carpetas y actas de inventarios por responsable</t>
  </si>
  <si>
    <t>Total bienes entregados para disposicion/Total bienes recolectados para disposicion</t>
  </si>
  <si>
    <t>%</t>
  </si>
  <si>
    <t>Gestión Administrativa Predial</t>
  </si>
  <si>
    <t>Realizar el mantenimiento preventivo y correctivo de los bienes de la Entidad</t>
  </si>
  <si>
    <t>Garantizar el suministro y provisión de servicios generales para el correcto funcionamiento de la Entidad</t>
  </si>
  <si>
    <t>Valor total de Ejecución del presupuesto /  Presupuesto Programado</t>
  </si>
  <si>
    <t>Realizar la toma física por responsable y dependencia identificando novedades y variaciones.</t>
  </si>
  <si>
    <t>Recibir bienes y elementos adquiridos por la entidad.</t>
  </si>
  <si>
    <t>Entregar bienes y elementos a las diferentes dependencias de la entidad, de acuerdo a los requerimientos.</t>
  </si>
  <si>
    <t>No  de bienes adquiridos/ No. De bienes registrados</t>
  </si>
  <si>
    <t>No. De novedades recibidas / No. De Carpetas Actualizadas</t>
  </si>
  <si>
    <t>No. De inventarios realizados / Total de inventarios personales.</t>
  </si>
  <si>
    <t xml:space="preserve"> No. de carnéts institucionales elaborados/ No. de solicitudes de carntés institucionales</t>
  </si>
  <si>
    <t>COMPONENTE: GESTIÓN DOCUMENTAL</t>
  </si>
  <si>
    <t>Recolección, almacenamiento, enmpaque y entrega para disposición final de los RAEES Y RESPEL.</t>
  </si>
  <si>
    <t>COMPONENTE GESTION ALMACEN E INVENTARIOS</t>
  </si>
  <si>
    <t>COMPONENTE:  ATENCIÓN AL CIUDADANO</t>
  </si>
  <si>
    <t>COMPONENTE GESTIÓN DEL TALENTO HUMANO</t>
  </si>
  <si>
    <t>Proyección y Aplicación de encuestas de necesidades de Bienestar Social</t>
  </si>
  <si>
    <t>Proyectar y Desarrollar las actividades del Plan de Bienestar Social 2017</t>
  </si>
  <si>
    <t>No. Actividades realizadas/No. De Actividades programadas en el Plan</t>
  </si>
  <si>
    <t>Actualización del archivo correspondiente a las historias laborales de los servidores del IDIGER</t>
  </si>
  <si>
    <t>No. de actos administrativos elaborados/ No. Actos administrativos solicitados</t>
  </si>
  <si>
    <t xml:space="preserve">Actualizar las tablas de retención documental </t>
  </si>
  <si>
    <t>Establecer  y apoyar la implemetación de la estrategia  que permitirá la creación y administración del Centro de Administración Documental del IDIGER, de conformidad con los recursos existentes en la entidad.</t>
  </si>
  <si>
    <t>4. SEGUIMIENTO AL PLAN DE ACCIÓN</t>
  </si>
  <si>
    <r>
      <t xml:space="preserve">4.1 CUMPLIMIENTO DE LA ACTIVIDAD </t>
    </r>
    <r>
      <rPr>
        <b/>
        <sz val="10"/>
        <color rgb="FFFF0000"/>
        <rFont val="Arial"/>
        <family val="2"/>
      </rPr>
      <t>AL 100 %</t>
    </r>
  </si>
  <si>
    <t xml:space="preserve">4.2.
EVIDENCIA O SOPORTE DEL CUMPLIMIENTO DE LA SUB ACTIVIDAD </t>
  </si>
  <si>
    <t xml:space="preserve">4.3.
EJECUCIÓN DE RECURSOS DE INVERSIÓN </t>
  </si>
  <si>
    <t>4.4.
EJECUCIÓN DE RECURSOS DE FUNCIONAMIENTO</t>
  </si>
  <si>
    <t>4.5.
EJECUCIÓN DE RECURSOS DE FONDIGER</t>
  </si>
  <si>
    <t xml:space="preserve">4.6.
% ACUMULADO DE AVANCE POR ACTIVIDAD </t>
  </si>
  <si>
    <t>4.7.
OBSERVACIONES</t>
  </si>
  <si>
    <t>NO</t>
  </si>
  <si>
    <t>SI</t>
  </si>
  <si>
    <r>
      <t xml:space="preserve">4.1 CUMPLIMIENTO DE LA ACTIVIDAD AL </t>
    </r>
    <r>
      <rPr>
        <b/>
        <sz val="10"/>
        <color rgb="FFFF0000"/>
        <rFont val="Arial"/>
        <family val="2"/>
      </rPr>
      <t>100 %</t>
    </r>
  </si>
  <si>
    <t>4.6.
% ACUMULADO DE AVANCE POR ACTIVIDAD</t>
  </si>
  <si>
    <t>SCAD - Eulin</t>
  </si>
  <si>
    <t>SCAD - Mabel</t>
  </si>
  <si>
    <t>Contabilidad - Manuel Felipe</t>
  </si>
  <si>
    <t>Presupuesto - Felipe</t>
  </si>
  <si>
    <t>FUNCIONAMIENTO</t>
  </si>
  <si>
    <t>TH - Marcela</t>
  </si>
  <si>
    <t>TH - Beatriz</t>
  </si>
  <si>
    <t>TH - Mabel</t>
  </si>
  <si>
    <t>Atención al Ciudadano - Yazmin, Marco</t>
  </si>
  <si>
    <t>GD - Cristian</t>
  </si>
  <si>
    <t>GD - Cecilia</t>
  </si>
  <si>
    <t>Almacén - Manuel Mario</t>
  </si>
  <si>
    <t>SCAD - Heliana</t>
  </si>
  <si>
    <t>Realizar el seguimiento y control de la ejecución física y financiera de los recursos asociados al proyecto de inversión, reservas, funcionamiento y pasivos exigibles que se encuentra a cargo de la SCAD, con el fin de dar cumplimiento de las metas programadas en los mismos.</t>
  </si>
  <si>
    <t>Realizar el seguimiento y los reportes periódicos al Plan de Acción del Proyecto de Inversión que se encuentra a cargo de la Subdirección Corporativa y Asuntos Disciplinarios.</t>
  </si>
  <si>
    <r>
      <rPr>
        <sz val="10"/>
        <rFont val="Arial"/>
        <family val="2"/>
      </rPr>
      <t xml:space="preserve">Expedir, registrar y realizar el </t>
    </r>
    <r>
      <rPr>
        <sz val="10"/>
        <color indexed="8"/>
        <rFont val="Arial"/>
        <family val="2"/>
      </rPr>
      <t>seguimiento de documentos y certificados de tipo presupuestal FONDIGER</t>
    </r>
  </si>
  <si>
    <t>Realizar el análisis, revisión y seguimiento a los Saldos por ejecutar de las Disponibilidades y  Compromisos, asi como de la ejecución presupuestal de recursos de Vigencias Anteriores del FONDIGER.</t>
  </si>
  <si>
    <t>Estructurar, revisar y controlar los procesos jurídicos y actos administrativos asociados a la Subdirección Corporativa y Asuntos Disciplinarios, verificando el cumplimiento aplicable de la normatividad que regula los los mismos.</t>
  </si>
  <si>
    <t>COMPONENTE FINANCIERO</t>
  </si>
  <si>
    <t>Ejecución reserva presupuestal programada</t>
  </si>
  <si>
    <t>Ejecutar las reservas según programación.</t>
  </si>
  <si>
    <t>Presupuesto ejecutado / Presupuesto programado</t>
  </si>
  <si>
    <t>Ejecución presupuestal programada</t>
  </si>
  <si>
    <t>Ejecutar de acuerdo con la programación los recursos definidos para el compenente</t>
  </si>
  <si>
    <t>Ejecución del Programa Anual Mesualizado de Caja (PAC)</t>
  </si>
  <si>
    <t>Cumplir con la programación mensual de PAC</t>
  </si>
  <si>
    <t>Consolidar y revisar la formulación, reformulación y sustentación del Anteproyecto de Presupuesto de inversión que se encuentra a cargo de la Subdirección Corporativa y Asuntos Disciplinarios.</t>
  </si>
  <si>
    <t>N° de Informes realizados / Total de informes requeridos</t>
  </si>
  <si>
    <t>Anteproyecto formulado</t>
  </si>
  <si>
    <t>Realizar seguimiento al cronograma definido por la Oficina de Tecnologías de la Información TIC'S y la Subdirección Corporativa y Asuntos Disciplinarios, en aras de lograr la adecuada implementación del sistema SICAPITAL para la apropiada administración de los recursos asociados al área financiera:  inventarios, nómina de personal del IDIGER, órdenes de pago, presupuesto y Cordis</t>
  </si>
  <si>
    <t xml:space="preserve">Realizar actividades y el seguimiento respecto al cumplimiento de los lineamientos señalados en la Ley 1712 de 2014 -Ley de Transparencia </t>
  </si>
  <si>
    <t>Número de Actividades  ejectuadas/ total actividades programadas</t>
  </si>
  <si>
    <t>Número de hallazgos cerrados/Total de hallazgos</t>
  </si>
  <si>
    <t>Desarrollar el 100% de las acciones de seguimiento y control a los proyectos de inversión y funcionamiento asignados a la Subdirección Corporativa y Asuntos Disciplinarios</t>
  </si>
  <si>
    <r>
      <rPr>
        <sz val="10"/>
        <rFont val="Arial"/>
        <family val="2"/>
      </rPr>
      <t xml:space="preserve">Realizar los trámites necesarios que contribuyan a la ejecución eficiente de los recursos del proyecto de Inversión  de la SCAD:  (Solicitudes </t>
    </r>
    <r>
      <rPr>
        <sz val="10"/>
        <color indexed="8"/>
        <rFont val="Arial"/>
        <family val="2"/>
      </rPr>
      <t>de: modificaciones del proyecto, CDP, anulaciones y liberaciones de saldos, ajustes contractuales y de recursos entre conceptos de gasto y recurrencia, elaboración de Estudios Previos de Contratistas).</t>
    </r>
  </si>
  <si>
    <t>No indicadores reportados oportunamente/ Total de Indicadores</t>
  </si>
  <si>
    <t>GD - Cristian, William</t>
  </si>
  <si>
    <t>Diagnóstico Integral de Archivo Aprobado /Diagnóstico Integral de Archivo presentado</t>
  </si>
  <si>
    <t>Documentos presentados /Documentos aprobados</t>
  </si>
  <si>
    <t>GD  - Cristian, William, Oscar.</t>
  </si>
  <si>
    <t>GD - Cristian, William, Johanna</t>
  </si>
  <si>
    <t>GD  - Cristian</t>
  </si>
  <si>
    <t>Área</t>
  </si>
  <si>
    <t>TH - Sandra</t>
  </si>
  <si>
    <t>Efectuar al 100% el pago ARL riesgo IV y V de los contratistas de la entidad</t>
  </si>
  <si>
    <t>Implementar al 100% las nuevas disposiciones normativas sobre informacion contable y PUC</t>
  </si>
  <si>
    <t>Desarrollar al 100% la gestión jurídica de los procesos derivados de las funciones asignadas a la Subdirección Corporativa y Asuntos Disciplinarios del IDIGER.</t>
  </si>
  <si>
    <t xml:space="preserve"> Reportar oportunamente las novedades mensuales para proyección y pago de la nomina mensual.</t>
  </si>
  <si>
    <t>Desarrollar al 100% las acciones que permitan realizar el registro y la calidad de la informacion financiera contable</t>
  </si>
  <si>
    <t>N° de Actas revisadas / Total de Actas expedidas</t>
  </si>
  <si>
    <t>Programado</t>
  </si>
  <si>
    <t>Ejecutado</t>
  </si>
  <si>
    <t>% Ejecución</t>
  </si>
  <si>
    <t xml:space="preserve">Desarrollar al 100% acciones que garanticen la Gestión Predial de los bienes inmuebles adquiridos por el IDIGER ubicados en zonas de alto riesgo no mitigable. </t>
  </si>
  <si>
    <t>Garantizar el 100 % de la eficiencia y el control de la  provisión de bienes y servicios de la entidad.</t>
  </si>
  <si>
    <t>Garantizar el 100% de la información, orientación y asesoría a las partes interesadas</t>
  </si>
  <si>
    <t>Garantizar al 100% la implementación  del Sistema de Gestión Documental en la Entidad, en cumplimiento de la normatividad vigente.</t>
  </si>
  <si>
    <t>Garantizar al 100% el cumplimiento de las actividades de la Gestión de Talento Humano del IDIGER, conforme a la normatividad vigente.</t>
  </si>
  <si>
    <t>Desarrollar al 100% las actividades relacionadas con los procesos transversales que desde la Subdirección Corporativa y Asuntos Disciplinarios se adelantan en cumplimiento de la misionalidad del IDIGER</t>
  </si>
  <si>
    <t>No. De actividades ejecutadas / No. De actividades programadas</t>
  </si>
  <si>
    <t xml:space="preserve">No. de procedimientos revisados / No de procedimientos entregados para revisión </t>
  </si>
  <si>
    <t>Garantizar el  100% de las acciones del proceso de gestión presupuestal de la entidad.</t>
  </si>
  <si>
    <t>Desarrollar el 100% de las acciones que permitan tramitar y ejecutar oportunamente los pagos de la entidad.</t>
  </si>
  <si>
    <t>COMPONENTE GESTIÓN FINANCIERA - PAGOS</t>
  </si>
  <si>
    <t>COMPONENTE:  GESTIÓN FINANCIERA - PRESUPUESTO</t>
  </si>
  <si>
    <t>COMPONENTE:  GESTIÓN FINANCIERA - CONTABILIDAD</t>
  </si>
  <si>
    <t>No. De personas que contestaron la encuestas/Total de participantes en las actividades</t>
  </si>
  <si>
    <t>Realizar la  evaluación de calidad de las actividades del Plan de Bienestar  2017</t>
  </si>
  <si>
    <t>Proyectar los actos administrativos relacionados con el personal del Idiger</t>
  </si>
  <si>
    <t>No. De historias laborales actualizadas / No. De total de historias laborales por actualizar.</t>
  </si>
  <si>
    <t>No, de novedades actualizadas en la base de datos / Total de novedades del periodo</t>
  </si>
  <si>
    <t>Número</t>
  </si>
  <si>
    <t>Unidad</t>
  </si>
  <si>
    <t>No, de novedades reportadas / Total de novedades del periodo requeridas</t>
  </si>
  <si>
    <t>Realizar el control y seguimiento a las actas de la Comisión de Personal</t>
  </si>
  <si>
    <t>Documentos preparados /
Documentos requeridos para reuniones</t>
  </si>
  <si>
    <t>Porcentaje de sostenibilidad del Sistema Integrado de Gestión en el Gobierno Distrital Incluido en el Acuerdo 645 de 2016.</t>
  </si>
  <si>
    <t>1.11.1  PERIODO DEL REPORTE DEL PLAN DE ACCIÓN:</t>
  </si>
  <si>
    <t>Gestionar y administrar los recursos financieros del IDIGER, mediante esquemas interinstitucionales de cofinanciación, cooperación, concurrencia, subsidiariedad y estrategias de protección financiera y transferencia de riesgos para el desarrollo de los procesos de gestión de riesgos y cambio climático.</t>
  </si>
  <si>
    <t>Almacén</t>
  </si>
  <si>
    <t>Adm. Predial - Nicolas, Diego David y Hernan Camilo</t>
  </si>
  <si>
    <t>3.4 ACTIVIDAD</t>
  </si>
  <si>
    <t>COMPONENTE ADMINISTRACIÓN PREDIAL</t>
  </si>
  <si>
    <t xml:space="preserve"> # de pagos realizados  / 12</t>
  </si>
  <si>
    <t>Elaborar del Plan Institucional de Capacitación 2017.</t>
  </si>
  <si>
    <t>Un Plan Institucional de Capacitación Aprobado</t>
  </si>
  <si>
    <t>Reportar y realizar el seguimiento a los indicadores de gestión de los procesos de gestión corporativa.</t>
  </si>
  <si>
    <t>Documentar las directrices que garanticen la adopción del Subsistema interno de Gestión Documental (SIGA) en el IDIGER.</t>
  </si>
  <si>
    <t xml:space="preserve">Realizar actividades relacionadas con la  correspondencia externa enviada </t>
  </si>
  <si>
    <t>Realizar actividades relacionadas con la  correspondencia externa recibida</t>
  </si>
  <si>
    <t># de documentos tramitados / # de recibidos</t>
  </si>
  <si>
    <t># de documentos generados por las áreas / #de documentos tramitados por el servicio de mensajería</t>
  </si>
  <si>
    <t>Realizar actividades asociadas a la atención al usuario interno y externo, así como las tareas operativas de gestión documental.</t>
  </si>
  <si>
    <t>No. De actividades Desarrolladas</t>
  </si>
  <si>
    <t>% de avance del plan de trabajo formulado para la implementación NMNC</t>
  </si>
  <si>
    <t>Número total de ciudadanos  que son atendidos por el grupo de Atención al Ciudadano / Número total de ciudadanos  que requieren atención u orientación por los diferentes canales de atención</t>
  </si>
  <si>
    <t>Administrar y realizar seguimiento a los requerimientos que ingresan por los diferentes canales (correo electrónico, PQRS y SDQS).</t>
  </si>
  <si>
    <t>Número de informes enviados</t>
  </si>
  <si>
    <t>Atención al Ciudadano - Yazmin, Marco, David y Narda</t>
  </si>
  <si>
    <t>No. Actividades realizadas</t>
  </si>
  <si>
    <t>COMPONENTE GESTIÓN ADMINISTRATIVA</t>
  </si>
  <si>
    <t>Administrativa - Hernan, Camilo, German, Johanna.</t>
  </si>
  <si>
    <t>Administrativa - Hernan, Camilo, German, Nelly, Johanna, Cristhian Nuñez.</t>
  </si>
  <si>
    <t xml:space="preserve">Realizar el trámite de elaboración de los carnéts institucionales para los funcionarios y contratistas de la entidad. </t>
  </si>
  <si>
    <t>GD - Cristian, William, Oscar, Johanna, Adriana, Mauricio, Jhon, Mercedes, Leonardo</t>
  </si>
  <si>
    <t>Realizar las actividades del Plan de implementación del IDIGER del nuevo Marco Normativo Contable para las entidades de Gobierno estipulado por la Contaduría General de la Nación que le competen  y realizar el seguimiento e informes a las actividades del plan.</t>
  </si>
  <si>
    <t>Realizar la identificación previa de las propiedades, posesiones y mejoras del IDIGER y su estado de ocupación actual de 1000 inmuebles</t>
  </si>
  <si>
    <t>Realizar las visitas para cada uno de los predios a fin de realizar la identificación física y el estado actual  de cada uno de los predios</t>
  </si>
  <si>
    <t>No, de visitas / 1000</t>
  </si>
  <si>
    <t>No, de predios identificados / 1000</t>
  </si>
  <si>
    <t>Analizar y emitir conceptos de limitaciones normativas  en materia catastral, como englobes, avalúos catastrales, cambios de nombre de propietarios y mutaciones entre otros,  y gestión inmobiliaria de 1000 bienes inmuebles del IDIGER necesarios para el correcto  Saneamiento de los bienes inmuebles</t>
  </si>
  <si>
    <t>Numero de predios con conceptos emitidos/1000</t>
  </si>
  <si>
    <t>Realizar el seguimiento y trámite de los pagos radicados con cargo a la unidad ejecutora 01 (IDIGER) y 02 (FONDIGER)</t>
  </si>
  <si>
    <t xml:space="preserve">Realizar seguimiento a los pagos efectuados por la Fiduciaria en el marco del encargo fiduciario vigente. </t>
  </si>
  <si>
    <t>Pagos - Walther y Viviana</t>
  </si>
  <si>
    <t>Realizar la revisión a los procedimientos ajustados correspondientes a la Subdirección Corporativa y Asuntos Disciplinarios.</t>
  </si>
  <si>
    <t>No. Actividades realizadas/ No. actividades comprometidas en el Plan Anticorrupción</t>
  </si>
  <si>
    <t>No. De Informes revisados/ total de informes entregados</t>
  </si>
  <si>
    <t>Número de reprogramaciones del Pac/12</t>
  </si>
  <si>
    <t>Reprogramar y hacer seguimiento periódico del PAC correspondiente al proyecto de Inversión de la SCAD.</t>
  </si>
  <si>
    <t>Realizar actividades que permitan definir la destinación de  los recursos  para el Fortalecimiento de la Función administrativa y el desarrollo institucional</t>
  </si>
  <si>
    <t>No.actividades realizadas</t>
  </si>
  <si>
    <t>Sumatoria del Valor pagado por concepto de comisión fiduciaria / Valor contrato</t>
  </si>
  <si>
    <t>Pagos efectivamente realizados / Pagos radicados</t>
  </si>
  <si>
    <t>Apoyar en las actividades y revisión de los diferentes informes de la Subdirección Corporativa y Asuntos Disciplinarios</t>
  </si>
  <si>
    <t>No  de bienes entregados/ No. De de bienes requeridos.</t>
  </si>
  <si>
    <t>Pagos - Walther, Amira y Viviana</t>
  </si>
  <si>
    <t>Contabilidad - Omaira, Ivan Javier</t>
  </si>
  <si>
    <r>
      <t xml:space="preserve">Mabel Rueda Acosta - Contratista
</t>
    </r>
    <r>
      <rPr>
        <b/>
        <sz val="10"/>
        <color indexed="8"/>
        <rFont val="Arial"/>
        <family val="2"/>
      </rPr>
      <t>Subdirección Corporativa y Asuntos Disciplinarios</t>
    </r>
  </si>
  <si>
    <t>Realizar preliminarmente los registros contables asignados de acuerdo con la clasificación y codificación vigente en la normatividad, realizar seguimiento al CORDIS del área, aplicar los descuentos tributarios necesarios y ajustes con base en la documentación soporte de tipo financiero y administrativo de las operaciones contables que se le asignan y diligenciar las matrices necesarias para la presentación de información exógena. Todo lo anterior en los aplicativos que hacen parte del SI CAPITAL, bases y otros aplicativos que dispongan los entes externos y la entidad.</t>
  </si>
  <si>
    <t>Seguimiento, control y cierre de los requerimientos que efectue la Oficina de Control Interno y de Entes de Control, de acuerdo con las funciones que desarrolla la Subdirección Corporativa y Asuntos Disciplinarios.</t>
  </si>
  <si>
    <t>Esta actividad finalizó satisfactoriamente con la aplicación y análisis de la encuesta en el primer trimestre de 2017.</t>
  </si>
  <si>
    <t>No.  de procedimientos actualizados / No. total de  procedimientos que requieren actualización.</t>
  </si>
  <si>
    <t>GD  - Andrea</t>
  </si>
  <si>
    <t>GD  - Mercedes</t>
  </si>
  <si>
    <t>El Plan Institucional de Capacitación de la enitidad se adoptó mediante Resolución 181 de 26 de abril de 2017.</t>
  </si>
  <si>
    <t>Actividad finalizada</t>
  </si>
  <si>
    <t xml:space="preserve">Los aportes al Sistema General de Seguridad Social en Riesgos Laborales de los contratistas por prestación de servicios, clasificados bajo el nivel de laboral IV y V se han realizado de acuerdo con lo establecido en la normatividad. </t>
  </si>
  <si>
    <t>TH - Ingrid</t>
  </si>
  <si>
    <t xml:space="preserve">
Promedio de la evaluación de cada uno de los eventos / Calificación esperada por cada trimestre</t>
  </si>
  <si>
    <t>Documentos presupuestales Fondiger expedidos / Documentos  presupuestales Fondier solicitados</t>
  </si>
  <si>
    <t>Revisón, expedición, registro y seguimiento de documentos certificados de tipo presupuestal IDIGER.</t>
  </si>
  <si>
    <t>Realizar el  análisis, revisión y seguimiento a los Saldos por ejecutar de las Disponibilidades y  Compromisos, asi como de la ejecución presupuestal de recursos de Vigencias Anteriores del IDIGER</t>
  </si>
  <si>
    <t>Presupuesto -Amanda-Felipe</t>
  </si>
  <si>
    <t>Documentos presupuestales Idiger expedidos / Documentos  presupuestales Idiger solicitados</t>
  </si>
  <si>
    <t>Doce (12) informes generados Fondiger</t>
  </si>
  <si>
    <t>Informes presupuestales de seguimiento Idiger  generados / Informes requeridos Idiger para cierres presupuestales</t>
  </si>
  <si>
    <r>
      <t xml:space="preserve">Jorge Enrique Angarita López
</t>
    </r>
    <r>
      <rPr>
        <b/>
        <sz val="11"/>
        <color indexed="8"/>
        <rFont val="Arial"/>
        <family val="2"/>
      </rPr>
      <t>Jefe de la Oficina Asesora de Planeación</t>
    </r>
  </si>
  <si>
    <t>Durante el periodo se actualizó el Informe de Disponibilidades Vs Registros el cual se envidencia en la carpeta compartida de Presupuesto, se realizó la conciliacion Predis SDH Vs Predis Local el cual se encuentra en la carpeta compartida de Presupuesto 2. Se enviaron los siguientes informes:  El Acta de Cancelación de Reservas la cual se envia mensualmente junto con las Ejecuciones Presupuestales debidamente firmadas a las entidades de Control. Se realizo los CBN1093 del mes para reporte de Sivicof Contraloria y demas Informes solicitados, logrando cumplimiento en su totalidad.</t>
  </si>
  <si>
    <t xml:space="preserve">Coordiné y participe en la actualización de la documentación  de cada uno de los procesos de la Subdirección Corporativa y Asuntos Disciplinarios, requeridos para la Auditoría Interna
</t>
  </si>
  <si>
    <t>Durante el periodo se realizó y remitió a la Oficina Asesora de Planeación, el seguimiento al Plan de Acción con corte Nociembre de 2017, conforme a la formulación  y estructuración realizada para la vigencia 2017.</t>
  </si>
  <si>
    <t>Diciembre 31 de 2017</t>
  </si>
  <si>
    <t>Durante el mes de diciembre se realizaron las siguientes actividades:
1.  Se realizaron las siguientes reuniones para hacer seguimiento al plan de acción de SICAPITAL:
 - Dos (2)  Reuniones de seguimiento de SICAPITAL-NORMAS NIIF  y definición de cronograma de actividades
- Aclaración de requerimientos para aplicación de normas NIIF en sicapital
- Predis FONDIGER
De acuerdo con la reunión de seguimiento se tiene considerado que la implementación de SICAPITAL bajo normatividad NIIF se logró en un 85% a diciembre de 2017.
Se establece un plan de trabajo para enero de 2017 y FONDIGER iniciará con el cargue de los saldos a 31 de diciembre de 2017.</t>
  </si>
  <si>
    <t>En conjunto con la Oficina de Control Interno se realizó reunión para efectuar seguimiento a los hallazgos de las Auditorias efectuadas a la Subdirección Corporativa y Asuntos Disciplinarios, con el siguiente resultado a  noviembre:
De 84 hallazgos a diciembre de 2016, se han cerrado 80, es decir se tienen abiertos 4, con respecto al plan de Mejoramiento Institucional.
Del Plan de Mejoramiento de la Contraloría de Dos (2) hallazgos pendientes de cumplir a 31  de diciembre de 2017, se cumplieron las dos.</t>
  </si>
  <si>
    <t>Se realizó el seguimiento al cumplimiento del  Plan Anticorrupción y Atención al Ciudadano , consolidando las evidencias correspondientes.
Este seguimiento fue remitido a la Dra. Diana Constanza Ramírez y Nasly Salamanca de la OCI  Se cumplieron todas al actividades al 100%, sin embargo  la revisión y el porcentaje final de acuerdo con las evidencias las establece la Oficina de Control Interno</t>
  </si>
  <si>
    <t>Apoye en la revisón y generación de respuestas a las observaciones presentadas en  proceso de contratación de mínima cuantía relacionada con el curso de redacción y ortografía para los servidores del IDIGER.
Apoyé en la consolidación y entrega de las respuestas a los requerimientos de la Contraloría de Bogotá D.C.. EE22183 y EE 22117.
Realicé la revisión el informe de PQRS de SDQS del mes de noviembre, enviado por Narda Natagaima.</t>
  </si>
  <si>
    <t xml:space="preserve">Durante el mes de Noviembre se revisaron los siguientes documentos elaborados por la SCAD:
- 23 actos administrativos proyectados por el area de talento humano.
- Se revisaron 8 solicitudes de adición y prórrroga de contratos. 
 Es decir se revisaron 31 documentos proyectados por la SCAD, logrando el 100% </t>
  </si>
  <si>
    <t>En este periodo se revisó el Acta No. 005 de 2017, de la sesion del Consejo Directivo llevado a cabo el 15 de diciembre de 2017.</t>
  </si>
  <si>
    <t>En el año se presenta un avance del 100% acumulado a la fecha. 
Adelantó la versión nueva del Procedimiento Contable, se adelantaron las fichas de depuración extraordinaria, se culminaron las guías de liquiudación de impuestos y de creación y/o modificación de terceros, se siguió el proceso hasta la aprobación de las políticas contables de la entidad por parte de la Dirección General.</t>
  </si>
  <si>
    <t>Indicador del trimestre:. En el año se presenta un avance del 100% acumulado a la fecha.
Durante el periodo el contratista realizó la revisión de los descuentos tributarios de las ordenes de pago de los contratistas de la entidad, creo los terceros asignados en el SI CAPITAL, cerro los CORDIS asignados, llevó seguimieento al CORDIS de la entidad, apoyo los procesos de conversión de archivos planos de OPGET. Entre otros asuntos.</t>
  </si>
  <si>
    <t>Al finalizar este periodo se realizaron todos los trámites solicitados al área oportunamente. 
*CRP = 133 documentos
*CDP= 55 documentos
*ANULACIONES CDP = 18 documentos
*ANULACIONES CRP = 12 documentos</t>
  </si>
  <si>
    <t>A la fecha se realizaron todos los informes de cierre presupuestal requeridos para el oportuno seguimiento, análisis y revisión de la ejecución presupuestal del FONDIGER. 
TOTAL INFORMES: 2 informes de ejecución presupuestal
TOTAL MATRIZ DE SEGUIMIENTO: 
-Anulación de CRP Vigencia: 1
-Anulación de CRP Vigencia Anterior: 1
-Anulación de CDP Vigencia: 1
-Anulación de CDP Vigencia Anterior:1
- Informe Consecutivo de CDP: 1
- Informe Consecutivo de CRP: 1
- Informe CDP vs CRP que refleja los saldos vigentes de los CDP expedidos por el FONDIGER: 1
-Informe de ejecución de ingresos FONDIGER: 1
-Informe Seguimiento Recursos 2015: 1
-Informe Seguimiento Recursos 2016: 1
-Informe Seguimiento Recursos 2017: 1
-Informe Seguimiento Recursos Acumulados: 1</t>
  </si>
  <si>
    <t>Al finalizar este periodo se realizaron todos los trámites solicitados al área oportunamente.                                                                                                                                                                                                                                                                                        Se solicitaron un total de (44) Certificados de Disponibilidad Presupuestal. (192) Certificados de Registro Presupuestal,  (18)  Anulación Total CDP ,  (82) Solicitudes de Anualción Parcial CDP , (13) Solicitudes de Anualción total, (8) Solicitudes de Anualción Parcial CRP, solicitudes que se tramitaron en su totalidad para la unidad 01 IDIGER.</t>
  </si>
  <si>
    <t xml:space="preserve">Durante el mes de Diciembre de 2017, la oficina de pagos radicó en FIDUAGRARIA (FONDIGER) y Secretaria de Hacienda de Bogotá (IDIGER) un total de 785 órdenes de pago, de las cuales 278 órdenes de pago corresponden a recursos FONDIGER y 507 a recursos IDIGER, de las cuales 278 corresponden a giros realizados dentro del mes de diciembre y 229 a giros constituidos como cuentas por pagar que serán giradas por Secretaria de Hacienda Distrital en el transcurso del mes de enero de 2018. 
Durante lo corrido de la vigencia 2017, se han radicado en la Fiduciaria (FONDIGER) y Secretaria de Hacienda de Bogotá (IDIGER) un total de 6.666 órdenes de pago, discriminados mensualmente así:
Enero 265
Febrero  472
Marzo 406
Abril 457
Mayo 585
Junio 782
Julio 738
Agosto 725
Septiembre 445
Octubre 488
Noviembre 518
Diciembre 785
</t>
  </si>
  <si>
    <t xml:space="preserve">En desarrollo del contrato de Fiducia Publica No. 294/2017, durante el mes de diciembre de 2017 se radicaron en FIDUAGRARIA, 278 órdenes de pago por un valor total de $ 14.747.866.964, con una comisión fiduciaria de $7.228.000.
Durante la ejecución del contrato 294/2017, se han tramitado 1.030 órdenes de pago, que corresponde a una comisión fiduciaria por valor $ 26.780.000, con un avance del 16% sobre el valor total del contrato. 
Durante el mes de diciembre, Fiduciaria de Occidente y el IDIGER han desarrollado las actividades para culminar el proceso de liquidación del contrato 117 de 2015. Para el contrato 117 de 2015 se proyecta una ejecución del 99.63%. 
</t>
  </si>
  <si>
    <t>A la fecha se han actualizado un total de cinco (05) procedimientos, cuatro (04) del proceso de Gestión de Talento Humano: ADM-PD-26 "Acompañamiento y Solución de Conflictos de Acoso Laboral", ADM-PD-24 "Suscripción y Evaluación de Acuerdos de Gestión" y ADM-PD-35 "Evaluación de la Gestión para Empleados Provisionales", fichas que se encuentran publicadas en la intranet de la Entidad; y de "Vinculación, Permanencia y Retiro" se actualizaron los formatos de certificación exfuncionario, certificación de salario y certificación de funciones; y uno (01) del proceso de Motivación y Desarrollo Personal  "Gestión del Conocimiento" con el formato de lecciones aprendidas, los cuales se socializaron a la profesional especializada y contratista de Gestión de Talento Humano encargadas del tema y a la contratista de sostenibilidad del sistema de gestión de calidad de la Oficina Asesora de Planeación.</t>
  </si>
  <si>
    <t>En el período del 1 al 31 de diciembre de 2017 se elaboraron la totalidad de los actos administrativos requeridos en un número de veintidos (22) situaciones administrativas solicitadas por servidores públicos (13 de licencias por enfermedad general, 3 de reconocimiento y reajuste de prima técnica y 6 de vacaciones) y ciento tres (103) notificaciones / comunicaciones de actos administrativos incluyendo once (11) de prorroga de nombramiento provisional) de servidores públicos en provisionalidad de la planta de cargos del IDIGER. Base actualizada a la fecha con los registros de sesenta y seis (66) novedades administrativas asignadas en el período, con los datos de notificación.</t>
  </si>
  <si>
    <t>Durante el mes de diciembre de 2017 se recepcionaron, revisaron y enviaron ciento treinta y un (131) novedades a nómina y a historia laboral según el cronograma de plazos de recepción; reportadas en el formato "ADM-FT-102 Novedades Nomina y Seguridad Social" archivado en la carpeta - Novedades Administrativas" correspondiente al 100 % de las novedades recibidas.</t>
  </si>
  <si>
    <t>Del 1 al 31 de diciembre se realizaron 2 reuniones de la Comisión de Personal -CP: el 5 de diciembre se realizó la presentación sobre las funciones de la CP a los nuevos miembros de la siguiente vigencia, y el 18 de diciembre  acompañé el empalme de los temas importantes tratados en las sesiones del 2017. Se realizaron las 2 actas y se enviaron a los miembros de la CP entrante y saliente para su firma.</t>
  </si>
  <si>
    <t xml:space="preserve">Durante el periodo programado 2017 se efectuó  oportunamente la afiliación y aportes al Sistema General de Seguridad Social en Riesgos Laborales a la ARL Positiva de 130 contratistas por prestacion de servicio aproximadamente, por valor de $208,203,600 clasificados bajo el nivel de riesgo laboral IV y V de la entidad. </t>
  </si>
  <si>
    <t>Durante el periodo del mes de  noviembre, se  realizó la administración y seguimiento permanente al ingreso y  respuesta de  las solicitudes que ingresan a la entidad por los canales  virtuales (correo institucional idiger@idiger.gov.co, correo pqrs@idiger.gov.co, SDQS) y el buzón de sugerencias, para un total de 135 solicitudes ingresadas.  Por otra parte 117 respuestas oficiales se notificaron a través del correo electrcónico institucional , con el fin de optimizar el tiempo de entrega de respuestas a la ciudadanía en general, siendo esta una herramienta que permite a  la población minimizar costos en desplazamiento y optimización de su tiempo.</t>
  </si>
  <si>
    <t xml:space="preserve">Durante el trimestres se enviaron sesenta (60) informes entre las ocho (08) dependencias de la entidad, los cuales fueron eviados a través de correo electronico a las diferentes áreas de la entidad, y un informe estadistico, presentado ante la subdirección, a fin de socializarlo en el comité de dirección informando el estado de las PQRS., cumpliento al 100% de envío de reportes del periodo.
</t>
  </si>
  <si>
    <t>Durante el mes de Diciembre se realizó el envío de la documentación correspondiente para convalidación del Archivo de Bogotá, mediante oficio 2017EE16924 del 27/12/2017.</t>
  </si>
  <si>
    <t>Durante el mes de Diciembre se realizaron los ajustes al documento conforme a lo solicitado por los miembros del Comité Interno de Archivo, el documento fue remitido al Archivo de Bogotá mediante oficio 2017EE16263 el 14/12/2017. Actividad finalizada</t>
  </si>
  <si>
    <t xml:space="preserve">Durante el mes de Diciembre no se realizó avance en esta actividad. </t>
  </si>
  <si>
    <t>Durante el mes de Diciembre se reportan tres (3) transferencias documentales del área de Jurídica correspondiente a Contratos 2014 y Propuestas No Ganadoras 2015 y al área de Planeación.</t>
  </si>
  <si>
    <t xml:space="preserve">Durante el mes de Diciembre se realizó una (1) capacitación a la Subdirección de Emergencias - Grupo de Transporte Vertical  sobre organización de documentos de archivo, conformación de expedientes documentales. </t>
  </si>
  <si>
    <t>Durante el mes de Diciembre se reporta un total de 1.821comunicaciones recibidas las cuales fueron entregadas a las áreas para su gestión y digitalizadas en NAS para su posterior recuperación.</t>
  </si>
  <si>
    <t>Durante el mes de Diciembre se reporta un total de 1.273 comunicaciones gestionadas y enviadas por el personal de correspondencia. Los documentos digitales se encuentran en NAS para la respectiva consulta.</t>
  </si>
  <si>
    <t xml:space="preserve">Durante el mes de Diciembre se adelantaron actividades relacionadas con:
1. Registro de datos de 762  visitantes y usuarios 
2. Respuesta a 10 requerimientos de cordis solicitados por correo electrónico, requerimientos de forma presencial y consultas.
</t>
  </si>
  <si>
    <t xml:space="preserve">Durante el mes de diciembre se recibieron y registraron oportunamente los  7312 elementos adquiridos conforme a la programación. </t>
  </si>
  <si>
    <t>Durante el periodo se realizó la entrega oportuna de los 7142 elementos requeridos.</t>
  </si>
  <si>
    <t>Durante el periodo se recibieron 31 novedades y  se actualizaron los registros opoprtunamente.</t>
  </si>
  <si>
    <t>Durante el mes de diciembre se culmino con la toma física de inventarios de acuerdo al cronograma realizandose el 100% de las tomas fisicas de los bienes propiedad de la entidad.</t>
  </si>
  <si>
    <t>Durante el mes de Diciembre se hace entrega de elementos para disposicion final.</t>
  </si>
  <si>
    <t>Al a fecha se realizó la identificación y revisión de 1000 inmuebles adquiridos por la Entidad.</t>
  </si>
  <si>
    <t xml:space="preserve">Durante la vigencia se realizaron 1000 visitas a inmuebles en las localidades de Usaquén, Chapinero, Santa Fé, San Cristóbal, Rafael Uribe y Ciudad Bolívar. </t>
  </si>
  <si>
    <t>A la fecha, se han realizaron 1000 informes técnicos y el diligenciamiento de la ficha técnica de la SDA que se encuentra normada según  la Resolución 3168 de 2015. 
Durante el mes de diciembre, se realizaron  las acciones correspondientes al saneamiento Físico Catastral, como son: Solicitudes a otras entidades (cambios de nombre, actualización de información catastral; solicitudes de estados de cuenta a empresas de servicios públicos domiciliarios) y comunicaciones internas (Oficina Asesora Jurídica, Subdirección para la Reducción y Adaptación al Cambio Climático) .</t>
  </si>
  <si>
    <t>Durante el mes de Diciembre se realizaron once (11) mantenimientos Cinco (5) preventivos y Seis (6)  correctivos a los vehículos de la entidad.  Adicional a esto, semanalmente el  Ingeniero Mecánico del área de Gestión Administrativa realiza inspecciones preoperacionales al grupo logístico del centro de reserva y a los vehículos localizados en la sede principal, con el fin de diagnosticar oportunamente los respectivos mantenimientos que se deben realizar, en el mes se realizaron 72 inspecciones y se actualizaron los SOAT que se vencen en el mes de Enero de 2018 de los vehículos de la Entidad.
A nivel de infraestructura, durante el mes de Diciembre se realizó un total de Veintinueve  (29) actividades de mantenimientos preventivos y/o correctivos de los cuales se pueden destacar los siguientes:
* Jornada de Fumigación
* Arreglo del relen térmico de la motobomba de  bodega 11
* Señalización y recarga de extintores</t>
  </si>
  <si>
    <t>Durante el mes de Diciembre se tramitó ante la oficina Juridica la adición de los cotratos de vigilancia, aseo y cafeteria, transporte, Parqueaderos de vehículos, ferreteria, papeleria, fotocopias y prorroga a los mantenimientos de extintores y aires acondicionados.</t>
  </si>
  <si>
    <t xml:space="preserve">Para el periodo se desarrollaron satisfactoriamente el 100% de las actividades programadas como:
+Navidad Niños IDIGER
+Informe Cierre de Gestión
+Cierre Programa Pre-pensionados
+Vacaciones Recreativas
+Novena Navideña
</t>
  </si>
  <si>
    <t xml:space="preserve">En las actividades programadas que responden al Plan de Bienestar se aplicaron oportunamente las encuestas de satisfacción relacionadas con las dos (02) actividades desarrolladas durante el mes de Diciembre de 2017, las cuales corresponden a:
+Navidad Niños IDIGER: Asistieron un promedio de 100 personas a la actividad. Se estan recopilando las encuestas.
+Informe Cierre de Gestión: Asistio un promedoi de 290 personas de las cuales a 29 de diciembre contetaron la encusta 92, la calificacion del evento fue del 79%.
+Cierre Programa Pre-pensionados: Se inscribieron 12 funcionarios de los cuales asistieron 10, los cuales contestaron la encuesta de satisfaccion que corresponden al 83% de los funcionarios objetivo de la actividad con  una calificación del 99% de satisfacción.
+Vacaciones Recreativas: A esta actividad asistieron un promedio de 27 niños por dia de la semana de vacaciones recreativas. se estan recopilando las encuestas.
+Novena Navideña: Se desarrolla la novena navideña del lunes 18 de diciembre a la cual asistieron un promedio de 180 personas.
</t>
  </si>
  <si>
    <t xml:space="preserve">Anteproyecto formulado y aprobado a través de la última revisión y ajuste la ficha de inversión delproyecto  1166 - Consolidación de la gestión pública eficiente del IDIGER como entidad coordinadora del SDGR - CC., Versión 1 - 2018, conforme a las necesidades de la Subdirección Corporativa y Asuntos Disciplinarios.
</t>
  </si>
  <si>
    <t>1 - Durante el periodo se realizaron dos (02) informes de seguimiento a los recursos  de vigencia, reservas y pasivos exigibles, correspondientes al proyecto de inversión 1166 - Consolidación de la gestión pública eficiente del IDIGER como entidad coordinadora del SDGR - CC, con corte Diciembre 04 y diciembre 18 de 2017. De igual manera se realizó seguimiento a los recursos de gastos de funcionamiento en lo relacionado a las liquidaciones de contrato que se encuentran pendientes por realizar, por parte de las áreas encargadas de supervisión.
Es importante mencionar que con el fin de hacer un seguimiento detallado a los recursos, se asisitió a reunión el día 22 de Diciembre  de 2017, relacionado con el seguimiento de recursos de vigencia, reservas, pasivos exigibles y cumplimiento del PAC, correspondientes al proyecto de inversión 1166  - Consolidación de la gestión pública eficiente del IDIGER como entidad coordinadora del SDGR - CC y Gastos de Funcionamiento, en donde se tomaron decisiones para la ejecución de los saldo pendiente por comprometer.  Estas decisiones fueron plasmadas en la solicitud de modificación de ficha de inversión de fecha diciembre 26-17.</t>
  </si>
  <si>
    <t xml:space="preserve">Durante el mes de  diciembre de 2017 se actualizaron al 100% la base de datos con un (1) novedad de retiro correspondiente a una servidora pública del Idiger y se actulizaron las prorrogas de 25 servidores
Se atendio la solicitud de prestamos de 35 historias laborales.
</t>
  </si>
  <si>
    <t>Durante el periodo se actualizaron 651 folios de 150 historias laborales, las cuales corresponden a:
1. 150 informaicón del SIDEAP, examenes medicos periodicos, ausentismos, prorrogas y resoluciones de vacaciones,  las cuales fueron actualziadas en su totalidad.
Es importante mencionar que a la fecha no se encuentran folios de vigencias anteriores pendientes por archivar.</t>
  </si>
  <si>
    <t>Durante el mes de Diciembre se elaboraron  en su totalidad y oportunamente diez (10) carnets institucionales, conforme a las solicitudes allegadas al grupo de Gestión de Talento Humano así:
*Ocho (08) carnets requeridos por contratista.
*Dos (02) carnet's requeridos por Funcionarios Públicos.</t>
  </si>
  <si>
    <t>Durante el mes de diciembre se tramitaron oportunamente los ciento treinta  y ocho (138) documentos requeridos que permitieron dar cumplimiento a la programación estimada de recursos así:
*Seis  (06) solicitudes de ajustes al proyecto de inversión, Versiones 23, 24, 25, 26, 27 y 28.
*Dieciséis (16) solicitudes de CDP de inversión vigencia 2017.
*Setenta y cinco (75) solicitudes de CDP de inversión vigencia 2018.
*Seis (06) solicitudes de CDP de funcionamiento vigencia 2017.
*Veintiséis (26) solicitudes de liberación de saldos de CDP de gastos de inversión y Funcionamiento.
*Siete (07) solicitudes de anulación de saldos de CDP de gastos de inversión y Funcionamiento.
*Dos (2) estudios previos  de contratistas correspondiente a la Subdirección Corporativa y Asuntos Disciplinarios, revisados y cargados en el Sistema SISCO.</t>
  </si>
  <si>
    <t>En el mes de Diciembre, se reprogramó y se remitió oportunamete a Gestión Financiera-Presupuesto la programación del PAC para la vigecnia 2018,  correspondiente al proyecto de inversión  1166-Consolidación de la gestión pública eficiente del IDIGER como entidad coordinadora del SDGR - CC y Gastos de Funcionamiento de la entidad.
Es importante señalar que para la vigencia 2017 se rreaizron al 100% todas las programaciónes y/o reprogramaciones del PAC de inversión, funcionamientos, reservas y pasivos exigibles correspondiente a l proyecto de inversión  1166-Consolidación de la gestión pública eficiente del IDIGER como entidad coordinadora del SDGR - CC y Gastos de Funcionamiento de la entidad.</t>
  </si>
  <si>
    <t>No aplica para el periodo teniendo en cuenta que el siguiente reporte a indicadores se realizará en el mes de enero de 2018, correspondiente al cuarto trimestre que comprende los meses de octubre a diciembre de 2017, sin embargo, durante el periodo se realizó una revisión preliminar a los indicadores del último trismestre de la vigencia 2017.</t>
  </si>
  <si>
    <t>Esta actividad finalizó satisfactoriamente durante el periodo anterior de reporte, teniend en cuenta  estos recursos fueron destinados a las diferentes necesidades que surgieron a partir de las reuniones de seguimiento de la ejecución de los mismos.</t>
  </si>
  <si>
    <t>Durante el perido se garantizó de forma permanentemente  la atención de la ciudadanía que requiere información sobre los trámites y OPAS de la entidad generando una atención  a través de los canales  presenciales y telefónicos a 99 ciudadanos.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</si>
</sst>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 #,##0.00_);_(&quot;$&quot;\ * \(#,##0.00\);_(&quot;$&quot;\ * &quot;-&quot;??_);_(@_)"/>
    <numFmt numFmtId="164" formatCode="_-* #,##0.00\ _€_-;\-* #,##0.00\ _€_-;_-* &quot;-&quot;??\ _€_-;_-@_-"/>
    <numFmt numFmtId="165" formatCode="0.0%"/>
    <numFmt numFmtId="166" formatCode="_(&quot;$&quot;\ * #,##0_);_(&quot;$&quot;\ * \(#,##0\);_(&quot;$&quot;\ * &quot;-&quot;??_);_(@_)"/>
    <numFmt numFmtId="167" formatCode="[$$-240A]\ #,##0_ ;\-[$$-240A]\ #,##0\ "/>
    <numFmt numFmtId="168" formatCode="0.000"/>
    <numFmt numFmtId="169" formatCode="0.0000"/>
    <numFmt numFmtId="170" formatCode="0.000000000"/>
  </numFmts>
  <fonts count="28" x14ac:knownFonts="1">
    <font>
      <sz val="10"/>
      <name val="Arial"/>
    </font>
    <font>
      <sz val="10"/>
      <color indexed="8"/>
      <name val="Arial"/>
      <family val="2"/>
    </font>
    <font>
      <b/>
      <sz val="28"/>
      <color indexed="8"/>
      <name val="Arial"/>
      <family val="2"/>
    </font>
    <font>
      <b/>
      <sz val="10"/>
      <color indexed="8"/>
      <name val="Arial Narrow"/>
      <family val="2"/>
    </font>
    <font>
      <b/>
      <sz val="24"/>
      <color indexed="8"/>
      <name val="Arial"/>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9"/>
      <color indexed="8"/>
      <name val="Arial"/>
      <family val="2"/>
    </font>
    <font>
      <sz val="9"/>
      <color indexed="81"/>
      <name val="Tahoma"/>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8"/>
      <color rgb="FF595959"/>
      <name val="Calibri"/>
      <family val="2"/>
    </font>
    <font>
      <sz val="12"/>
      <color indexed="8"/>
      <name val="Arial"/>
      <family val="2"/>
    </font>
    <font>
      <b/>
      <sz val="10"/>
      <name val="Arial"/>
      <family val="2"/>
    </font>
    <font>
      <b/>
      <sz val="8"/>
      <color indexed="8"/>
      <name val="Arial Narrow"/>
      <family val="2"/>
    </font>
    <font>
      <sz val="10"/>
      <name val="Arial"/>
      <family val="2"/>
    </font>
    <font>
      <sz val="10"/>
      <name val="Arial"/>
      <family val="2"/>
    </font>
    <font>
      <b/>
      <sz val="10"/>
      <color rgb="FFFF0000"/>
      <name val="Arial"/>
      <family val="2"/>
    </font>
    <font>
      <b/>
      <sz val="18"/>
      <color indexed="8"/>
      <name val="Arial"/>
      <family val="2"/>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s>
  <cellStyleXfs count="9">
    <xf numFmtId="0" fontId="0" fillId="0" borderId="0"/>
    <xf numFmtId="0" fontId="15" fillId="0" borderId="0"/>
    <xf numFmtId="0" fontId="15" fillId="0" borderId="0"/>
    <xf numFmtId="44" fontId="17" fillId="0" borderId="0" applyFont="0" applyFill="0" applyBorder="0" applyAlignment="0" applyProtection="0"/>
    <xf numFmtId="9" fontId="24" fillId="0" borderId="0" applyFont="0" applyFill="0" applyBorder="0" applyAlignment="0" applyProtection="0"/>
    <xf numFmtId="44" fontId="15" fillId="0" borderId="0" applyFont="0" applyFill="0" applyBorder="0" applyAlignment="0" applyProtection="0"/>
    <xf numFmtId="164" fontId="25" fillId="0" borderId="0" applyFont="0" applyFill="0" applyBorder="0" applyAlignment="0" applyProtection="0"/>
    <xf numFmtId="9" fontId="15" fillId="0" borderId="0" applyFont="0" applyFill="0" applyBorder="0" applyAlignment="0" applyProtection="0"/>
    <xf numFmtId="164" fontId="15" fillId="0" borderId="0" applyFont="0" applyFill="0" applyBorder="0" applyAlignment="0" applyProtection="0"/>
  </cellStyleXfs>
  <cellXfs count="411">
    <xf numFmtId="0" fontId="0" fillId="0" borderId="0" xfId="0"/>
    <xf numFmtId="0" fontId="1"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0" fontId="1" fillId="2" borderId="0" xfId="0" applyFont="1" applyFill="1" applyBorder="1"/>
    <xf numFmtId="0" fontId="1" fillId="2" borderId="0" xfId="0" applyFont="1" applyFill="1" applyBorder="1" applyAlignment="1">
      <alignment horizont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xf>
    <xf numFmtId="0" fontId="1" fillId="2" borderId="0" xfId="0" applyFont="1" applyFill="1"/>
    <xf numFmtId="9" fontId="1" fillId="0" borderId="1" xfId="0" applyNumberFormat="1" applyFont="1" applyBorder="1" applyAlignment="1">
      <alignment horizontal="center" vertical="center" wrapText="1"/>
    </xf>
    <xf numFmtId="0" fontId="1" fillId="0" borderId="0" xfId="0" applyFont="1" applyAlignment="1">
      <alignment horizontal="center" vertical="center"/>
    </xf>
    <xf numFmtId="0" fontId="15" fillId="0" borderId="0" xfId="0" applyFont="1"/>
    <xf numFmtId="0" fontId="16" fillId="5" borderId="0" xfId="0" applyFont="1" applyFill="1" applyAlignment="1">
      <alignment vertical="center" wrapText="1"/>
    </xf>
    <xf numFmtId="0" fontId="15" fillId="0" borderId="0" xfId="0" applyFont="1" applyAlignment="1">
      <alignment horizontal="left"/>
    </xf>
    <xf numFmtId="0" fontId="15" fillId="0" borderId="0" xfId="0" applyFont="1" applyAlignment="1">
      <alignment vertical="center"/>
    </xf>
    <xf numFmtId="0" fontId="16" fillId="0" borderId="0" xfId="0" applyFont="1" applyAlignment="1">
      <alignment vertical="center" wrapText="1"/>
    </xf>
    <xf numFmtId="0" fontId="16" fillId="0" borderId="0" xfId="0" applyFont="1"/>
    <xf numFmtId="0" fontId="15" fillId="5" borderId="0" xfId="0" applyFont="1" applyFill="1"/>
    <xf numFmtId="0" fontId="0" fillId="0" borderId="0" xfId="0" applyAlignment="1">
      <alignment horizontal="center" vertical="center"/>
    </xf>
    <xf numFmtId="0" fontId="18" fillId="6" borderId="22" xfId="3" applyNumberFormat="1" applyFont="1" applyFill="1" applyBorder="1" applyAlignment="1">
      <alignment horizontal="justify" vertical="center" wrapText="1"/>
    </xf>
    <xf numFmtId="0" fontId="19" fillId="0" borderId="22" xfId="0" applyFont="1" applyBorder="1" applyAlignment="1">
      <alignment horizontal="justify" vertical="center" wrapText="1"/>
    </xf>
    <xf numFmtId="0" fontId="18" fillId="6" borderId="23" xfId="3" applyNumberFormat="1" applyFont="1" applyFill="1" applyBorder="1" applyAlignment="1">
      <alignment horizontal="justify" vertical="center" wrapText="1"/>
    </xf>
    <xf numFmtId="0" fontId="19" fillId="0" borderId="24" xfId="0" applyFont="1" applyBorder="1" applyAlignment="1">
      <alignment horizontal="justify" vertical="center" wrapText="1"/>
    </xf>
    <xf numFmtId="0" fontId="19" fillId="0" borderId="25" xfId="0" applyFont="1" applyBorder="1" applyAlignment="1">
      <alignment horizontal="justify" vertical="center" wrapText="1"/>
    </xf>
    <xf numFmtId="0" fontId="19" fillId="0" borderId="23" xfId="0" applyFont="1" applyBorder="1" applyAlignment="1">
      <alignment horizontal="justify" vertical="center" wrapText="1"/>
    </xf>
    <xf numFmtId="0" fontId="19" fillId="0" borderId="0" xfId="0" applyFont="1" applyBorder="1" applyAlignment="1">
      <alignment horizontal="justify" vertical="center" wrapText="1"/>
    </xf>
    <xf numFmtId="0" fontId="19" fillId="7" borderId="26" xfId="0" applyFont="1" applyFill="1" applyBorder="1" applyAlignment="1">
      <alignment horizontal="justify" vertical="center" wrapText="1"/>
    </xf>
    <xf numFmtId="0" fontId="18" fillId="6" borderId="27" xfId="3" applyNumberFormat="1" applyFont="1" applyFill="1" applyBorder="1" applyAlignment="1">
      <alignment horizontal="justify" vertical="center" wrapText="1"/>
    </xf>
    <xf numFmtId="0" fontId="20" fillId="0" borderId="25" xfId="0" applyFont="1" applyBorder="1" applyAlignment="1">
      <alignment horizontal="justify" vertical="center"/>
    </xf>
    <xf numFmtId="0" fontId="18" fillId="6" borderId="28" xfId="3" applyNumberFormat="1" applyFont="1" applyFill="1" applyBorder="1" applyAlignment="1">
      <alignment horizontal="justify" vertical="center" wrapText="1"/>
    </xf>
    <xf numFmtId="0" fontId="15" fillId="0" borderId="0" xfId="0" applyFont="1" applyAlignment="1">
      <alignment horizontal="center"/>
    </xf>
    <xf numFmtId="0" fontId="1" fillId="2" borderId="0" xfId="0" applyFont="1" applyFill="1" applyBorder="1" applyAlignment="1" applyProtection="1">
      <alignment horizontal="left" vertical="center"/>
      <protection locked="0"/>
    </xf>
    <xf numFmtId="0" fontId="1" fillId="2" borderId="15" xfId="0" applyFont="1" applyFill="1" applyBorder="1" applyAlignment="1" applyProtection="1">
      <alignment horizontal="left" vertical="center"/>
      <protection locked="0"/>
    </xf>
    <xf numFmtId="0" fontId="2" fillId="2" borderId="3" xfId="0" applyFont="1" applyFill="1" applyBorder="1" applyAlignment="1" applyProtection="1">
      <alignment horizontal="center" vertical="center" wrapText="1"/>
    </xf>
    <xf numFmtId="0" fontId="2" fillId="2" borderId="0" xfId="0" applyFont="1" applyFill="1" applyBorder="1" applyAlignment="1" applyProtection="1">
      <alignment horizontal="center" vertical="center" wrapText="1"/>
    </xf>
    <xf numFmtId="0" fontId="9" fillId="2" borderId="6" xfId="0" applyFont="1" applyFill="1" applyBorder="1" applyAlignment="1" applyProtection="1">
      <alignment vertical="center" wrapText="1"/>
    </xf>
    <xf numFmtId="0" fontId="9" fillId="2" borderId="0" xfId="0" applyFont="1" applyFill="1" applyBorder="1" applyAlignment="1" applyProtection="1">
      <alignment vertical="center" wrapText="1"/>
    </xf>
    <xf numFmtId="0" fontId="3" fillId="2" borderId="15" xfId="0" applyFont="1" applyFill="1" applyBorder="1" applyAlignment="1" applyProtection="1">
      <alignment horizontal="center" vertical="center"/>
    </xf>
    <xf numFmtId="0" fontId="9" fillId="2" borderId="15" xfId="0" applyFont="1" applyFill="1" applyBorder="1" applyAlignment="1" applyProtection="1">
      <alignment vertical="center" wrapText="1"/>
    </xf>
    <xf numFmtId="0" fontId="3" fillId="2" borderId="7" xfId="0" applyFont="1" applyFill="1" applyBorder="1" applyAlignment="1" applyProtection="1">
      <alignment horizontal="center" vertical="center"/>
    </xf>
    <xf numFmtId="0" fontId="2" fillId="2" borderId="15" xfId="0" applyFont="1" applyFill="1" applyBorder="1" applyAlignment="1" applyProtection="1">
      <alignment horizontal="center" vertical="center" wrapText="1"/>
      <protection locked="0"/>
    </xf>
    <xf numFmtId="0" fontId="9" fillId="2" borderId="15" xfId="0" applyFont="1" applyFill="1" applyBorder="1" applyAlignment="1" applyProtection="1">
      <alignment vertical="center" wrapText="1"/>
      <protection locked="0"/>
    </xf>
    <xf numFmtId="0" fontId="2" fillId="2" borderId="7" xfId="0" applyFont="1" applyFill="1" applyBorder="1" applyAlignment="1" applyProtection="1">
      <alignment horizontal="center" vertical="center" wrapText="1"/>
      <protection locked="0"/>
    </xf>
    <xf numFmtId="0" fontId="1" fillId="2" borderId="5"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protection locked="0"/>
    </xf>
    <xf numFmtId="0" fontId="15" fillId="0" borderId="0" xfId="0" applyFont="1" applyAlignment="1">
      <alignment wrapText="1"/>
    </xf>
    <xf numFmtId="0" fontId="23" fillId="0" borderId="1" xfId="0" applyFont="1" applyBorder="1" applyAlignment="1">
      <alignment horizontal="center" vertical="center"/>
    </xf>
    <xf numFmtId="0" fontId="23" fillId="0" borderId="1" xfId="0" applyFont="1" applyBorder="1" applyAlignment="1">
      <alignment horizontal="center" vertical="center" wrapText="1"/>
    </xf>
    <xf numFmtId="0" fontId="13" fillId="0" borderId="1" xfId="0" applyFont="1" applyFill="1" applyBorder="1" applyAlignment="1" applyProtection="1">
      <alignment horizontal="center" vertical="center" wrapText="1"/>
      <protection locked="0"/>
    </xf>
    <xf numFmtId="14" fontId="1"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center" vertical="center" wrapText="1"/>
    </xf>
    <xf numFmtId="14" fontId="1" fillId="0" borderId="11"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horizontal="center" vertical="center" wrapText="1"/>
      <protection locked="0"/>
    </xf>
    <xf numFmtId="14" fontId="6" fillId="8" borderId="1" xfId="0" applyNumberFormat="1" applyFont="1" applyFill="1" applyBorder="1" applyAlignment="1" applyProtection="1">
      <alignment vertical="center" wrapText="1"/>
      <protection locked="0"/>
    </xf>
    <xf numFmtId="0" fontId="1" fillId="8" borderId="1" xfId="0" applyFont="1" applyFill="1" applyBorder="1" applyAlignment="1">
      <alignment vertical="center"/>
    </xf>
    <xf numFmtId="0" fontId="6" fillId="8" borderId="1" xfId="0" applyFont="1" applyFill="1" applyBorder="1" applyAlignment="1">
      <alignment horizontal="center" vertical="center" wrapText="1"/>
    </xf>
    <xf numFmtId="9" fontId="7" fillId="0" borderId="1" xfId="0" applyNumberFormat="1" applyFont="1" applyFill="1" applyBorder="1" applyAlignment="1" applyProtection="1">
      <alignment horizontal="center" vertical="center" wrapText="1"/>
      <protection locked="0"/>
    </xf>
    <xf numFmtId="14" fontId="6" fillId="8" borderId="1" xfId="0" applyNumberFormat="1" applyFont="1" applyFill="1" applyBorder="1" applyAlignment="1" applyProtection="1">
      <alignment horizontal="center" vertical="center" wrapText="1"/>
      <protection locked="0"/>
    </xf>
    <xf numFmtId="0" fontId="6" fillId="2" borderId="0" xfId="0" applyFont="1" applyFill="1" applyBorder="1" applyAlignment="1" applyProtection="1">
      <alignment horizontal="center" vertical="center"/>
    </xf>
    <xf numFmtId="0" fontId="1" fillId="0" borderId="0" xfId="0" applyFont="1" applyBorder="1" applyAlignment="1" applyProtection="1">
      <alignment horizontal="center" vertical="center"/>
    </xf>
    <xf numFmtId="0" fontId="1" fillId="2" borderId="0" xfId="0" applyFont="1" applyFill="1" applyBorder="1" applyAlignment="1" applyProtection="1">
      <alignment horizontal="center" vertical="center"/>
    </xf>
    <xf numFmtId="0" fontId="3" fillId="2" borderId="0" xfId="0" applyFont="1" applyFill="1" applyBorder="1" applyAlignment="1">
      <alignment vertical="center"/>
    </xf>
    <xf numFmtId="0" fontId="1" fillId="0" borderId="0" xfId="0" applyFont="1" applyAlignment="1">
      <alignment vertical="center"/>
    </xf>
    <xf numFmtId="0" fontId="9" fillId="2" borderId="6"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xf>
    <xf numFmtId="165" fontId="6" fillId="8" borderId="1" xfId="0" applyNumberFormat="1" applyFont="1" applyFill="1" applyBorder="1" applyAlignment="1" applyProtection="1">
      <alignment horizontal="center" vertical="center" wrapText="1"/>
      <protection locked="0"/>
    </xf>
    <xf numFmtId="17" fontId="1" fillId="0" borderId="1" xfId="0" applyNumberFormat="1" applyFont="1" applyBorder="1" applyAlignment="1" applyProtection="1">
      <alignment horizontal="center" vertical="center"/>
      <protection locked="0"/>
    </xf>
    <xf numFmtId="44" fontId="1" fillId="0" borderId="1" xfId="5" applyFont="1" applyBorder="1" applyAlignment="1" applyProtection="1">
      <alignment horizontal="center" vertical="center" wrapText="1"/>
      <protection locked="0"/>
    </xf>
    <xf numFmtId="165" fontId="11" fillId="8" borderId="1" xfId="0" applyNumberFormat="1" applyFont="1" applyFill="1" applyBorder="1" applyAlignment="1" applyProtection="1">
      <alignment horizontal="center" vertical="center" wrapText="1"/>
      <protection locked="0"/>
    </xf>
    <xf numFmtId="0" fontId="9" fillId="2" borderId="0" xfId="0" applyFont="1" applyFill="1" applyBorder="1" applyAlignment="1">
      <alignment vertical="center" wrapText="1"/>
    </xf>
    <xf numFmtId="0" fontId="5" fillId="3" borderId="9" xfId="0" applyFont="1" applyFill="1" applyBorder="1" applyAlignment="1">
      <alignment vertical="center" wrapText="1"/>
    </xf>
    <xf numFmtId="44" fontId="1" fillId="0" borderId="8" xfId="5" applyFont="1" applyBorder="1" applyAlignment="1" applyProtection="1">
      <alignment horizontal="center" vertical="center" wrapText="1"/>
      <protection locked="0"/>
    </xf>
    <xf numFmtId="44" fontId="1" fillId="0" borderId="0" xfId="5" applyFont="1" applyBorder="1" applyAlignment="1" applyProtection="1">
      <alignment vertical="center" wrapText="1"/>
      <protection locked="0"/>
    </xf>
    <xf numFmtId="166" fontId="9" fillId="8" borderId="1" xfId="5" applyNumberFormat="1" applyFont="1" applyFill="1" applyBorder="1" applyAlignment="1" applyProtection="1">
      <alignment horizontal="center" vertical="center" wrapText="1"/>
      <protection locked="0"/>
    </xf>
    <xf numFmtId="10" fontId="1" fillId="0" borderId="0" xfId="4" applyNumberFormat="1" applyFont="1" applyAlignment="1">
      <alignment horizontal="center" vertical="center"/>
    </xf>
    <xf numFmtId="10" fontId="6" fillId="8" borderId="1" xfId="4" applyNumberFormat="1" applyFont="1" applyFill="1" applyBorder="1" applyAlignment="1">
      <alignment horizontal="center" vertical="center" wrapText="1"/>
    </xf>
    <xf numFmtId="10" fontId="1" fillId="8" borderId="1" xfId="4" applyNumberFormat="1" applyFont="1" applyFill="1" applyBorder="1" applyAlignment="1">
      <alignment horizontal="center" vertical="center"/>
    </xf>
    <xf numFmtId="9" fontId="1" fillId="2" borderId="7" xfId="0" applyNumberFormat="1" applyFont="1" applyFill="1" applyBorder="1" applyAlignment="1" applyProtection="1">
      <alignment horizontal="left" vertical="center"/>
      <protection locked="0"/>
    </xf>
    <xf numFmtId="9" fontId="1" fillId="0" borderId="1" xfId="0" applyNumberFormat="1" applyFont="1" applyBorder="1" applyAlignment="1" applyProtection="1">
      <alignment horizontal="left" vertical="center"/>
      <protection locked="0"/>
    </xf>
    <xf numFmtId="9" fontId="1" fillId="2" borderId="1" xfId="0" applyNumberFormat="1" applyFont="1" applyFill="1" applyBorder="1" applyAlignment="1" applyProtection="1">
      <alignment horizontal="left" vertical="center"/>
      <protection locked="0"/>
    </xf>
    <xf numFmtId="9" fontId="6" fillId="8" borderId="1" xfId="0" applyNumberFormat="1" applyFont="1" applyFill="1" applyBorder="1" applyAlignment="1" applyProtection="1">
      <alignment horizontal="center" vertical="center"/>
      <protection locked="0"/>
    </xf>
    <xf numFmtId="0" fontId="1" fillId="0" borderId="1" xfId="0" applyFont="1" applyBorder="1" applyAlignment="1">
      <alignment vertical="center" wrapText="1"/>
    </xf>
    <xf numFmtId="0" fontId="1" fillId="0" borderId="0" xfId="0" applyFont="1" applyAlignment="1">
      <alignment vertical="center" wrapText="1"/>
    </xf>
    <xf numFmtId="0" fontId="6" fillId="8" borderId="1" xfId="0" applyFont="1" applyFill="1" applyBorder="1" applyAlignment="1">
      <alignment vertical="center" wrapText="1"/>
    </xf>
    <xf numFmtId="0" fontId="1" fillId="8" borderId="1" xfId="0" applyFont="1" applyFill="1" applyBorder="1" applyAlignment="1">
      <alignment vertical="center" wrapText="1"/>
    </xf>
    <xf numFmtId="0" fontId="6" fillId="3" borderId="1" xfId="0" applyFont="1" applyFill="1" applyBorder="1" applyAlignment="1">
      <alignment horizontal="center" vertical="center" wrapText="1"/>
    </xf>
    <xf numFmtId="0" fontId="1" fillId="2" borderId="0" xfId="0" applyFont="1" applyFill="1" applyBorder="1" applyAlignment="1">
      <alignment vertical="center"/>
    </xf>
    <xf numFmtId="0" fontId="1" fillId="2" borderId="0" xfId="0" applyFont="1" applyFill="1" applyBorder="1" applyAlignment="1">
      <alignment horizontal="center" vertical="center"/>
    </xf>
    <xf numFmtId="0" fontId="1" fillId="2" borderId="0" xfId="0" applyFont="1" applyFill="1" applyAlignment="1">
      <alignment vertical="center"/>
    </xf>
    <xf numFmtId="0" fontId="6" fillId="0" borderId="0" xfId="0" applyFont="1" applyAlignment="1">
      <alignment vertical="center"/>
    </xf>
    <xf numFmtId="0" fontId="6" fillId="8" borderId="1" xfId="0" applyFont="1" applyFill="1" applyBorder="1" applyAlignment="1" applyProtection="1">
      <alignment vertical="center"/>
      <protection locked="0"/>
    </xf>
    <xf numFmtId="164" fontId="1" fillId="0" borderId="0" xfId="6" applyFont="1" applyAlignment="1">
      <alignment vertical="center"/>
    </xf>
    <xf numFmtId="166" fontId="1" fillId="0" borderId="0" xfId="0" applyNumberFormat="1" applyFont="1" applyAlignment="1">
      <alignment vertical="center"/>
    </xf>
    <xf numFmtId="10" fontId="1" fillId="0" borderId="0" xfId="0" applyNumberFormat="1" applyFont="1" applyAlignment="1">
      <alignment vertical="center"/>
    </xf>
    <xf numFmtId="0" fontId="6" fillId="2" borderId="14" xfId="0" applyFont="1" applyFill="1" applyBorder="1" applyAlignment="1" applyProtection="1">
      <alignment horizontal="left" vertical="center" wrapText="1"/>
    </xf>
    <xf numFmtId="0" fontId="6" fillId="2" borderId="0" xfId="0" applyFont="1" applyFill="1" applyBorder="1" applyAlignment="1" applyProtection="1">
      <alignment horizontal="left" vertical="center"/>
    </xf>
    <xf numFmtId="0" fontId="6" fillId="2" borderId="15" xfId="0" applyFont="1" applyFill="1" applyBorder="1" applyAlignment="1" applyProtection="1">
      <alignment horizontal="left" vertical="center"/>
    </xf>
    <xf numFmtId="0" fontId="7" fillId="2" borderId="14" xfId="0" applyFont="1" applyFill="1" applyBorder="1" applyAlignment="1" applyProtection="1">
      <alignment horizontal="center" vertical="center" wrapText="1"/>
    </xf>
    <xf numFmtId="0" fontId="1" fillId="2" borderId="14" xfId="0" applyFont="1" applyFill="1" applyBorder="1" applyAlignment="1" applyProtection="1">
      <alignment vertical="center"/>
    </xf>
    <xf numFmtId="0" fontId="1" fillId="2" borderId="15" xfId="0" applyFont="1" applyFill="1" applyBorder="1" applyAlignment="1" applyProtection="1">
      <alignment vertical="center"/>
      <protection locked="0"/>
    </xf>
    <xf numFmtId="0" fontId="1" fillId="2" borderId="6" xfId="0" applyFont="1" applyFill="1" applyBorder="1" applyAlignment="1" applyProtection="1">
      <alignment vertical="center"/>
    </xf>
    <xf numFmtId="0" fontId="1" fillId="2" borderId="0" xfId="0" applyFont="1" applyFill="1" applyBorder="1" applyAlignment="1" applyProtection="1">
      <alignment vertical="center"/>
    </xf>
    <xf numFmtId="0" fontId="1" fillId="0" borderId="0" xfId="0" applyFont="1" applyAlignment="1">
      <alignment horizontal="center" vertical="center"/>
    </xf>
    <xf numFmtId="0" fontId="5" fillId="3" borderId="8"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 fillId="2" borderId="14" xfId="0" applyFont="1" applyFill="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10" fontId="1" fillId="0" borderId="1" xfId="4" applyNumberFormat="1" applyFont="1" applyBorder="1" applyAlignment="1" applyProtection="1">
      <alignment horizontal="center" vertical="center" wrapText="1"/>
      <protection locked="0"/>
    </xf>
    <xf numFmtId="0" fontId="1" fillId="0" borderId="0" xfId="0" applyFont="1" applyAlignment="1">
      <alignment horizontal="center" vertical="center"/>
    </xf>
    <xf numFmtId="9" fontId="9" fillId="8" borderId="1" xfId="4" applyFont="1" applyFill="1" applyBorder="1" applyAlignment="1" applyProtection="1">
      <alignment horizontal="center" vertical="center" wrapText="1"/>
      <protection locked="0"/>
    </xf>
    <xf numFmtId="0" fontId="1" fillId="0" borderId="0" xfId="0" applyFont="1" applyAlignment="1">
      <alignment horizontal="center" vertical="center"/>
    </xf>
    <xf numFmtId="0" fontId="15" fillId="0" borderId="1" xfId="0" applyFont="1" applyFill="1" applyBorder="1" applyAlignment="1" applyProtection="1">
      <alignment horizontal="center" vertical="center" wrapText="1"/>
      <protection locked="0"/>
    </xf>
    <xf numFmtId="14" fontId="1" fillId="0" borderId="1" xfId="0" applyNumberFormat="1" applyFont="1" applyFill="1" applyBorder="1" applyAlignment="1" applyProtection="1">
      <alignment horizontal="center" vertical="center"/>
      <protection locked="0"/>
    </xf>
    <xf numFmtId="0" fontId="1" fillId="0" borderId="0" xfId="0" applyFont="1" applyAlignment="1">
      <alignment horizontal="center" vertical="center"/>
    </xf>
    <xf numFmtId="0" fontId="1" fillId="0" borderId="0" xfId="0" applyFont="1" applyBorder="1" applyAlignment="1">
      <alignment vertical="center"/>
    </xf>
    <xf numFmtId="0" fontId="1" fillId="0" borderId="0" xfId="0" applyFont="1" applyAlignment="1">
      <alignment horizontal="justify" vertical="center" wrapText="1"/>
    </xf>
    <xf numFmtId="0" fontId="6" fillId="8" borderId="1" xfId="0" applyFont="1" applyFill="1" applyBorder="1" applyAlignment="1">
      <alignment horizontal="justify" vertical="center" wrapText="1"/>
    </xf>
    <xf numFmtId="0" fontId="1" fillId="8" borderId="1" xfId="0" applyFont="1" applyFill="1" applyBorder="1" applyAlignment="1">
      <alignment horizontal="justify" vertical="center" wrapText="1"/>
    </xf>
    <xf numFmtId="0" fontId="8"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2" borderId="0" xfId="0" applyFont="1" applyFill="1" applyAlignment="1">
      <alignment horizontal="center" vertical="center"/>
    </xf>
    <xf numFmtId="0" fontId="1" fillId="4" borderId="0" xfId="0" applyFont="1" applyFill="1" applyAlignment="1">
      <alignment horizontal="center" vertical="center"/>
    </xf>
    <xf numFmtId="168" fontId="1" fillId="0" borderId="0" xfId="0" applyNumberFormat="1" applyFont="1" applyAlignment="1">
      <alignment vertical="center"/>
    </xf>
    <xf numFmtId="0" fontId="1" fillId="0" borderId="1" xfId="0" applyFont="1" applyFill="1" applyBorder="1" applyAlignment="1">
      <alignment vertical="center" wrapText="1"/>
    </xf>
    <xf numFmtId="165" fontId="1" fillId="0" borderId="1" xfId="0" applyNumberFormat="1" applyFont="1" applyFill="1" applyBorder="1" applyAlignment="1" applyProtection="1">
      <alignment horizontal="center" vertical="center" wrapText="1"/>
      <protection locked="0"/>
    </xf>
    <xf numFmtId="167" fontId="1" fillId="0" borderId="1" xfId="6" applyNumberFormat="1" applyFont="1" applyFill="1" applyBorder="1" applyAlignment="1">
      <alignment vertical="center"/>
    </xf>
    <xf numFmtId="44" fontId="1" fillId="0" borderId="1" xfId="3" applyFont="1" applyFill="1" applyBorder="1" applyAlignment="1" applyProtection="1">
      <alignment vertical="center" wrapText="1"/>
      <protection locked="0"/>
    </xf>
    <xf numFmtId="0" fontId="1" fillId="0" borderId="11" xfId="0" applyFont="1" applyFill="1" applyBorder="1" applyAlignment="1">
      <alignment horizontal="center" vertical="center" wrapText="1"/>
    </xf>
    <xf numFmtId="44" fontId="1" fillId="0" borderId="13" xfId="3" applyFont="1" applyFill="1" applyBorder="1" applyAlignment="1" applyProtection="1">
      <alignment vertical="center" wrapText="1"/>
      <protection locked="0"/>
    </xf>
    <xf numFmtId="166" fontId="1" fillId="0" borderId="1" xfId="3" applyNumberFormat="1" applyFont="1" applyFill="1" applyBorder="1" applyAlignment="1" applyProtection="1">
      <alignment vertical="center" wrapText="1"/>
      <protection locked="0"/>
    </xf>
    <xf numFmtId="169" fontId="1" fillId="0" borderId="0" xfId="0" applyNumberFormat="1" applyFont="1" applyAlignment="1">
      <alignment vertical="center"/>
    </xf>
    <xf numFmtId="0" fontId="1" fillId="0" borderId="0" xfId="0" applyFont="1" applyAlignment="1">
      <alignment horizontal="center" vertical="center"/>
    </xf>
    <xf numFmtId="170" fontId="1" fillId="0" borderId="0" xfId="0" applyNumberFormat="1" applyFont="1" applyAlignment="1">
      <alignment vertical="center"/>
    </xf>
    <xf numFmtId="164" fontId="1" fillId="0" borderId="0" xfId="0" applyNumberFormat="1" applyFont="1" applyAlignment="1">
      <alignment vertical="center"/>
    </xf>
    <xf numFmtId="0" fontId="1" fillId="0" borderId="0" xfId="0" applyFont="1" applyFill="1" applyAlignment="1">
      <alignment horizontal="center" vertical="center"/>
    </xf>
    <xf numFmtId="44" fontId="1" fillId="0" borderId="11" xfId="3" applyFont="1" applyFill="1" applyBorder="1" applyAlignment="1" applyProtection="1">
      <alignment horizontal="center" vertical="center" wrapText="1"/>
      <protection locked="0"/>
    </xf>
    <xf numFmtId="166" fontId="1" fillId="0" borderId="11" xfId="3" applyNumberFormat="1" applyFont="1" applyFill="1" applyBorder="1" applyAlignment="1" applyProtection="1">
      <alignment horizontal="center" vertical="center" wrapText="1"/>
      <protection locked="0"/>
    </xf>
    <xf numFmtId="0" fontId="1" fillId="0" borderId="0" xfId="0" applyFont="1" applyFill="1" applyAlignment="1">
      <alignment vertical="center"/>
    </xf>
    <xf numFmtId="166" fontId="1" fillId="0" borderId="13" xfId="3" applyNumberFormat="1" applyFont="1" applyFill="1" applyBorder="1" applyAlignment="1" applyProtection="1">
      <alignment vertical="center" wrapText="1"/>
      <protection locked="0"/>
    </xf>
    <xf numFmtId="0" fontId="15" fillId="0" borderId="0" xfId="0" applyFont="1" applyFill="1" applyAlignment="1">
      <alignment horizontal="center" vertical="center" wrapText="1"/>
    </xf>
    <xf numFmtId="44" fontId="1" fillId="0" borderId="13" xfId="3" applyFont="1" applyFill="1" applyBorder="1" applyAlignment="1" applyProtection="1">
      <alignment horizontal="center" vertical="center" wrapText="1"/>
      <protection locked="0"/>
    </xf>
    <xf numFmtId="165" fontId="11" fillId="0" borderId="1" xfId="0" applyNumberFormat="1" applyFont="1" applyBorder="1" applyAlignment="1" applyProtection="1">
      <alignment horizontal="center" vertical="center" wrapText="1"/>
      <protection locked="0"/>
    </xf>
    <xf numFmtId="0" fontId="1" fillId="0" borderId="1" xfId="0" applyFont="1" applyFill="1" applyBorder="1" applyAlignment="1">
      <alignment horizontal="justify" vertical="center" wrapText="1"/>
    </xf>
    <xf numFmtId="10" fontId="1" fillId="0" borderId="1" xfId="4" applyNumberFormat="1" applyFont="1" applyFill="1" applyBorder="1" applyAlignment="1">
      <alignment horizontal="center" vertical="center"/>
    </xf>
    <xf numFmtId="10" fontId="1" fillId="0" borderId="0" xfId="4" applyNumberFormat="1" applyFont="1" applyAlignment="1">
      <alignment vertical="center"/>
    </xf>
    <xf numFmtId="10" fontId="1" fillId="0" borderId="1" xfId="4" applyNumberFormat="1" applyFont="1" applyFill="1" applyBorder="1" applyAlignment="1">
      <alignment vertical="center" wrapText="1"/>
    </xf>
    <xf numFmtId="0" fontId="6" fillId="0" borderId="1" xfId="0" applyFont="1" applyFill="1" applyBorder="1" applyAlignment="1" applyProtection="1">
      <alignment horizontal="center" vertical="center" wrapText="1"/>
      <protection locked="0"/>
    </xf>
    <xf numFmtId="165" fontId="1" fillId="0" borderId="1" xfId="0" applyNumberFormat="1" applyFont="1" applyFill="1" applyBorder="1" applyAlignment="1" applyProtection="1">
      <alignment horizontal="center" vertical="center"/>
      <protection locked="0"/>
    </xf>
    <xf numFmtId="9" fontId="1" fillId="0" borderId="1" xfId="0" applyNumberFormat="1" applyFont="1" applyFill="1" applyBorder="1" applyAlignment="1" applyProtection="1">
      <alignment horizontal="center" vertical="center" wrapText="1"/>
      <protection locked="0"/>
    </xf>
    <xf numFmtId="0" fontId="15" fillId="0" borderId="1" xfId="0" applyFont="1" applyFill="1" applyBorder="1" applyAlignment="1">
      <alignment horizontal="justify" vertical="center" wrapText="1"/>
    </xf>
    <xf numFmtId="165" fontId="1" fillId="0" borderId="13" xfId="0"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lignment horizontal="center" vertical="center"/>
    </xf>
    <xf numFmtId="10" fontId="1" fillId="0" borderId="13" xfId="0" applyNumberFormat="1"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14" fontId="15" fillId="0" borderId="1" xfId="0" applyNumberFormat="1" applyFont="1" applyFill="1" applyBorder="1" applyAlignment="1" applyProtection="1">
      <alignment horizontal="center" vertical="center" wrapText="1"/>
      <protection locked="0"/>
    </xf>
    <xf numFmtId="165" fontId="15" fillId="0" borderId="1" xfId="0" applyNumberFormat="1" applyFont="1" applyFill="1" applyBorder="1" applyAlignment="1" applyProtection="1">
      <alignment horizontal="center" vertical="center" wrapText="1"/>
      <protection locked="0"/>
    </xf>
    <xf numFmtId="0" fontId="1" fillId="0" borderId="0" xfId="0" applyFont="1" applyFill="1" applyAlignment="1">
      <alignment horizontal="center" vertical="center" wrapText="1"/>
    </xf>
    <xf numFmtId="165" fontId="13" fillId="0" borderId="1" xfId="0" applyNumberFormat="1" applyFont="1" applyFill="1" applyBorder="1" applyAlignment="1" applyProtection="1">
      <alignment horizontal="center" vertical="center" wrapText="1"/>
      <protection locked="0"/>
    </xf>
    <xf numFmtId="9" fontId="1" fillId="0" borderId="11" xfId="0" applyNumberFormat="1" applyFont="1" applyFill="1" applyBorder="1" applyAlignment="1" applyProtection="1">
      <alignment horizontal="center" vertical="center" wrapText="1"/>
      <protection locked="0"/>
    </xf>
    <xf numFmtId="165" fontId="1" fillId="0" borderId="1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166" fontId="1" fillId="0" borderId="11" xfId="3" applyNumberFormat="1" applyFont="1" applyFill="1" applyBorder="1" applyAlignment="1" applyProtection="1">
      <alignment horizontal="center" vertical="center" wrapText="1"/>
      <protection locked="0"/>
    </xf>
    <xf numFmtId="14" fontId="1" fillId="0" borderId="1" xfId="0" applyNumberFormat="1" applyFont="1" applyFill="1" applyBorder="1" applyAlignment="1" applyProtection="1">
      <alignment horizontal="center" vertical="center" wrapText="1"/>
      <protection locked="0"/>
    </xf>
    <xf numFmtId="14" fontId="1" fillId="0" borderId="11" xfId="0" applyNumberFormat="1" applyFont="1" applyFill="1" applyBorder="1" applyAlignment="1" applyProtection="1">
      <alignment horizontal="center" vertical="center" wrapText="1"/>
      <protection locked="0"/>
    </xf>
    <xf numFmtId="14" fontId="1" fillId="0" borderId="1" xfId="0" applyNumberFormat="1" applyFont="1" applyFill="1" applyBorder="1" applyAlignment="1" applyProtection="1">
      <alignment horizontal="center" vertical="center"/>
      <protection locked="0"/>
    </xf>
    <xf numFmtId="0" fontId="1" fillId="0" borderId="1" xfId="0" applyFont="1" applyFill="1" applyBorder="1" applyAlignment="1">
      <alignment horizontal="justify" vertical="top" wrapText="1"/>
    </xf>
    <xf numFmtId="0" fontId="1" fillId="0" borderId="13" xfId="0" applyFont="1" applyFill="1" applyBorder="1" applyAlignment="1">
      <alignment horizontal="justify" vertical="center" wrapText="1"/>
    </xf>
    <xf numFmtId="166" fontId="1" fillId="0" borderId="11" xfId="3" applyNumberFormat="1" applyFont="1" applyFill="1" applyBorder="1" applyAlignment="1" applyProtection="1">
      <alignment horizontal="center" vertical="center" wrapText="1"/>
      <protection locked="0"/>
    </xf>
    <xf numFmtId="0" fontId="9" fillId="2" borderId="3" xfId="0" applyFont="1" applyFill="1" applyBorder="1" applyAlignment="1" applyProtection="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7" fillId="0" borderId="8" xfId="0" applyFont="1" applyBorder="1" applyAlignment="1" applyProtection="1">
      <alignment horizontal="justify" vertical="center" wrapText="1"/>
      <protection locked="0"/>
    </xf>
    <xf numFmtId="0" fontId="7" fillId="0" borderId="9" xfId="0" applyFont="1" applyBorder="1" applyAlignment="1" applyProtection="1">
      <alignment horizontal="justify" vertical="center" wrapText="1"/>
      <protection locked="0"/>
    </xf>
    <xf numFmtId="0" fontId="7" fillId="0" borderId="10" xfId="0" applyFont="1" applyBorder="1" applyAlignment="1" applyProtection="1">
      <alignment horizontal="justify" vertical="center" wrapText="1"/>
      <protection locked="0"/>
    </xf>
    <xf numFmtId="0" fontId="6" fillId="0" borderId="10" xfId="0" applyFont="1" applyBorder="1" applyAlignment="1">
      <alignment horizontal="left" vertical="center" wrapText="1"/>
    </xf>
    <xf numFmtId="0" fontId="7" fillId="0" borderId="8"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1" fillId="0" borderId="1" xfId="0" applyFont="1" applyBorder="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5" fillId="3" borderId="1" xfId="0" applyFont="1" applyFill="1" applyBorder="1" applyAlignment="1">
      <alignment horizontal="center" vertical="center" wrapText="1"/>
    </xf>
    <xf numFmtId="0" fontId="6" fillId="0" borderId="1" xfId="0" applyFont="1" applyBorder="1" applyAlignment="1">
      <alignment horizontal="left" vertical="center" wrapText="1"/>
    </xf>
    <xf numFmtId="44" fontId="1" fillId="0" borderId="1" xfId="3" applyFont="1" applyFill="1" applyBorder="1" applyAlignment="1" applyProtection="1">
      <alignment horizontal="center" vertical="center" wrapText="1"/>
      <protection locked="0"/>
    </xf>
    <xf numFmtId="44" fontId="1" fillId="0" borderId="11" xfId="3" applyFont="1" applyFill="1" applyBorder="1" applyAlignment="1" applyProtection="1">
      <alignment horizontal="center" vertical="center" wrapText="1"/>
      <protection locked="0"/>
    </xf>
    <xf numFmtId="44" fontId="1" fillId="0" borderId="12" xfId="3" applyFont="1" applyFill="1" applyBorder="1" applyAlignment="1" applyProtection="1">
      <alignment horizontal="center" vertical="center" wrapText="1"/>
      <protection locked="0"/>
    </xf>
    <xf numFmtId="44" fontId="1" fillId="0" borderId="13" xfId="3" applyFont="1" applyFill="1" applyBorder="1" applyAlignment="1" applyProtection="1">
      <alignment horizontal="center" vertical="center" wrapText="1"/>
      <protection locked="0"/>
    </xf>
    <xf numFmtId="166" fontId="1" fillId="0" borderId="1" xfId="3" applyNumberFormat="1" applyFont="1" applyFill="1" applyBorder="1" applyAlignment="1" applyProtection="1">
      <alignment horizontal="center" vertical="center" wrapText="1"/>
      <protection locked="0"/>
    </xf>
    <xf numFmtId="167" fontId="1" fillId="0" borderId="11" xfId="6" applyNumberFormat="1" applyFont="1" applyFill="1" applyBorder="1" applyAlignment="1">
      <alignment horizontal="center" vertical="center"/>
    </xf>
    <xf numFmtId="167" fontId="1" fillId="0" borderId="12" xfId="6" applyNumberFormat="1" applyFont="1" applyFill="1" applyBorder="1" applyAlignment="1">
      <alignment horizontal="center" vertical="center"/>
    </xf>
    <xf numFmtId="167" fontId="1" fillId="0" borderId="13" xfId="6" applyNumberFormat="1" applyFont="1" applyFill="1" applyBorder="1" applyAlignment="1">
      <alignment horizontal="center" vertical="center"/>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10" xfId="0" applyFont="1" applyFill="1" applyBorder="1" applyAlignment="1">
      <alignment horizontal="center" vertical="center"/>
    </xf>
    <xf numFmtId="0" fontId="6" fillId="8" borderId="8"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1" fillId="0" borderId="1" xfId="0" applyFont="1" applyFill="1" applyBorder="1" applyAlignment="1">
      <alignment horizontal="center" vertical="center"/>
    </xf>
    <xf numFmtId="14" fontId="1" fillId="0" borderId="2" xfId="0" applyNumberFormat="1" applyFont="1" applyFill="1" applyBorder="1" applyAlignment="1" applyProtection="1">
      <alignment horizontal="center" vertical="center" wrapText="1"/>
      <protection locked="0"/>
    </xf>
    <xf numFmtId="14" fontId="1" fillId="0" borderId="4" xfId="0" applyNumberFormat="1" applyFont="1" applyFill="1" applyBorder="1" applyAlignment="1" applyProtection="1">
      <alignment horizontal="center" vertical="center" wrapText="1"/>
      <protection locked="0"/>
    </xf>
    <xf numFmtId="14" fontId="1" fillId="0" borderId="14" xfId="0" applyNumberFormat="1" applyFont="1" applyFill="1" applyBorder="1" applyAlignment="1" applyProtection="1">
      <alignment horizontal="center" vertical="center" wrapText="1"/>
      <protection locked="0"/>
    </xf>
    <xf numFmtId="14" fontId="1" fillId="0" borderId="15" xfId="0" applyNumberFormat="1" applyFont="1" applyFill="1" applyBorder="1" applyAlignment="1" applyProtection="1">
      <alignment horizontal="center" vertical="center" wrapText="1"/>
      <protection locked="0"/>
    </xf>
    <xf numFmtId="9" fontId="7" fillId="0" borderId="1" xfId="0" applyNumberFormat="1" applyFont="1" applyFill="1" applyBorder="1" applyAlignment="1" applyProtection="1">
      <alignment horizontal="justify" vertical="center" wrapText="1"/>
      <protection locked="0"/>
    </xf>
    <xf numFmtId="166" fontId="1" fillId="0" borderId="11" xfId="3" applyNumberFormat="1" applyFont="1" applyFill="1" applyBorder="1" applyAlignment="1" applyProtection="1">
      <alignment horizontal="center" vertical="center" wrapText="1"/>
      <protection locked="0"/>
    </xf>
    <xf numFmtId="166" fontId="1" fillId="0" borderId="13" xfId="3" applyNumberFormat="1" applyFont="1" applyFill="1" applyBorder="1" applyAlignment="1" applyProtection="1">
      <alignment horizontal="center" vertical="center" wrapText="1"/>
      <protection locked="0"/>
    </xf>
    <xf numFmtId="9" fontId="15" fillId="0" borderId="1" xfId="0" applyNumberFormat="1" applyFont="1" applyFill="1" applyBorder="1" applyAlignment="1" applyProtection="1">
      <alignment horizontal="left" vertical="center" wrapText="1"/>
      <protection locked="0"/>
    </xf>
    <xf numFmtId="9" fontId="1" fillId="0" borderId="1" xfId="0" applyNumberFormat="1" applyFont="1" applyFill="1" applyBorder="1" applyAlignment="1" applyProtection="1">
      <alignment horizontal="left" vertical="center" wrapText="1"/>
      <protection locked="0"/>
    </xf>
    <xf numFmtId="166" fontId="1" fillId="0" borderId="12" xfId="3" applyNumberFormat="1" applyFont="1" applyFill="1" applyBorder="1" applyAlignment="1" applyProtection="1">
      <alignment horizontal="center" vertical="center" wrapText="1"/>
      <protection locked="0"/>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2"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14"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6" fillId="0" borderId="1" xfId="0" applyFont="1" applyBorder="1" applyAlignment="1">
      <alignment horizontal="center" vertical="center"/>
    </xf>
    <xf numFmtId="0" fontId="9" fillId="0" borderId="1" xfId="0" applyFont="1" applyBorder="1" applyAlignment="1">
      <alignment horizontal="center" vertical="center"/>
    </xf>
    <xf numFmtId="0" fontId="7" fillId="0" borderId="1" xfId="0" applyFont="1" applyBorder="1" applyAlignment="1" applyProtection="1">
      <alignment horizontal="left" vertical="center" wrapText="1"/>
      <protection locked="0"/>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10" fillId="0" borderId="2"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4" xfId="0" applyFont="1" applyFill="1" applyBorder="1" applyAlignment="1" applyProtection="1">
      <alignment horizontal="center" vertical="center" wrapText="1"/>
      <protection locked="0"/>
    </xf>
    <xf numFmtId="0" fontId="10" fillId="0" borderId="14"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protection locked="0"/>
    </xf>
    <xf numFmtId="0" fontId="10" fillId="0" borderId="15" xfId="0" applyFont="1" applyFill="1" applyBorder="1" applyAlignment="1" applyProtection="1">
      <alignment horizontal="center" vertical="center" wrapText="1"/>
      <protection locked="0"/>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9" fontId="1" fillId="2" borderId="5" xfId="0" applyNumberFormat="1" applyFont="1" applyFill="1" applyBorder="1" applyAlignment="1" applyProtection="1">
      <alignment horizontal="left" vertical="center"/>
      <protection locked="0"/>
    </xf>
    <xf numFmtId="9" fontId="1" fillId="2" borderId="6" xfId="0" applyNumberFormat="1" applyFont="1" applyFill="1" applyBorder="1" applyAlignment="1" applyProtection="1">
      <alignment horizontal="left" vertical="center"/>
      <protection locked="0"/>
    </xf>
    <xf numFmtId="9" fontId="1" fillId="2" borderId="7" xfId="0" applyNumberFormat="1" applyFont="1" applyFill="1" applyBorder="1" applyAlignment="1" applyProtection="1">
      <alignment horizontal="left" vertical="center"/>
      <protection locked="0"/>
    </xf>
    <xf numFmtId="14" fontId="1" fillId="0" borderId="11" xfId="0" applyNumberFormat="1" applyFont="1" applyBorder="1" applyAlignment="1" applyProtection="1">
      <alignment horizontal="center" vertical="center" wrapText="1"/>
      <protection locked="0"/>
    </xf>
    <xf numFmtId="14" fontId="1" fillId="0" borderId="12" xfId="0" applyNumberFormat="1" applyFont="1" applyBorder="1" applyAlignment="1" applyProtection="1">
      <alignment horizontal="center" vertical="center" wrapText="1"/>
      <protection locked="0"/>
    </xf>
    <xf numFmtId="14" fontId="1" fillId="0" borderId="13" xfId="0" applyNumberFormat="1" applyFont="1" applyBorder="1" applyAlignment="1" applyProtection="1">
      <alignment horizontal="center" vertical="center" wrapText="1"/>
      <protection locked="0"/>
    </xf>
    <xf numFmtId="165" fontId="1" fillId="0" borderId="11" xfId="0" applyNumberFormat="1" applyFont="1" applyBorder="1" applyAlignment="1" applyProtection="1">
      <alignment horizontal="center" vertical="center" wrapText="1"/>
      <protection locked="0"/>
    </xf>
    <xf numFmtId="165" fontId="1" fillId="0" borderId="12" xfId="0" applyNumberFormat="1" applyFont="1" applyBorder="1" applyAlignment="1" applyProtection="1">
      <alignment horizontal="center" vertical="center" wrapText="1"/>
      <protection locked="0"/>
    </xf>
    <xf numFmtId="165" fontId="1" fillId="0" borderId="13" xfId="0" applyNumberFormat="1" applyFont="1" applyBorder="1" applyAlignment="1" applyProtection="1">
      <alignment horizontal="center" vertical="center" wrapText="1"/>
      <protection locked="0"/>
    </xf>
    <xf numFmtId="9" fontId="1" fillId="0" borderId="1" xfId="0" applyNumberFormat="1" applyFont="1" applyBorder="1" applyAlignment="1" applyProtection="1">
      <alignment horizontal="left" vertical="center" wrapText="1"/>
      <protection locked="0"/>
    </xf>
    <xf numFmtId="9" fontId="1" fillId="2" borderId="1" xfId="0" applyNumberFormat="1" applyFont="1" applyFill="1" applyBorder="1" applyAlignment="1" applyProtection="1">
      <alignment horizontal="left" vertical="center"/>
      <protection locked="0"/>
    </xf>
    <xf numFmtId="0" fontId="11" fillId="8" borderId="8" xfId="0" applyFont="1" applyFill="1" applyBorder="1" applyAlignment="1" applyProtection="1">
      <alignment horizontal="center" vertical="center" wrapText="1"/>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9" fontId="6" fillId="8" borderId="1" xfId="0" applyNumberFormat="1" applyFont="1" applyFill="1" applyBorder="1" applyAlignment="1" applyProtection="1">
      <alignment horizontal="center" vertical="center"/>
      <protection locked="0"/>
    </xf>
    <xf numFmtId="0" fontId="5" fillId="8" borderId="8" xfId="0" applyFont="1" applyFill="1" applyBorder="1" applyAlignment="1">
      <alignment horizontal="center" vertical="center" wrapText="1"/>
    </xf>
    <xf numFmtId="0" fontId="5" fillId="8" borderId="9" xfId="0" applyFont="1" applyFill="1" applyBorder="1" applyAlignment="1">
      <alignment horizontal="center" vertical="center" wrapText="1"/>
    </xf>
    <xf numFmtId="0" fontId="5" fillId="8" borderId="10" xfId="0" applyFont="1" applyFill="1" applyBorder="1" applyAlignment="1">
      <alignment horizontal="center" vertical="center" wrapText="1"/>
    </xf>
    <xf numFmtId="9" fontId="1" fillId="0" borderId="8" xfId="0" applyNumberFormat="1" applyFont="1" applyFill="1" applyBorder="1" applyAlignment="1" applyProtection="1">
      <alignment horizontal="left" vertical="center" wrapText="1"/>
      <protection locked="0"/>
    </xf>
    <xf numFmtId="9" fontId="1" fillId="0" borderId="9" xfId="0" applyNumberFormat="1" applyFont="1" applyFill="1" applyBorder="1" applyAlignment="1" applyProtection="1">
      <alignment horizontal="left" vertical="center" wrapText="1"/>
      <protection locked="0"/>
    </xf>
    <xf numFmtId="9" fontId="1" fillId="0" borderId="10" xfId="0" applyNumberFormat="1" applyFont="1" applyFill="1" applyBorder="1" applyAlignment="1" applyProtection="1">
      <alignment horizontal="left" vertical="center" wrapText="1"/>
      <protection locked="0"/>
    </xf>
    <xf numFmtId="0" fontId="11" fillId="8" borderId="8" xfId="0" applyFont="1" applyFill="1" applyBorder="1" applyAlignment="1">
      <alignment horizontal="center" vertical="center" wrapText="1"/>
    </xf>
    <xf numFmtId="0" fontId="11" fillId="8" borderId="9"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 fillId="0" borderId="0" xfId="0" applyFont="1" applyAlignment="1">
      <alignment horizontal="center" vertical="center"/>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9" fontId="1" fillId="2" borderId="0" xfId="0" applyNumberFormat="1" applyFont="1" applyFill="1" applyBorder="1" applyAlignment="1">
      <alignment horizontal="center" vertical="center"/>
    </xf>
    <xf numFmtId="0" fontId="10" fillId="0" borderId="5"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14" fontId="1" fillId="0" borderId="3" xfId="0" applyNumberFormat="1" applyFont="1" applyFill="1" applyBorder="1" applyAlignment="1" applyProtection="1">
      <alignment horizontal="center" vertical="center" wrapText="1"/>
      <protection locked="0"/>
    </xf>
    <xf numFmtId="14" fontId="1" fillId="0" borderId="0" xfId="0" applyNumberFormat="1" applyFont="1" applyFill="1" applyBorder="1" applyAlignment="1" applyProtection="1">
      <alignment horizontal="center" vertical="center" wrapText="1"/>
      <protection locked="0"/>
    </xf>
    <xf numFmtId="14" fontId="1" fillId="0" borderId="6" xfId="0" applyNumberFormat="1" applyFont="1" applyFill="1" applyBorder="1" applyAlignment="1" applyProtection="1">
      <alignment horizontal="center" vertical="center" wrapText="1"/>
      <protection locked="0"/>
    </xf>
    <xf numFmtId="14" fontId="1" fillId="0" borderId="7" xfId="0" applyNumberFormat="1" applyFont="1" applyFill="1" applyBorder="1" applyAlignment="1" applyProtection="1">
      <alignment horizontal="center" vertical="center" wrapText="1"/>
      <protection locked="0"/>
    </xf>
    <xf numFmtId="9" fontId="7" fillId="0" borderId="1" xfId="0" applyNumberFormat="1" applyFont="1" applyFill="1" applyBorder="1" applyAlignment="1" applyProtection="1">
      <alignment horizontal="left" vertical="center" wrapText="1"/>
      <protection locked="0"/>
    </xf>
    <xf numFmtId="0" fontId="6"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9" fontId="15" fillId="0" borderId="1" xfId="0" applyNumberFormat="1" applyFont="1" applyFill="1" applyBorder="1" applyAlignment="1" applyProtection="1">
      <alignment horizontal="left" vertical="center"/>
      <protection locked="0"/>
    </xf>
    <xf numFmtId="9" fontId="1" fillId="0" borderId="1" xfId="0" applyNumberFormat="1" applyFont="1" applyFill="1" applyBorder="1" applyAlignment="1" applyProtection="1">
      <alignment horizontal="left" vertical="center"/>
      <protection locked="0"/>
    </xf>
    <xf numFmtId="14" fontId="1" fillId="0" borderId="5" xfId="0" applyNumberFormat="1" applyFont="1" applyFill="1" applyBorder="1" applyAlignment="1" applyProtection="1">
      <alignment horizontal="center" vertical="center" wrapText="1"/>
      <protection locked="0"/>
    </xf>
    <xf numFmtId="166" fontId="1" fillId="0" borderId="11" xfId="3" applyNumberFormat="1" applyFont="1" applyFill="1" applyBorder="1" applyAlignment="1" applyProtection="1">
      <alignment vertical="center" wrapText="1"/>
      <protection locked="0"/>
    </xf>
    <xf numFmtId="166" fontId="1" fillId="0" borderId="12" xfId="3" applyNumberFormat="1" applyFont="1" applyFill="1" applyBorder="1" applyAlignment="1" applyProtection="1">
      <alignment vertical="center" wrapText="1"/>
      <protection locked="0"/>
    </xf>
    <xf numFmtId="166" fontId="1" fillId="0" borderId="13" xfId="3" applyNumberFormat="1" applyFont="1" applyFill="1" applyBorder="1" applyAlignment="1" applyProtection="1">
      <alignment vertical="center" wrapText="1"/>
      <protection locked="0"/>
    </xf>
    <xf numFmtId="44" fontId="1" fillId="0" borderId="11" xfId="3" applyFont="1" applyBorder="1" applyAlignment="1" applyProtection="1">
      <alignment horizontal="center" vertical="center" wrapText="1"/>
      <protection locked="0"/>
    </xf>
    <xf numFmtId="44" fontId="1" fillId="0" borderId="12" xfId="3" applyFont="1" applyBorder="1" applyAlignment="1" applyProtection="1">
      <alignment horizontal="center" vertical="center" wrapText="1"/>
      <protection locked="0"/>
    </xf>
    <xf numFmtId="44" fontId="1" fillId="0" borderId="13" xfId="3" applyFont="1" applyBorder="1" applyAlignment="1" applyProtection="1">
      <alignment horizontal="center" vertical="center" wrapText="1"/>
      <protection locked="0"/>
    </xf>
    <xf numFmtId="9" fontId="1" fillId="0" borderId="11" xfId="0" applyNumberFormat="1" applyFont="1" applyFill="1" applyBorder="1" applyAlignment="1" applyProtection="1">
      <alignment horizontal="center" vertical="center"/>
      <protection locked="0"/>
    </xf>
    <xf numFmtId="9" fontId="1" fillId="0" borderId="12" xfId="0" applyNumberFormat="1" applyFont="1" applyFill="1" applyBorder="1" applyAlignment="1" applyProtection="1">
      <alignment horizontal="center" vertical="center"/>
      <protection locked="0"/>
    </xf>
    <xf numFmtId="9" fontId="1" fillId="0" borderId="11" xfId="0" applyNumberFormat="1" applyFont="1" applyFill="1" applyBorder="1" applyAlignment="1" applyProtection="1">
      <alignment horizontal="center" vertical="center" wrapText="1"/>
      <protection locked="0"/>
    </xf>
    <xf numFmtId="9" fontId="1" fillId="0" borderId="12" xfId="0" applyNumberFormat="1" applyFont="1" applyFill="1" applyBorder="1" applyAlignment="1" applyProtection="1">
      <alignment horizontal="center" vertical="center" wrapText="1"/>
      <protection locked="0"/>
    </xf>
    <xf numFmtId="9" fontId="1" fillId="0" borderId="13" xfId="0" applyNumberFormat="1" applyFont="1" applyFill="1" applyBorder="1" applyAlignment="1" applyProtection="1">
      <alignment horizontal="center" vertical="center" wrapText="1"/>
      <protection locked="0"/>
    </xf>
    <xf numFmtId="0" fontId="1" fillId="0" borderId="9" xfId="0" applyFont="1" applyBorder="1" applyAlignment="1">
      <alignment horizontal="center" vertical="center"/>
    </xf>
    <xf numFmtId="0" fontId="13"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9" fillId="2" borderId="2" xfId="0" applyFont="1" applyFill="1" applyBorder="1" applyAlignment="1" applyProtection="1">
      <alignment horizontal="left" vertical="center" wrapText="1"/>
      <protection locked="0"/>
    </xf>
    <xf numFmtId="0" fontId="9" fillId="2" borderId="3" xfId="0" applyFont="1" applyFill="1" applyBorder="1" applyAlignment="1" applyProtection="1">
      <alignment horizontal="left" vertical="center" wrapText="1"/>
      <protection locked="0"/>
    </xf>
    <xf numFmtId="0" fontId="9" fillId="2" borderId="4"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left" vertical="center" wrapText="1"/>
    </xf>
    <xf numFmtId="0" fontId="9" fillId="2" borderId="3" xfId="0" applyFont="1" applyFill="1" applyBorder="1" applyAlignment="1" applyProtection="1">
      <alignment horizontal="left" vertical="center" wrapText="1"/>
    </xf>
    <xf numFmtId="0" fontId="9" fillId="2" borderId="4" xfId="0" applyFont="1" applyFill="1" applyBorder="1" applyAlignment="1" applyProtection="1">
      <alignment horizontal="left" vertical="center" wrapText="1"/>
    </xf>
    <xf numFmtId="0" fontId="10"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3" fillId="2" borderId="0" xfId="0" applyFont="1" applyFill="1" applyBorder="1" applyAlignment="1" applyProtection="1">
      <alignment horizontal="center" vertical="center"/>
    </xf>
    <xf numFmtId="0" fontId="9" fillId="2" borderId="0"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protection locked="0"/>
    </xf>
    <xf numFmtId="0" fontId="1" fillId="2" borderId="14" xfId="0" applyFont="1" applyFill="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6" xfId="0" applyFont="1" applyBorder="1" applyAlignment="1" applyProtection="1">
      <alignment horizontal="center" vertical="center" wrapText="1"/>
      <protection locked="0"/>
    </xf>
    <xf numFmtId="0" fontId="1" fillId="2" borderId="0" xfId="0" applyFont="1" applyFill="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0" xfId="0" applyFont="1" applyBorder="1" applyAlignment="1">
      <alignment horizontal="center" vertical="center"/>
    </xf>
    <xf numFmtId="0" fontId="1" fillId="8" borderId="8" xfId="0" applyFont="1" applyFill="1" applyBorder="1" applyAlignment="1">
      <alignment horizontal="center" vertical="center"/>
    </xf>
    <xf numFmtId="0" fontId="1" fillId="8" borderId="10" xfId="0" applyFont="1" applyFill="1" applyBorder="1" applyAlignment="1">
      <alignment horizontal="center" vertical="center"/>
    </xf>
    <xf numFmtId="166" fontId="1" fillId="0" borderId="11" xfId="3" applyNumberFormat="1" applyFont="1" applyBorder="1" applyAlignment="1" applyProtection="1">
      <alignment vertical="center" wrapText="1"/>
      <protection locked="0"/>
    </xf>
    <xf numFmtId="166" fontId="1" fillId="0" borderId="12" xfId="3" applyNumberFormat="1" applyFont="1" applyBorder="1" applyAlignment="1" applyProtection="1">
      <alignment vertical="center" wrapText="1"/>
      <protection locked="0"/>
    </xf>
    <xf numFmtId="166" fontId="1" fillId="0" borderId="13" xfId="3" applyNumberFormat="1" applyFont="1" applyBorder="1" applyAlignment="1" applyProtection="1">
      <alignment vertical="center" wrapText="1"/>
      <protection locked="0"/>
    </xf>
    <xf numFmtId="9" fontId="1" fillId="0" borderId="13" xfId="0" applyNumberFormat="1" applyFont="1" applyFill="1" applyBorder="1" applyAlignment="1" applyProtection="1">
      <alignment horizontal="center" vertical="center"/>
      <protection locked="0"/>
    </xf>
    <xf numFmtId="0" fontId="1" fillId="0" borderId="1"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14" fontId="3" fillId="0" borderId="8" xfId="0" applyNumberFormat="1" applyFont="1" applyBorder="1" applyAlignment="1">
      <alignment horizontal="center" vertical="center"/>
    </xf>
    <xf numFmtId="14" fontId="3" fillId="0" borderId="10" xfId="0" applyNumberFormat="1" applyFont="1" applyBorder="1" applyAlignment="1">
      <alignment horizontal="center"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8"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10"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7" fillId="0" borderId="7" xfId="0" applyFont="1" applyBorder="1" applyAlignment="1" applyProtection="1">
      <alignment horizontal="center" vertical="center" wrapText="1"/>
      <protection locked="0"/>
    </xf>
    <xf numFmtId="0" fontId="6" fillId="8" borderId="2" xfId="0" applyFont="1" applyFill="1" applyBorder="1" applyAlignment="1">
      <alignment horizontal="center" vertical="center" wrapText="1"/>
    </xf>
    <xf numFmtId="0" fontId="6" fillId="8" borderId="4" xfId="0" applyFont="1" applyFill="1" applyBorder="1" applyAlignment="1">
      <alignment horizontal="center" vertical="center" wrapText="1"/>
    </xf>
    <xf numFmtId="0" fontId="6" fillId="8" borderId="14" xfId="0" applyFont="1" applyFill="1" applyBorder="1" applyAlignment="1">
      <alignment horizontal="center" vertical="center" wrapText="1"/>
    </xf>
    <xf numFmtId="0" fontId="6" fillId="8" borderId="15" xfId="0" applyFont="1" applyFill="1" applyBorder="1" applyAlignment="1">
      <alignment horizontal="center" vertical="center" wrapText="1"/>
    </xf>
    <xf numFmtId="0" fontId="6" fillId="8" borderId="5" xfId="0" applyFont="1" applyFill="1" applyBorder="1" applyAlignment="1">
      <alignment horizontal="center" vertical="center" wrapText="1"/>
    </xf>
    <xf numFmtId="0" fontId="6" fillId="8" borderId="7" xfId="0" applyFont="1" applyFill="1" applyBorder="1" applyAlignment="1">
      <alignment horizontal="center" vertical="center" wrapText="1"/>
    </xf>
    <xf numFmtId="0" fontId="6" fillId="8" borderId="11" xfId="0" applyFont="1" applyFill="1" applyBorder="1" applyAlignment="1">
      <alignment horizontal="justify" vertical="center" wrapText="1"/>
    </xf>
    <xf numFmtId="0" fontId="6" fillId="8" borderId="12" xfId="0" applyFont="1" applyFill="1" applyBorder="1" applyAlignment="1">
      <alignment horizontal="justify" vertical="center" wrapText="1"/>
    </xf>
    <xf numFmtId="0" fontId="6" fillId="8" borderId="13" xfId="0" applyFont="1" applyFill="1" applyBorder="1" applyAlignment="1">
      <alignment horizontal="justify" vertical="center" wrapText="1"/>
    </xf>
    <xf numFmtId="0" fontId="6" fillId="8" borderId="11" xfId="0" applyFont="1" applyFill="1" applyBorder="1" applyAlignment="1">
      <alignment horizontal="center" vertical="center" wrapText="1"/>
    </xf>
    <xf numFmtId="0" fontId="6" fillId="8" borderId="12" xfId="0" applyFont="1" applyFill="1" applyBorder="1" applyAlignment="1">
      <alignment horizontal="center" vertical="center" wrapText="1"/>
    </xf>
    <xf numFmtId="0" fontId="6" fillId="8" borderId="13" xfId="0" applyFont="1" applyFill="1" applyBorder="1" applyAlignment="1">
      <alignment horizontal="center" vertical="center" wrapText="1"/>
    </xf>
    <xf numFmtId="10" fontId="6" fillId="8" borderId="11" xfId="4" applyNumberFormat="1" applyFont="1" applyFill="1" applyBorder="1" applyAlignment="1">
      <alignment horizontal="center" vertical="center" wrapText="1"/>
    </xf>
    <xf numFmtId="10" fontId="6" fillId="8" borderId="12" xfId="4" applyNumberFormat="1" applyFont="1" applyFill="1" applyBorder="1" applyAlignment="1">
      <alignment horizontal="center" vertical="center" wrapText="1"/>
    </xf>
    <xf numFmtId="10" fontId="6" fillId="8" borderId="13" xfId="4" applyNumberFormat="1" applyFont="1" applyFill="1" applyBorder="1" applyAlignment="1">
      <alignment horizontal="center" vertical="center" wrapText="1"/>
    </xf>
    <xf numFmtId="166" fontId="6" fillId="8" borderId="1" xfId="0" applyNumberFormat="1" applyFont="1" applyFill="1" applyBorder="1" applyAlignment="1">
      <alignment horizontal="center" vertical="center" wrapText="1"/>
    </xf>
    <xf numFmtId="166" fontId="1" fillId="0" borderId="13" xfId="6" applyNumberFormat="1" applyFont="1" applyFill="1" applyBorder="1" applyAlignment="1">
      <alignment vertical="center"/>
    </xf>
    <xf numFmtId="166" fontId="27" fillId="8" borderId="1" xfId="3" applyNumberFormat="1" applyFont="1" applyFill="1" applyBorder="1" applyAlignment="1" applyProtection="1">
      <alignment vertical="center" wrapText="1"/>
      <protection locked="0"/>
    </xf>
    <xf numFmtId="166" fontId="27" fillId="8" borderId="1" xfId="3" applyNumberFormat="1" applyFont="1" applyFill="1" applyBorder="1" applyAlignment="1" applyProtection="1">
      <alignment horizontal="center" vertical="center" wrapText="1"/>
      <protection locked="0"/>
    </xf>
    <xf numFmtId="44" fontId="27" fillId="8" borderId="1" xfId="3" applyFont="1" applyFill="1" applyBorder="1" applyAlignment="1" applyProtection="1">
      <alignment horizontal="center" vertical="center" wrapText="1"/>
      <protection locked="0"/>
    </xf>
    <xf numFmtId="14" fontId="27" fillId="8" borderId="8" xfId="0" applyNumberFormat="1" applyFont="1" applyFill="1" applyBorder="1" applyAlignment="1" applyProtection="1">
      <alignment horizontal="center" vertical="center" wrapText="1"/>
      <protection locked="0"/>
    </xf>
    <xf numFmtId="14" fontId="27" fillId="8" borderId="10" xfId="0" applyNumberFormat="1" applyFont="1" applyFill="1" applyBorder="1" applyAlignment="1" applyProtection="1">
      <alignment horizontal="center" vertical="center" wrapText="1"/>
      <protection locked="0"/>
    </xf>
    <xf numFmtId="0" fontId="27" fillId="8" borderId="0" xfId="0" applyFont="1" applyFill="1" applyAlignment="1">
      <alignment vertical="center"/>
    </xf>
    <xf numFmtId="0" fontId="27" fillId="8" borderId="1" xfId="0" applyFont="1" applyFill="1" applyBorder="1" applyAlignment="1">
      <alignment horizontal="center" vertical="center"/>
    </xf>
    <xf numFmtId="0" fontId="27" fillId="8" borderId="1" xfId="0" applyFont="1" applyFill="1" applyBorder="1" applyAlignment="1">
      <alignment horizontal="justify" vertical="center" wrapText="1"/>
    </xf>
    <xf numFmtId="10" fontId="27" fillId="8" borderId="1" xfId="4" applyNumberFormat="1" applyFont="1" applyFill="1" applyBorder="1" applyAlignment="1">
      <alignment horizontal="center" vertical="center"/>
    </xf>
    <xf numFmtId="9" fontId="1" fillId="0" borderId="1" xfId="4" applyNumberFormat="1" applyFont="1" applyFill="1" applyBorder="1" applyAlignment="1">
      <alignment horizontal="center" vertical="center"/>
    </xf>
    <xf numFmtId="10" fontId="10" fillId="0" borderId="0" xfId="0" applyNumberFormat="1" applyFont="1" applyAlignment="1">
      <alignment horizontal="center" vertical="center"/>
    </xf>
    <xf numFmtId="0" fontId="7" fillId="2" borderId="3" xfId="0" applyFont="1" applyFill="1" applyBorder="1" applyAlignment="1" applyProtection="1">
      <alignment horizontal="center" vertical="center" wrapText="1"/>
    </xf>
    <xf numFmtId="0" fontId="7" fillId="2" borderId="0" xfId="0" applyFont="1" applyFill="1" applyBorder="1" applyAlignment="1" applyProtection="1">
      <alignment horizontal="center"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7" xfId="0" applyFont="1" applyFill="1" applyBorder="1" applyAlignment="1">
      <alignment horizontal="center" vertical="center"/>
    </xf>
    <xf numFmtId="0" fontId="9" fillId="2" borderId="0" xfId="0" applyFont="1" applyFill="1" applyBorder="1" applyAlignment="1" applyProtection="1">
      <alignment horizontal="left" vertical="center" wrapText="1"/>
    </xf>
    <xf numFmtId="0" fontId="1" fillId="2" borderId="0" xfId="0" applyFont="1" applyFill="1" applyBorder="1" applyAlignment="1" applyProtection="1">
      <alignment horizontal="left" vertical="center" wrapText="1"/>
    </xf>
    <xf numFmtId="0" fontId="6" fillId="2" borderId="0" xfId="0" applyFont="1" applyFill="1" applyBorder="1" applyAlignment="1" applyProtection="1">
      <alignment vertical="center" wrapText="1"/>
    </xf>
    <xf numFmtId="0" fontId="2" fillId="2" borderId="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2" borderId="6" xfId="0" applyFont="1" applyFill="1" applyBorder="1" applyAlignment="1" applyProtection="1">
      <alignment horizontal="left" vertical="center" wrapText="1"/>
    </xf>
    <xf numFmtId="0" fontId="1" fillId="2" borderId="9" xfId="0" applyFont="1" applyFill="1" applyBorder="1" applyAlignment="1" applyProtection="1">
      <alignment horizontal="center" vertical="center" wrapText="1"/>
      <protection locked="0"/>
    </xf>
  </cellXfs>
  <cellStyles count="9">
    <cellStyle name="Millares" xfId="6" builtinId="3"/>
    <cellStyle name="Millares 2" xfId="8"/>
    <cellStyle name="Moneda" xfId="3" builtinId="4"/>
    <cellStyle name="Moneda 2" xfId="5"/>
    <cellStyle name="Normal" xfId="0" builtinId="0"/>
    <cellStyle name="Normal 2 2" xfId="1"/>
    <cellStyle name="Normal 3" xfId="2"/>
    <cellStyle name="Porcentaje" xfId="4" builtinId="5"/>
    <cellStyle name="Porcentaje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1114425</xdr:colOff>
      <xdr:row>3</xdr:row>
      <xdr:rowOff>295275</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219075"/>
          <a:ext cx="9715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1114425</xdr:colOff>
      <xdr:row>3</xdr:row>
      <xdr:rowOff>295275</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219075"/>
          <a:ext cx="9715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2:P17"/>
  <sheetViews>
    <sheetView view="pageBreakPreview" topLeftCell="A7" zoomScale="70" zoomScaleNormal="55" zoomScaleSheetLayoutView="70" workbookViewId="0">
      <selection activeCell="A13" sqref="A13"/>
    </sheetView>
  </sheetViews>
  <sheetFormatPr baseColWidth="10" defaultRowHeight="12.75" x14ac:dyDescent="0.2"/>
  <cols>
    <col min="1" max="1" width="1.85546875" style="1" customWidth="1"/>
    <col min="2" max="2" width="9.42578125" style="1" customWidth="1"/>
    <col min="3" max="3" width="34.140625" style="1" customWidth="1"/>
    <col min="4" max="4" width="35.28515625" style="1" customWidth="1"/>
    <col min="5" max="5" width="16.7109375" style="1" customWidth="1"/>
    <col min="6" max="9" width="24.42578125" style="1" customWidth="1"/>
    <col min="10" max="10" width="14.85546875" style="1" customWidth="1"/>
    <col min="11" max="11" width="17.5703125" style="1" customWidth="1"/>
    <col min="12" max="12" width="12" style="11" customWidth="1"/>
    <col min="13" max="14" width="16.28515625" style="11" customWidth="1"/>
    <col min="15" max="15" width="21" style="1" customWidth="1"/>
    <col min="16" max="16" width="2.28515625" style="1" customWidth="1"/>
    <col min="17" max="16384" width="11.42578125" style="1"/>
  </cols>
  <sheetData>
    <row r="2" spans="1:16" ht="27.75" customHeight="1" x14ac:dyDescent="0.2">
      <c r="B2" s="182"/>
      <c r="C2" s="182"/>
      <c r="D2" s="183" t="s">
        <v>49</v>
      </c>
      <c r="E2" s="184"/>
      <c r="F2" s="184"/>
      <c r="G2" s="184"/>
      <c r="H2" s="184"/>
      <c r="I2" s="184"/>
      <c r="J2" s="184"/>
      <c r="K2" s="184"/>
      <c r="L2" s="184"/>
      <c r="M2" s="185"/>
      <c r="N2" s="2" t="s">
        <v>1</v>
      </c>
      <c r="O2" s="2" t="s">
        <v>2</v>
      </c>
    </row>
    <row r="3" spans="1:16" ht="27.75" customHeight="1" x14ac:dyDescent="0.2">
      <c r="B3" s="182"/>
      <c r="C3" s="182"/>
      <c r="D3" s="186"/>
      <c r="E3" s="187"/>
      <c r="F3" s="187"/>
      <c r="G3" s="187"/>
      <c r="H3" s="187"/>
      <c r="I3" s="187"/>
      <c r="J3" s="187"/>
      <c r="K3" s="187"/>
      <c r="L3" s="187"/>
      <c r="M3" s="188"/>
      <c r="N3" s="2" t="s">
        <v>3</v>
      </c>
      <c r="O3" s="2">
        <v>3</v>
      </c>
    </row>
    <row r="4" spans="1:16" ht="27.75" customHeight="1" x14ac:dyDescent="0.2">
      <c r="B4" s="182"/>
      <c r="C4" s="182"/>
      <c r="D4" s="189" t="s">
        <v>4</v>
      </c>
      <c r="E4" s="190"/>
      <c r="F4" s="190"/>
      <c r="G4" s="190"/>
      <c r="H4" s="190"/>
      <c r="I4" s="190"/>
      <c r="J4" s="190"/>
      <c r="K4" s="190"/>
      <c r="L4" s="190"/>
      <c r="M4" s="191"/>
      <c r="N4" s="3" t="s">
        <v>5</v>
      </c>
      <c r="O4" s="4">
        <v>42536</v>
      </c>
    </row>
    <row r="5" spans="1:16" ht="16.5" customHeight="1" x14ac:dyDescent="0.2">
      <c r="A5" s="5"/>
      <c r="B5" s="6"/>
      <c r="C5" s="6"/>
      <c r="D5" s="7"/>
      <c r="E5" s="7"/>
      <c r="F5" s="7"/>
      <c r="G5" s="7"/>
      <c r="H5" s="7"/>
      <c r="I5" s="7"/>
      <c r="J5" s="7"/>
      <c r="K5" s="7"/>
      <c r="L5" s="8"/>
      <c r="M5" s="8"/>
      <c r="N5" s="8"/>
      <c r="O5" s="8"/>
      <c r="P5" s="5"/>
    </row>
    <row r="6" spans="1:16" ht="26.25" x14ac:dyDescent="0.2">
      <c r="B6" s="192" t="s">
        <v>6</v>
      </c>
      <c r="C6" s="192"/>
      <c r="D6" s="192"/>
      <c r="E6" s="192"/>
      <c r="F6" s="192"/>
      <c r="G6" s="192"/>
      <c r="H6" s="192"/>
      <c r="I6" s="192"/>
      <c r="J6" s="192"/>
      <c r="K6" s="192"/>
      <c r="L6" s="192"/>
      <c r="M6" s="192"/>
      <c r="N6" s="192"/>
      <c r="O6" s="192"/>
    </row>
    <row r="7" spans="1:16" ht="30.75" customHeight="1" x14ac:dyDescent="0.2">
      <c r="B7" s="193" t="s">
        <v>7</v>
      </c>
      <c r="C7" s="193"/>
      <c r="D7" s="175" t="s">
        <v>93</v>
      </c>
      <c r="E7" s="176"/>
      <c r="F7" s="176"/>
      <c r="G7" s="177"/>
      <c r="H7" s="173" t="s">
        <v>17</v>
      </c>
      <c r="I7" s="178"/>
      <c r="J7" s="175" t="s">
        <v>87</v>
      </c>
      <c r="K7" s="176"/>
      <c r="L7" s="176"/>
      <c r="M7" s="176"/>
      <c r="N7" s="176"/>
      <c r="O7" s="177"/>
    </row>
    <row r="8" spans="1:16" ht="39" customHeight="1" x14ac:dyDescent="0.2">
      <c r="B8" s="173" t="s">
        <v>8</v>
      </c>
      <c r="C8" s="174"/>
      <c r="D8" s="175" t="s">
        <v>94</v>
      </c>
      <c r="E8" s="176"/>
      <c r="F8" s="176"/>
      <c r="G8" s="177"/>
      <c r="H8" s="173" t="s">
        <v>18</v>
      </c>
      <c r="I8" s="174"/>
      <c r="J8" s="175" t="s">
        <v>86</v>
      </c>
      <c r="K8" s="176"/>
      <c r="L8" s="176"/>
      <c r="M8" s="176"/>
      <c r="N8" s="176"/>
      <c r="O8" s="177"/>
    </row>
    <row r="9" spans="1:16" ht="71.25" customHeight="1" x14ac:dyDescent="0.2">
      <c r="B9" s="193" t="s">
        <v>9</v>
      </c>
      <c r="C9" s="193"/>
      <c r="D9" s="175" t="s">
        <v>95</v>
      </c>
      <c r="E9" s="176"/>
      <c r="F9" s="176"/>
      <c r="G9" s="177"/>
      <c r="H9" s="173" t="s">
        <v>88</v>
      </c>
      <c r="I9" s="174"/>
      <c r="J9" s="175" t="s">
        <v>89</v>
      </c>
      <c r="K9" s="176"/>
      <c r="L9" s="176"/>
      <c r="M9" s="176"/>
      <c r="N9" s="176"/>
      <c r="O9" s="177"/>
    </row>
    <row r="10" spans="1:16" ht="179.25" customHeight="1" x14ac:dyDescent="0.2">
      <c r="B10" s="173" t="s">
        <v>10</v>
      </c>
      <c r="C10" s="174"/>
      <c r="D10" s="175" t="s">
        <v>96</v>
      </c>
      <c r="E10" s="176"/>
      <c r="F10" s="176"/>
      <c r="G10" s="177"/>
      <c r="H10" s="173" t="s">
        <v>132</v>
      </c>
      <c r="I10" s="178"/>
      <c r="J10" s="175" t="s">
        <v>133</v>
      </c>
      <c r="K10" s="176"/>
      <c r="L10" s="176"/>
      <c r="M10" s="176"/>
      <c r="N10" s="176"/>
      <c r="O10" s="177"/>
    </row>
    <row r="11" spans="1:16" ht="60.75" customHeight="1" x14ac:dyDescent="0.2">
      <c r="B11" s="193" t="s">
        <v>11</v>
      </c>
      <c r="C11" s="193"/>
      <c r="D11" s="175" t="s">
        <v>97</v>
      </c>
      <c r="E11" s="176"/>
      <c r="F11" s="176"/>
      <c r="G11" s="177"/>
      <c r="H11" s="173" t="s">
        <v>131</v>
      </c>
      <c r="I11" s="178"/>
      <c r="J11" s="175" t="s">
        <v>130</v>
      </c>
      <c r="K11" s="176"/>
      <c r="L11" s="176"/>
      <c r="M11" s="176"/>
      <c r="N11" s="176"/>
      <c r="O11" s="177"/>
    </row>
    <row r="12" spans="1:16" ht="69" customHeight="1" x14ac:dyDescent="0.2">
      <c r="B12" s="173" t="s">
        <v>12</v>
      </c>
      <c r="C12" s="174"/>
      <c r="D12" s="175" t="s">
        <v>98</v>
      </c>
      <c r="E12" s="176"/>
      <c r="F12" s="176"/>
      <c r="G12" s="177"/>
      <c r="H12" s="173" t="s">
        <v>129</v>
      </c>
      <c r="I12" s="178"/>
      <c r="J12" s="175" t="s">
        <v>111</v>
      </c>
      <c r="K12" s="176"/>
      <c r="L12" s="176"/>
      <c r="M12" s="176"/>
      <c r="N12" s="176"/>
      <c r="O12" s="177"/>
    </row>
    <row r="13" spans="1:16" ht="63" customHeight="1" x14ac:dyDescent="0.2">
      <c r="A13" s="5"/>
      <c r="B13" s="173" t="s">
        <v>13</v>
      </c>
      <c r="C13" s="174"/>
      <c r="D13" s="175" t="s">
        <v>99</v>
      </c>
      <c r="E13" s="176"/>
      <c r="F13" s="176"/>
      <c r="G13" s="177"/>
      <c r="H13" s="173" t="s">
        <v>128</v>
      </c>
      <c r="I13" s="178"/>
      <c r="J13" s="175" t="s">
        <v>85</v>
      </c>
      <c r="K13" s="176"/>
      <c r="L13" s="176"/>
      <c r="M13" s="176"/>
      <c r="N13" s="176"/>
      <c r="O13" s="177"/>
      <c r="P13" s="5"/>
    </row>
    <row r="14" spans="1:16" ht="43.5" customHeight="1" x14ac:dyDescent="0.2">
      <c r="A14" s="9"/>
      <c r="B14" s="173" t="s">
        <v>14</v>
      </c>
      <c r="C14" s="174"/>
      <c r="D14" s="175" t="s">
        <v>100</v>
      </c>
      <c r="E14" s="176"/>
      <c r="F14" s="176"/>
      <c r="G14" s="177"/>
      <c r="H14" s="173" t="s">
        <v>90</v>
      </c>
      <c r="I14" s="178"/>
      <c r="J14" s="175" t="s">
        <v>110</v>
      </c>
      <c r="K14" s="176"/>
      <c r="L14" s="176"/>
      <c r="M14" s="176"/>
      <c r="N14" s="176"/>
      <c r="O14" s="177"/>
      <c r="P14" s="9"/>
    </row>
    <row r="15" spans="1:16" ht="43.5" customHeight="1" x14ac:dyDescent="0.2">
      <c r="B15" s="173" t="s">
        <v>15</v>
      </c>
      <c r="C15" s="174"/>
      <c r="D15" s="179" t="s">
        <v>101</v>
      </c>
      <c r="E15" s="180"/>
      <c r="F15" s="180"/>
      <c r="G15" s="181"/>
      <c r="H15" s="173" t="s">
        <v>82</v>
      </c>
      <c r="I15" s="178"/>
      <c r="J15" s="175" t="s">
        <v>92</v>
      </c>
      <c r="K15" s="176"/>
      <c r="L15" s="176"/>
      <c r="M15" s="176"/>
      <c r="N15" s="176"/>
      <c r="O15" s="177"/>
    </row>
    <row r="16" spans="1:16" ht="43.5" customHeight="1" x14ac:dyDescent="0.2">
      <c r="B16" s="173" t="s">
        <v>16</v>
      </c>
      <c r="C16" s="174"/>
      <c r="D16" s="179" t="s">
        <v>102</v>
      </c>
      <c r="E16" s="180"/>
      <c r="F16" s="180"/>
      <c r="G16" s="181"/>
      <c r="H16" s="173" t="s">
        <v>83</v>
      </c>
      <c r="I16" s="178"/>
      <c r="J16" s="175" t="s">
        <v>112</v>
      </c>
      <c r="K16" s="176"/>
      <c r="L16" s="176"/>
      <c r="M16" s="176"/>
      <c r="N16" s="176"/>
      <c r="O16" s="177"/>
    </row>
    <row r="17" spans="8:15" ht="32.25" customHeight="1" x14ac:dyDescent="0.2">
      <c r="H17" s="173" t="s">
        <v>84</v>
      </c>
      <c r="I17" s="178"/>
      <c r="J17" s="175" t="s">
        <v>91</v>
      </c>
      <c r="K17" s="176"/>
      <c r="L17" s="176"/>
      <c r="M17" s="176"/>
      <c r="N17" s="176"/>
      <c r="O17" s="177"/>
    </row>
  </sheetData>
  <sheetProtection formatCells="0" formatRows="0" insertRows="0" deleteRows="0"/>
  <mergeCells count="46">
    <mergeCell ref="B16:C16"/>
    <mergeCell ref="D16:G16"/>
    <mergeCell ref="H16:I16"/>
    <mergeCell ref="J14:O14"/>
    <mergeCell ref="J15:O15"/>
    <mergeCell ref="J16:O16"/>
    <mergeCell ref="D8:G8"/>
    <mergeCell ref="H8:I8"/>
    <mergeCell ref="J8:O8"/>
    <mergeCell ref="B13:C13"/>
    <mergeCell ref="D9:G9"/>
    <mergeCell ref="H10:I10"/>
    <mergeCell ref="J10:O10"/>
    <mergeCell ref="B8:C8"/>
    <mergeCell ref="B9:C9"/>
    <mergeCell ref="B10:C10"/>
    <mergeCell ref="B11:C11"/>
    <mergeCell ref="J13:O13"/>
    <mergeCell ref="D10:G10"/>
    <mergeCell ref="D11:G11"/>
    <mergeCell ref="H11:I11"/>
    <mergeCell ref="J11:O11"/>
    <mergeCell ref="B2:C4"/>
    <mergeCell ref="D2:M3"/>
    <mergeCell ref="D4:M4"/>
    <mergeCell ref="B6:O6"/>
    <mergeCell ref="B7:C7"/>
    <mergeCell ref="D7:G7"/>
    <mergeCell ref="H7:I7"/>
    <mergeCell ref="J7:O7"/>
    <mergeCell ref="H9:I9"/>
    <mergeCell ref="J9:O9"/>
    <mergeCell ref="H17:I17"/>
    <mergeCell ref="J17:O17"/>
    <mergeCell ref="B12:C12"/>
    <mergeCell ref="B14:C14"/>
    <mergeCell ref="B15:C15"/>
    <mergeCell ref="D13:G13"/>
    <mergeCell ref="H13:I13"/>
    <mergeCell ref="D14:G14"/>
    <mergeCell ref="D12:G12"/>
    <mergeCell ref="H12:I12"/>
    <mergeCell ref="J12:O12"/>
    <mergeCell ref="H14:I14"/>
    <mergeCell ref="D15:G15"/>
    <mergeCell ref="H15:I15"/>
  </mergeCells>
  <printOptions horizontalCentered="1" verticalCentered="1"/>
  <pageMargins left="0.47244094488188981" right="0.39370078740157483" top="0.27559055118110237" bottom="0.39370078740157483" header="0" footer="0"/>
  <pageSetup paperSize="14" scale="53" orientation="landscape" horizontalDpi="4294967294" verticalDpi="4294967294"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dimension ref="A2:AG107"/>
  <sheetViews>
    <sheetView tabSelected="1" view="pageBreakPreview" topLeftCell="P86" zoomScale="70" zoomScaleNormal="55" zoomScaleSheetLayoutView="70" workbookViewId="0">
      <selection activeCell="W101" sqref="W101:AB102"/>
    </sheetView>
  </sheetViews>
  <sheetFormatPr baseColWidth="10" defaultRowHeight="12.75" x14ac:dyDescent="0.2"/>
  <cols>
    <col min="1" max="1" width="1.85546875" style="64" customWidth="1"/>
    <col min="2" max="2" width="11.28515625" style="104" customWidth="1"/>
    <col min="3" max="3" width="22.28515625" style="64" customWidth="1"/>
    <col min="4" max="4" width="6.140625" style="64" customWidth="1"/>
    <col min="5" max="5" width="8.7109375" style="64" customWidth="1"/>
    <col min="6" max="6" width="12.42578125" style="64" customWidth="1"/>
    <col min="7" max="7" width="17.28515625" style="64" customWidth="1"/>
    <col min="8" max="8" width="8.140625" style="64" customWidth="1"/>
    <col min="9" max="9" width="12.140625" style="64" customWidth="1"/>
    <col min="10" max="10" width="12.28515625" style="64" customWidth="1"/>
    <col min="11" max="11" width="14.42578125" style="11" customWidth="1"/>
    <col min="12" max="12" width="10.85546875" style="64" customWidth="1"/>
    <col min="13" max="13" width="11.5703125" style="64" customWidth="1"/>
    <col min="14" max="14" width="18.7109375" style="104" customWidth="1"/>
    <col min="15" max="15" width="15.7109375" style="11" customWidth="1"/>
    <col min="16" max="16" width="27.85546875" style="64" customWidth="1"/>
    <col min="17" max="17" width="20.140625" style="11" customWidth="1"/>
    <col min="18" max="18" width="16" style="11" customWidth="1"/>
    <col min="19" max="19" width="15.140625" style="11" customWidth="1"/>
    <col min="20" max="20" width="6.7109375" style="64" customWidth="1"/>
    <col min="21" max="21" width="1.5703125" style="64" customWidth="1"/>
    <col min="22" max="22" width="11.42578125" style="64" customWidth="1"/>
    <col min="23" max="23" width="3.5703125" style="64" customWidth="1"/>
    <col min="24" max="24" width="70.140625" style="119" customWidth="1"/>
    <col min="25" max="25" width="29.5703125" style="64" customWidth="1"/>
    <col min="26" max="26" width="22.28515625" style="64" hidden="1" customWidth="1"/>
    <col min="27" max="27" width="0.28515625" style="64" hidden="1" customWidth="1"/>
    <col min="28" max="28" width="18.140625" style="76" customWidth="1"/>
    <col min="29" max="29" width="13.5703125" style="84" customWidth="1"/>
    <col min="30" max="30" width="12.42578125" style="64" customWidth="1"/>
    <col min="31" max="31" width="12.5703125" style="64" bestFit="1" customWidth="1"/>
    <col min="32" max="16384" width="11.42578125" style="64"/>
  </cols>
  <sheetData>
    <row r="2" spans="1:29" ht="27.75" customHeight="1" x14ac:dyDescent="0.2">
      <c r="B2" s="351"/>
      <c r="C2" s="351"/>
      <c r="D2" s="356" t="s">
        <v>0</v>
      </c>
      <c r="E2" s="356"/>
      <c r="F2" s="356"/>
      <c r="G2" s="356"/>
      <c r="H2" s="356"/>
      <c r="I2" s="356"/>
      <c r="J2" s="356"/>
      <c r="K2" s="356"/>
      <c r="L2" s="356"/>
      <c r="M2" s="356"/>
      <c r="N2" s="356"/>
      <c r="O2" s="356"/>
      <c r="P2" s="356"/>
      <c r="Q2" s="356"/>
      <c r="R2" s="356"/>
      <c r="S2" s="356"/>
      <c r="T2" s="356"/>
      <c r="U2" s="356"/>
      <c r="V2" s="356"/>
      <c r="W2" s="356"/>
      <c r="X2" s="356"/>
      <c r="Y2" s="356"/>
      <c r="Z2" s="356"/>
      <c r="AA2" s="47" t="s">
        <v>1</v>
      </c>
      <c r="AB2" s="352" t="s">
        <v>2</v>
      </c>
      <c r="AC2" s="353"/>
    </row>
    <row r="3" spans="1:29" ht="27.75" customHeight="1" x14ac:dyDescent="0.2">
      <c r="B3" s="351"/>
      <c r="C3" s="351"/>
      <c r="D3" s="356"/>
      <c r="E3" s="356"/>
      <c r="F3" s="356"/>
      <c r="G3" s="356"/>
      <c r="H3" s="356"/>
      <c r="I3" s="356"/>
      <c r="J3" s="356"/>
      <c r="K3" s="356"/>
      <c r="L3" s="356"/>
      <c r="M3" s="356"/>
      <c r="N3" s="356"/>
      <c r="O3" s="356"/>
      <c r="P3" s="356"/>
      <c r="Q3" s="356"/>
      <c r="R3" s="356"/>
      <c r="S3" s="356"/>
      <c r="T3" s="356"/>
      <c r="U3" s="356"/>
      <c r="V3" s="356"/>
      <c r="W3" s="356"/>
      <c r="X3" s="356"/>
      <c r="Y3" s="356"/>
      <c r="Z3" s="356"/>
      <c r="AA3" s="47" t="s">
        <v>3</v>
      </c>
      <c r="AB3" s="352">
        <v>3</v>
      </c>
      <c r="AC3" s="353"/>
    </row>
    <row r="4" spans="1:29" ht="27.75" customHeight="1" x14ac:dyDescent="0.2">
      <c r="B4" s="351"/>
      <c r="C4" s="351"/>
      <c r="D4" s="357" t="s">
        <v>4</v>
      </c>
      <c r="E4" s="357"/>
      <c r="F4" s="357"/>
      <c r="G4" s="357"/>
      <c r="H4" s="357"/>
      <c r="I4" s="357"/>
      <c r="J4" s="357"/>
      <c r="K4" s="357"/>
      <c r="L4" s="357"/>
      <c r="M4" s="357"/>
      <c r="N4" s="357"/>
      <c r="O4" s="357"/>
      <c r="P4" s="357"/>
      <c r="Q4" s="357"/>
      <c r="R4" s="357"/>
      <c r="S4" s="357"/>
      <c r="T4" s="357"/>
      <c r="U4" s="357"/>
      <c r="V4" s="357"/>
      <c r="W4" s="357"/>
      <c r="X4" s="357"/>
      <c r="Y4" s="357"/>
      <c r="Z4" s="357"/>
      <c r="AA4" s="48" t="s">
        <v>134</v>
      </c>
      <c r="AB4" s="354">
        <v>42536</v>
      </c>
      <c r="AC4" s="355"/>
    </row>
    <row r="5" spans="1:29" ht="13.5" customHeight="1" x14ac:dyDescent="0.2">
      <c r="A5" s="88"/>
      <c r="B5" s="89"/>
      <c r="C5" s="89"/>
      <c r="D5" s="89"/>
      <c r="E5" s="7"/>
      <c r="F5" s="7"/>
      <c r="G5" s="7"/>
      <c r="H5" s="7"/>
      <c r="I5" s="7"/>
      <c r="J5" s="7"/>
      <c r="K5" s="7"/>
      <c r="L5" s="7"/>
      <c r="M5" s="7"/>
      <c r="N5" s="7"/>
      <c r="O5" s="8"/>
      <c r="P5" s="63"/>
      <c r="Q5" s="8"/>
      <c r="R5" s="8"/>
      <c r="S5" s="8"/>
      <c r="T5" s="8"/>
      <c r="U5" s="88"/>
    </row>
    <row r="6" spans="1:29" ht="26.25" customHeight="1" x14ac:dyDescent="0.2">
      <c r="B6" s="192" t="s">
        <v>6</v>
      </c>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row>
    <row r="7" spans="1:29" ht="28.5" customHeight="1" x14ac:dyDescent="0.2">
      <c r="B7" s="239" t="s">
        <v>7</v>
      </c>
      <c r="C7" s="240"/>
      <c r="D7" s="241"/>
      <c r="E7" s="358" t="s">
        <v>34</v>
      </c>
      <c r="F7" s="359"/>
      <c r="G7" s="359"/>
      <c r="H7" s="359"/>
      <c r="I7" s="359"/>
      <c r="J7" s="359"/>
      <c r="K7" s="359"/>
      <c r="L7" s="360"/>
      <c r="M7" s="227" t="s">
        <v>8</v>
      </c>
      <c r="N7" s="227"/>
      <c r="O7" s="227"/>
      <c r="P7" s="227"/>
      <c r="Q7" s="227"/>
      <c r="R7" s="232" t="s">
        <v>73</v>
      </c>
      <c r="S7" s="232"/>
      <c r="T7" s="232"/>
      <c r="U7" s="232"/>
      <c r="V7" s="232"/>
      <c r="W7" s="232"/>
      <c r="X7" s="232"/>
      <c r="Y7" s="232"/>
      <c r="Z7" s="232"/>
      <c r="AA7" s="232"/>
      <c r="AB7" s="232"/>
      <c r="AC7" s="232"/>
    </row>
    <row r="8" spans="1:29" ht="28.5" customHeight="1" x14ac:dyDescent="0.2">
      <c r="B8" s="173" t="s">
        <v>9</v>
      </c>
      <c r="C8" s="174"/>
      <c r="D8" s="178"/>
      <c r="E8" s="358" t="s">
        <v>37</v>
      </c>
      <c r="F8" s="359"/>
      <c r="G8" s="359"/>
      <c r="H8" s="359"/>
      <c r="I8" s="359"/>
      <c r="J8" s="359"/>
      <c r="K8" s="359"/>
      <c r="L8" s="360"/>
      <c r="M8" s="227" t="s">
        <v>10</v>
      </c>
      <c r="N8" s="227"/>
      <c r="O8" s="227"/>
      <c r="P8" s="227"/>
      <c r="Q8" s="227"/>
      <c r="R8" s="361" t="s">
        <v>40</v>
      </c>
      <c r="S8" s="361"/>
      <c r="T8" s="361"/>
      <c r="U8" s="361"/>
      <c r="V8" s="361"/>
      <c r="W8" s="361"/>
      <c r="X8" s="361"/>
      <c r="Y8" s="361"/>
      <c r="Z8" s="361"/>
      <c r="AA8" s="361"/>
      <c r="AB8" s="361"/>
      <c r="AC8" s="361"/>
    </row>
    <row r="9" spans="1:29" ht="28.5" customHeight="1" x14ac:dyDescent="0.2">
      <c r="B9" s="173" t="s">
        <v>11</v>
      </c>
      <c r="C9" s="174"/>
      <c r="D9" s="178"/>
      <c r="E9" s="358" t="s">
        <v>43</v>
      </c>
      <c r="F9" s="359"/>
      <c r="G9" s="359"/>
      <c r="H9" s="359"/>
      <c r="I9" s="359"/>
      <c r="J9" s="359"/>
      <c r="K9" s="359"/>
      <c r="L9" s="360"/>
      <c r="M9" s="227" t="s">
        <v>12</v>
      </c>
      <c r="N9" s="227"/>
      <c r="O9" s="227"/>
      <c r="P9" s="227"/>
      <c r="Q9" s="227"/>
      <c r="R9" s="361" t="s">
        <v>48</v>
      </c>
      <c r="S9" s="361"/>
      <c r="T9" s="361"/>
      <c r="U9" s="361"/>
      <c r="V9" s="361"/>
      <c r="W9" s="361"/>
      <c r="X9" s="361"/>
      <c r="Y9" s="361"/>
      <c r="Z9" s="361"/>
      <c r="AA9" s="361"/>
      <c r="AB9" s="361"/>
      <c r="AC9" s="361"/>
    </row>
    <row r="10" spans="1:29" ht="42" customHeight="1" x14ac:dyDescent="0.2">
      <c r="B10" s="236" t="s">
        <v>13</v>
      </c>
      <c r="C10" s="237"/>
      <c r="D10" s="238"/>
      <c r="E10" s="228" t="s">
        <v>69</v>
      </c>
      <c r="F10" s="229"/>
      <c r="G10" s="229"/>
      <c r="H10" s="229"/>
      <c r="I10" s="229"/>
      <c r="J10" s="229"/>
      <c r="K10" s="229"/>
      <c r="L10" s="365"/>
      <c r="M10" s="227" t="s">
        <v>52</v>
      </c>
      <c r="N10" s="227"/>
      <c r="O10" s="227"/>
      <c r="P10" s="227"/>
      <c r="Q10" s="227"/>
      <c r="R10" s="228" t="s">
        <v>279</v>
      </c>
      <c r="S10" s="229"/>
      <c r="T10" s="229"/>
      <c r="U10" s="229"/>
      <c r="V10" s="229"/>
      <c r="W10" s="229"/>
      <c r="X10" s="229"/>
      <c r="Y10" s="229"/>
      <c r="Z10" s="229"/>
      <c r="AA10" s="229"/>
      <c r="AB10" s="229"/>
      <c r="AC10" s="229"/>
    </row>
    <row r="11" spans="1:29" ht="36.75" customHeight="1" x14ac:dyDescent="0.2">
      <c r="B11" s="239"/>
      <c r="C11" s="240"/>
      <c r="D11" s="241"/>
      <c r="E11" s="366" t="s">
        <v>70</v>
      </c>
      <c r="F11" s="367"/>
      <c r="G11" s="367"/>
      <c r="H11" s="367"/>
      <c r="I11" s="367"/>
      <c r="J11" s="367"/>
      <c r="K11" s="367"/>
      <c r="L11" s="368"/>
      <c r="M11" s="227"/>
      <c r="N11" s="227"/>
      <c r="O11" s="227"/>
      <c r="P11" s="227"/>
      <c r="Q11" s="227"/>
      <c r="R11" s="230"/>
      <c r="S11" s="231"/>
      <c r="T11" s="231"/>
      <c r="U11" s="231"/>
      <c r="V11" s="231"/>
      <c r="W11" s="231"/>
      <c r="X11" s="231"/>
      <c r="Y11" s="231"/>
      <c r="Z11" s="231"/>
      <c r="AA11" s="231"/>
      <c r="AB11" s="231"/>
      <c r="AC11" s="231"/>
    </row>
    <row r="12" spans="1:29" ht="28.5" customHeight="1" x14ac:dyDescent="0.2">
      <c r="B12" s="173" t="s">
        <v>15</v>
      </c>
      <c r="C12" s="174"/>
      <c r="D12" s="178"/>
      <c r="E12" s="358" t="s">
        <v>137</v>
      </c>
      <c r="F12" s="359"/>
      <c r="G12" s="359"/>
      <c r="H12" s="359"/>
      <c r="I12" s="359"/>
      <c r="J12" s="359"/>
      <c r="K12" s="359"/>
      <c r="L12" s="360"/>
      <c r="M12" s="362" t="s">
        <v>53</v>
      </c>
      <c r="N12" s="363"/>
      <c r="O12" s="363"/>
      <c r="P12" s="363"/>
      <c r="Q12" s="364"/>
      <c r="R12" s="232">
        <v>2017</v>
      </c>
      <c r="S12" s="232"/>
      <c r="T12" s="232"/>
      <c r="U12" s="232"/>
      <c r="V12" s="232"/>
      <c r="W12" s="233" t="s">
        <v>280</v>
      </c>
      <c r="X12" s="233"/>
      <c r="Y12" s="233"/>
      <c r="Z12" s="233"/>
      <c r="AA12" s="234" t="s">
        <v>354</v>
      </c>
      <c r="AB12" s="234"/>
      <c r="AC12" s="234"/>
    </row>
    <row r="13" spans="1:29" ht="48.75" customHeight="1" x14ac:dyDescent="0.2">
      <c r="B13" s="173" t="s">
        <v>17</v>
      </c>
      <c r="C13" s="174"/>
      <c r="D13" s="178"/>
      <c r="E13" s="358" t="s">
        <v>51</v>
      </c>
      <c r="F13" s="359"/>
      <c r="G13" s="359"/>
      <c r="H13" s="359"/>
      <c r="I13" s="359"/>
      <c r="J13" s="359"/>
      <c r="K13" s="359"/>
      <c r="L13" s="360"/>
      <c r="M13" s="227" t="s">
        <v>18</v>
      </c>
      <c r="N13" s="227"/>
      <c r="O13" s="227"/>
      <c r="P13" s="227"/>
      <c r="Q13" s="227"/>
      <c r="R13" s="235" t="s">
        <v>281</v>
      </c>
      <c r="S13" s="235"/>
      <c r="T13" s="235"/>
      <c r="U13" s="235"/>
      <c r="V13" s="235"/>
      <c r="W13" s="235"/>
      <c r="X13" s="235"/>
      <c r="Y13" s="235"/>
      <c r="Z13" s="235"/>
      <c r="AA13" s="235"/>
      <c r="AB13" s="235"/>
      <c r="AC13" s="235"/>
    </row>
    <row r="14" spans="1:29" ht="12" customHeight="1" x14ac:dyDescent="0.2">
      <c r="A14" s="88"/>
      <c r="B14" s="89"/>
      <c r="C14" s="89"/>
      <c r="D14" s="89"/>
      <c r="E14" s="7"/>
      <c r="F14" s="7"/>
      <c r="G14" s="7"/>
      <c r="H14" s="7"/>
      <c r="I14" s="7"/>
      <c r="J14" s="7"/>
      <c r="K14" s="7"/>
      <c r="L14" s="7"/>
      <c r="M14" s="7"/>
      <c r="N14" s="7"/>
      <c r="O14" s="8"/>
      <c r="P14" s="63"/>
      <c r="Q14" s="8"/>
      <c r="R14" s="8"/>
      <c r="S14" s="8"/>
      <c r="T14" s="8"/>
      <c r="U14" s="88"/>
    </row>
    <row r="15" spans="1:29" ht="26.25" x14ac:dyDescent="0.2">
      <c r="B15" s="224" t="s">
        <v>19</v>
      </c>
      <c r="C15" s="225"/>
      <c r="D15" s="225"/>
      <c r="E15" s="225"/>
      <c r="F15" s="225"/>
      <c r="G15" s="225"/>
      <c r="H15" s="225"/>
      <c r="I15" s="225"/>
      <c r="J15" s="225"/>
      <c r="K15" s="225"/>
      <c r="L15" s="225"/>
      <c r="M15" s="225"/>
      <c r="N15" s="225"/>
      <c r="O15" s="225"/>
      <c r="P15" s="225"/>
      <c r="Q15" s="225"/>
      <c r="R15" s="225"/>
      <c r="S15" s="225"/>
      <c r="T15" s="226"/>
      <c r="U15" s="90"/>
      <c r="V15" s="224" t="s">
        <v>191</v>
      </c>
      <c r="W15" s="225"/>
      <c r="X15" s="225"/>
      <c r="Y15" s="225"/>
      <c r="Z15" s="225"/>
      <c r="AA15" s="225"/>
      <c r="AB15" s="225"/>
      <c r="AC15" s="226"/>
    </row>
    <row r="16" spans="1:29" ht="26.25" x14ac:dyDescent="0.2">
      <c r="A16" s="90"/>
      <c r="B16" s="224" t="s">
        <v>136</v>
      </c>
      <c r="C16" s="225"/>
      <c r="D16" s="225"/>
      <c r="E16" s="225"/>
      <c r="F16" s="225"/>
      <c r="G16" s="225"/>
      <c r="H16" s="225"/>
      <c r="I16" s="225"/>
      <c r="J16" s="225"/>
      <c r="K16" s="225"/>
      <c r="L16" s="225"/>
      <c r="M16" s="225"/>
      <c r="N16" s="225"/>
      <c r="O16" s="225"/>
      <c r="P16" s="225"/>
      <c r="Q16" s="225"/>
      <c r="R16" s="225"/>
      <c r="S16" s="225"/>
      <c r="T16" s="226"/>
      <c r="U16" s="90"/>
      <c r="V16" s="369" t="s">
        <v>192</v>
      </c>
      <c r="W16" s="370"/>
      <c r="X16" s="375" t="s">
        <v>193</v>
      </c>
      <c r="Y16" s="378" t="s">
        <v>194</v>
      </c>
      <c r="Z16" s="378" t="s">
        <v>195</v>
      </c>
      <c r="AA16" s="378" t="s">
        <v>196</v>
      </c>
      <c r="AB16" s="381" t="s">
        <v>197</v>
      </c>
      <c r="AC16" s="378" t="s">
        <v>198</v>
      </c>
    </row>
    <row r="17" spans="1:32" s="125" customFormat="1" ht="26.25" customHeight="1" x14ac:dyDescent="0.2">
      <c r="A17" s="124"/>
      <c r="B17" s="206" t="s">
        <v>20</v>
      </c>
      <c r="C17" s="289" t="s">
        <v>126</v>
      </c>
      <c r="D17" s="290"/>
      <c r="E17" s="291"/>
      <c r="F17" s="206" t="s">
        <v>21</v>
      </c>
      <c r="G17" s="298" t="s">
        <v>284</v>
      </c>
      <c r="H17" s="299"/>
      <c r="I17" s="299"/>
      <c r="J17" s="300"/>
      <c r="K17" s="207" t="s">
        <v>245</v>
      </c>
      <c r="L17" s="288" t="s">
        <v>127</v>
      </c>
      <c r="M17" s="288"/>
      <c r="N17" s="206" t="s">
        <v>22</v>
      </c>
      <c r="O17" s="206" t="s">
        <v>23</v>
      </c>
      <c r="P17" s="295" t="s">
        <v>24</v>
      </c>
      <c r="Q17" s="296"/>
      <c r="R17" s="297"/>
      <c r="S17" s="202" t="s">
        <v>25</v>
      </c>
      <c r="T17" s="203"/>
      <c r="U17" s="124"/>
      <c r="V17" s="371"/>
      <c r="W17" s="372"/>
      <c r="X17" s="376"/>
      <c r="Y17" s="379"/>
      <c r="Z17" s="379"/>
      <c r="AA17" s="379"/>
      <c r="AB17" s="382"/>
      <c r="AC17" s="379"/>
      <c r="AD17" s="138"/>
      <c r="AE17" s="138"/>
      <c r="AF17" s="138"/>
    </row>
    <row r="18" spans="1:32" s="125" customFormat="1" ht="66.75" customHeight="1" x14ac:dyDescent="0.2">
      <c r="A18" s="124"/>
      <c r="B18" s="206"/>
      <c r="C18" s="292"/>
      <c r="D18" s="293"/>
      <c r="E18" s="294"/>
      <c r="F18" s="206"/>
      <c r="G18" s="301"/>
      <c r="H18" s="302"/>
      <c r="I18" s="302"/>
      <c r="J18" s="303"/>
      <c r="K18" s="208"/>
      <c r="L18" s="123" t="s">
        <v>26</v>
      </c>
      <c r="M18" s="123" t="s">
        <v>27</v>
      </c>
      <c r="N18" s="206"/>
      <c r="O18" s="206"/>
      <c r="P18" s="122" t="s">
        <v>28</v>
      </c>
      <c r="Q18" s="122" t="s">
        <v>207</v>
      </c>
      <c r="R18" s="122" t="s">
        <v>29</v>
      </c>
      <c r="S18" s="204"/>
      <c r="T18" s="205"/>
      <c r="U18" s="124"/>
      <c r="V18" s="373"/>
      <c r="W18" s="374"/>
      <c r="X18" s="377"/>
      <c r="Y18" s="380"/>
      <c r="Z18" s="380"/>
      <c r="AA18" s="380"/>
      <c r="AB18" s="383"/>
      <c r="AC18" s="380"/>
      <c r="AD18" s="138"/>
      <c r="AE18" s="138"/>
      <c r="AF18" s="138"/>
    </row>
    <row r="19" spans="1:32" ht="186.75" customHeight="1" x14ac:dyDescent="0.2">
      <c r="A19" s="90"/>
      <c r="B19" s="150">
        <v>1</v>
      </c>
      <c r="C19" s="242" t="s">
        <v>261</v>
      </c>
      <c r="D19" s="243"/>
      <c r="E19" s="244"/>
      <c r="F19" s="151">
        <v>1.4999999999999999E-2</v>
      </c>
      <c r="G19" s="222" t="s">
        <v>232</v>
      </c>
      <c r="H19" s="305"/>
      <c r="I19" s="305"/>
      <c r="J19" s="305"/>
      <c r="K19" s="313" t="s">
        <v>203</v>
      </c>
      <c r="L19" s="116">
        <v>42737</v>
      </c>
      <c r="M19" s="116">
        <v>43465</v>
      </c>
      <c r="N19" s="50" t="s">
        <v>234</v>
      </c>
      <c r="O19" s="128" t="s">
        <v>167</v>
      </c>
      <c r="P19" s="307">
        <f>77254000+4879200</f>
        <v>82133200</v>
      </c>
      <c r="Q19" s="347">
        <v>0</v>
      </c>
      <c r="R19" s="310">
        <v>0</v>
      </c>
      <c r="S19" s="214" t="s">
        <v>152</v>
      </c>
      <c r="T19" s="215"/>
      <c r="U19" s="141"/>
      <c r="V19" s="213" t="s">
        <v>200</v>
      </c>
      <c r="W19" s="213"/>
      <c r="X19" s="146" t="s">
        <v>355</v>
      </c>
      <c r="Y19" s="219">
        <f>77254000+4879200</f>
        <v>82133200</v>
      </c>
      <c r="Z19" s="195">
        <v>0</v>
      </c>
      <c r="AA19" s="195">
        <v>0</v>
      </c>
      <c r="AB19" s="147">
        <v>1.4999999999999999E-2</v>
      </c>
      <c r="AC19" s="127"/>
    </row>
    <row r="20" spans="1:32" ht="125.25" customHeight="1" x14ac:dyDescent="0.2">
      <c r="B20" s="150">
        <v>2</v>
      </c>
      <c r="C20" s="245"/>
      <c r="D20" s="246"/>
      <c r="E20" s="247"/>
      <c r="F20" s="128">
        <v>1.4999999999999999E-2</v>
      </c>
      <c r="G20" s="222" t="s">
        <v>333</v>
      </c>
      <c r="H20" s="305"/>
      <c r="I20" s="305"/>
      <c r="J20" s="305"/>
      <c r="K20" s="314"/>
      <c r="L20" s="116">
        <v>42737</v>
      </c>
      <c r="M20" s="168">
        <v>43465</v>
      </c>
      <c r="N20" s="51" t="s">
        <v>235</v>
      </c>
      <c r="O20" s="128" t="s">
        <v>167</v>
      </c>
      <c r="P20" s="308"/>
      <c r="Q20" s="348">
        <v>0</v>
      </c>
      <c r="R20" s="311"/>
      <c r="S20" s="216"/>
      <c r="T20" s="217"/>
      <c r="U20" s="141"/>
      <c r="V20" s="213" t="s">
        <v>200</v>
      </c>
      <c r="W20" s="213"/>
      <c r="X20" s="169" t="s">
        <v>356</v>
      </c>
      <c r="Y20" s="223"/>
      <c r="Z20" s="196"/>
      <c r="AA20" s="196"/>
      <c r="AB20" s="147">
        <v>1.4999999999999999E-2</v>
      </c>
      <c r="AC20" s="127"/>
      <c r="AE20" s="135"/>
    </row>
    <row r="21" spans="1:32" ht="108" customHeight="1" x14ac:dyDescent="0.2">
      <c r="B21" s="150">
        <v>3</v>
      </c>
      <c r="C21" s="245"/>
      <c r="D21" s="246"/>
      <c r="E21" s="247"/>
      <c r="F21" s="128">
        <v>0.01</v>
      </c>
      <c r="G21" s="222" t="s">
        <v>233</v>
      </c>
      <c r="H21" s="222"/>
      <c r="I21" s="222"/>
      <c r="J21" s="222"/>
      <c r="K21" s="314"/>
      <c r="L21" s="116">
        <v>42737</v>
      </c>
      <c r="M21" s="168">
        <v>43465</v>
      </c>
      <c r="N21" s="51" t="s">
        <v>319</v>
      </c>
      <c r="O21" s="128" t="s">
        <v>167</v>
      </c>
      <c r="P21" s="308"/>
      <c r="Q21" s="348"/>
      <c r="R21" s="311"/>
      <c r="S21" s="216"/>
      <c r="T21" s="217"/>
      <c r="U21" s="141"/>
      <c r="V21" s="213" t="s">
        <v>200</v>
      </c>
      <c r="W21" s="213"/>
      <c r="X21" s="169" t="s">
        <v>357</v>
      </c>
      <c r="Y21" s="223"/>
      <c r="Z21" s="196"/>
      <c r="AA21" s="196"/>
      <c r="AB21" s="147">
        <v>0.01</v>
      </c>
      <c r="AC21" s="127"/>
    </row>
    <row r="22" spans="1:32" ht="165" customHeight="1" x14ac:dyDescent="0.2">
      <c r="B22" s="150">
        <v>4</v>
      </c>
      <c r="C22" s="245"/>
      <c r="D22" s="246"/>
      <c r="E22" s="247"/>
      <c r="F22" s="128">
        <v>1.4999999999999999E-2</v>
      </c>
      <c r="G22" s="269" t="s">
        <v>327</v>
      </c>
      <c r="H22" s="270"/>
      <c r="I22" s="270"/>
      <c r="J22" s="271"/>
      <c r="K22" s="314"/>
      <c r="L22" s="116">
        <v>42767</v>
      </c>
      <c r="M22" s="168">
        <v>43465</v>
      </c>
      <c r="N22" s="51" t="s">
        <v>320</v>
      </c>
      <c r="O22" s="128" t="s">
        <v>167</v>
      </c>
      <c r="P22" s="308"/>
      <c r="Q22" s="348"/>
      <c r="R22" s="311"/>
      <c r="S22" s="216"/>
      <c r="T22" s="217"/>
      <c r="U22" s="141"/>
      <c r="V22" s="213" t="s">
        <v>200</v>
      </c>
      <c r="W22" s="213"/>
      <c r="X22" s="146" t="s">
        <v>358</v>
      </c>
      <c r="Y22" s="223"/>
      <c r="Z22" s="196"/>
      <c r="AA22" s="196"/>
      <c r="AB22" s="147">
        <v>1.4999999999999999E-2</v>
      </c>
      <c r="AC22" s="127"/>
    </row>
    <row r="23" spans="1:32" ht="54" customHeight="1" x14ac:dyDescent="0.2">
      <c r="B23" s="150">
        <v>5</v>
      </c>
      <c r="C23" s="280"/>
      <c r="D23" s="281"/>
      <c r="E23" s="282"/>
      <c r="F23" s="128">
        <v>1.4999999999999999E-2</v>
      </c>
      <c r="G23" s="222" t="s">
        <v>318</v>
      </c>
      <c r="H23" s="222"/>
      <c r="I23" s="222"/>
      <c r="J23" s="222"/>
      <c r="K23" s="350"/>
      <c r="L23" s="116">
        <v>42826</v>
      </c>
      <c r="M23" s="168">
        <v>43465</v>
      </c>
      <c r="N23" s="51" t="s">
        <v>263</v>
      </c>
      <c r="O23" s="128" t="s">
        <v>167</v>
      </c>
      <c r="P23" s="309"/>
      <c r="Q23" s="349">
        <v>0</v>
      </c>
      <c r="R23" s="312"/>
      <c r="S23" s="306"/>
      <c r="T23" s="286"/>
      <c r="U23" s="141"/>
      <c r="V23" s="213" t="s">
        <v>200</v>
      </c>
      <c r="W23" s="213"/>
      <c r="X23" s="146" t="s">
        <v>352</v>
      </c>
      <c r="Y23" s="220"/>
      <c r="Z23" s="197"/>
      <c r="AA23" s="197"/>
      <c r="AB23" s="147">
        <v>1.4999999999999999E-2</v>
      </c>
      <c r="AC23" s="127"/>
    </row>
    <row r="24" spans="1:32" ht="154.5" customHeight="1" x14ac:dyDescent="0.2">
      <c r="B24" s="150">
        <v>6</v>
      </c>
      <c r="C24" s="242" t="s">
        <v>249</v>
      </c>
      <c r="D24" s="243"/>
      <c r="E24" s="244"/>
      <c r="F24" s="128">
        <v>0.02</v>
      </c>
      <c r="G24" s="221" t="s">
        <v>220</v>
      </c>
      <c r="H24" s="304"/>
      <c r="I24" s="304"/>
      <c r="J24" s="304"/>
      <c r="K24" s="313" t="s">
        <v>215</v>
      </c>
      <c r="L24" s="116">
        <v>42737</v>
      </c>
      <c r="M24" s="168">
        <v>43465</v>
      </c>
      <c r="N24" s="51" t="s">
        <v>138</v>
      </c>
      <c r="O24" s="128" t="s">
        <v>167</v>
      </c>
      <c r="P24" s="219">
        <f>55854000+7600000+4344200</f>
        <v>67798200</v>
      </c>
      <c r="Q24" s="219">
        <v>0</v>
      </c>
      <c r="R24" s="195">
        <v>0</v>
      </c>
      <c r="S24" s="214" t="s">
        <v>152</v>
      </c>
      <c r="T24" s="215"/>
      <c r="U24" s="141"/>
      <c r="V24" s="213" t="s">
        <v>200</v>
      </c>
      <c r="W24" s="213"/>
      <c r="X24" s="146" t="s">
        <v>359</v>
      </c>
      <c r="Y24" s="219">
        <f>55854000+7600000+4344200</f>
        <v>67798200</v>
      </c>
      <c r="Z24" s="195">
        <v>0</v>
      </c>
      <c r="AA24" s="195">
        <v>0</v>
      </c>
      <c r="AB24" s="147">
        <v>0.02</v>
      </c>
      <c r="AC24" s="127"/>
      <c r="AE24" s="136"/>
    </row>
    <row r="25" spans="1:32" ht="85.5" customHeight="1" x14ac:dyDescent="0.2">
      <c r="B25" s="150">
        <v>7</v>
      </c>
      <c r="C25" s="280"/>
      <c r="D25" s="281"/>
      <c r="E25" s="282"/>
      <c r="F25" s="128">
        <v>0.02</v>
      </c>
      <c r="G25" s="222" t="s">
        <v>140</v>
      </c>
      <c r="H25" s="305"/>
      <c r="I25" s="305"/>
      <c r="J25" s="305"/>
      <c r="K25" s="314"/>
      <c r="L25" s="116">
        <v>42737</v>
      </c>
      <c r="M25" s="168">
        <v>43465</v>
      </c>
      <c r="N25" s="51" t="s">
        <v>252</v>
      </c>
      <c r="O25" s="128" t="s">
        <v>167</v>
      </c>
      <c r="P25" s="223"/>
      <c r="Q25" s="223"/>
      <c r="R25" s="196"/>
      <c r="S25" s="216"/>
      <c r="T25" s="217"/>
      <c r="U25" s="141"/>
      <c r="V25" s="213" t="s">
        <v>200</v>
      </c>
      <c r="W25" s="213"/>
      <c r="X25" s="146" t="s">
        <v>360</v>
      </c>
      <c r="Y25" s="223"/>
      <c r="Z25" s="196"/>
      <c r="AA25" s="196"/>
      <c r="AB25" s="147">
        <v>0.02</v>
      </c>
      <c r="AC25" s="127"/>
    </row>
    <row r="26" spans="1:32" ht="141" customHeight="1" x14ac:dyDescent="0.2">
      <c r="B26" s="150">
        <v>8</v>
      </c>
      <c r="C26" s="242" t="s">
        <v>236</v>
      </c>
      <c r="D26" s="243"/>
      <c r="E26" s="244"/>
      <c r="F26" s="128">
        <v>0.01</v>
      </c>
      <c r="G26" s="222" t="s">
        <v>229</v>
      </c>
      <c r="H26" s="222"/>
      <c r="I26" s="222"/>
      <c r="J26" s="222"/>
      <c r="K26" s="315" t="s">
        <v>204</v>
      </c>
      <c r="L26" s="50">
        <v>42917</v>
      </c>
      <c r="M26" s="168">
        <v>43465</v>
      </c>
      <c r="N26" s="51" t="s">
        <v>231</v>
      </c>
      <c r="O26" s="128" t="s">
        <v>275</v>
      </c>
      <c r="P26" s="219">
        <f>44940000+2568000</f>
        <v>47508000</v>
      </c>
      <c r="Q26" s="219">
        <v>0</v>
      </c>
      <c r="R26" s="195">
        <v>0</v>
      </c>
      <c r="S26" s="214" t="s">
        <v>152</v>
      </c>
      <c r="T26" s="215"/>
      <c r="U26" s="141"/>
      <c r="V26" s="213" t="s">
        <v>200</v>
      </c>
      <c r="W26" s="213"/>
      <c r="X26" s="146" t="s">
        <v>395</v>
      </c>
      <c r="Y26" s="219">
        <f>44940000+2568000</f>
        <v>47508000</v>
      </c>
      <c r="Z26" s="195">
        <v>0</v>
      </c>
      <c r="AA26" s="195">
        <v>0</v>
      </c>
      <c r="AB26" s="147">
        <v>0.01</v>
      </c>
      <c r="AC26" s="127"/>
    </row>
    <row r="27" spans="1:32" ht="270.75" customHeight="1" x14ac:dyDescent="0.2">
      <c r="B27" s="150">
        <v>9</v>
      </c>
      <c r="C27" s="245"/>
      <c r="D27" s="246"/>
      <c r="E27" s="247"/>
      <c r="F27" s="128">
        <v>0.02</v>
      </c>
      <c r="G27" s="222" t="s">
        <v>216</v>
      </c>
      <c r="H27" s="222"/>
      <c r="I27" s="222"/>
      <c r="J27" s="222"/>
      <c r="K27" s="316"/>
      <c r="L27" s="116">
        <v>42737</v>
      </c>
      <c r="M27" s="168">
        <v>43465</v>
      </c>
      <c r="N27" s="51" t="s">
        <v>230</v>
      </c>
      <c r="O27" s="128" t="s">
        <v>167</v>
      </c>
      <c r="P27" s="223"/>
      <c r="Q27" s="223"/>
      <c r="R27" s="196"/>
      <c r="S27" s="216"/>
      <c r="T27" s="217"/>
      <c r="U27" s="141"/>
      <c r="V27" s="213" t="s">
        <v>200</v>
      </c>
      <c r="W27" s="213"/>
      <c r="X27" s="146" t="s">
        <v>396</v>
      </c>
      <c r="Y27" s="223"/>
      <c r="Z27" s="196"/>
      <c r="AA27" s="196"/>
      <c r="AB27" s="147">
        <v>0.02</v>
      </c>
      <c r="AC27" s="127"/>
    </row>
    <row r="28" spans="1:32" ht="216" customHeight="1" x14ac:dyDescent="0.2">
      <c r="B28" s="150">
        <v>10</v>
      </c>
      <c r="C28" s="245"/>
      <c r="D28" s="246"/>
      <c r="E28" s="247"/>
      <c r="F28" s="128">
        <v>0.02</v>
      </c>
      <c r="G28" s="222" t="s">
        <v>237</v>
      </c>
      <c r="H28" s="222"/>
      <c r="I28" s="222"/>
      <c r="J28" s="222"/>
      <c r="K28" s="316"/>
      <c r="L28" s="116">
        <v>42737</v>
      </c>
      <c r="M28" s="168">
        <v>43465</v>
      </c>
      <c r="N28" s="51" t="s">
        <v>138</v>
      </c>
      <c r="O28" s="128" t="s">
        <v>167</v>
      </c>
      <c r="P28" s="223"/>
      <c r="Q28" s="223"/>
      <c r="R28" s="196"/>
      <c r="S28" s="216"/>
      <c r="T28" s="217"/>
      <c r="U28" s="141"/>
      <c r="V28" s="213" t="s">
        <v>200</v>
      </c>
      <c r="W28" s="213"/>
      <c r="X28" s="146" t="s">
        <v>400</v>
      </c>
      <c r="Y28" s="223"/>
      <c r="Z28" s="196"/>
      <c r="AA28" s="196"/>
      <c r="AB28" s="147">
        <v>0.02</v>
      </c>
      <c r="AC28" s="127"/>
    </row>
    <row r="29" spans="1:32" ht="162" customHeight="1" x14ac:dyDescent="0.2">
      <c r="B29" s="150">
        <v>11</v>
      </c>
      <c r="C29" s="245"/>
      <c r="D29" s="246"/>
      <c r="E29" s="247"/>
      <c r="F29" s="128">
        <v>1.4999999999999999E-2</v>
      </c>
      <c r="G29" s="222" t="s">
        <v>322</v>
      </c>
      <c r="H29" s="305"/>
      <c r="I29" s="305"/>
      <c r="J29" s="305"/>
      <c r="K29" s="316"/>
      <c r="L29" s="116">
        <v>42737</v>
      </c>
      <c r="M29" s="168">
        <v>43465</v>
      </c>
      <c r="N29" s="51" t="s">
        <v>321</v>
      </c>
      <c r="O29" s="128" t="s">
        <v>167</v>
      </c>
      <c r="P29" s="223"/>
      <c r="Q29" s="223"/>
      <c r="R29" s="196"/>
      <c r="S29" s="216"/>
      <c r="T29" s="217"/>
      <c r="U29" s="141"/>
      <c r="V29" s="213" t="s">
        <v>200</v>
      </c>
      <c r="W29" s="213"/>
      <c r="X29" s="146" t="s">
        <v>401</v>
      </c>
      <c r="Y29" s="223"/>
      <c r="Z29" s="196"/>
      <c r="AA29" s="196"/>
      <c r="AB29" s="147">
        <v>1.4999999999999999E-2</v>
      </c>
      <c r="AC29" s="127"/>
      <c r="AD29" s="93"/>
    </row>
    <row r="30" spans="1:32" ht="98.25" customHeight="1" x14ac:dyDescent="0.2">
      <c r="B30" s="150">
        <v>12</v>
      </c>
      <c r="C30" s="245"/>
      <c r="D30" s="246"/>
      <c r="E30" s="247"/>
      <c r="F30" s="128">
        <v>0.01</v>
      </c>
      <c r="G30" s="222" t="s">
        <v>289</v>
      </c>
      <c r="H30" s="305"/>
      <c r="I30" s="305"/>
      <c r="J30" s="305"/>
      <c r="K30" s="316"/>
      <c r="L30" s="116">
        <v>42826</v>
      </c>
      <c r="M30" s="168">
        <v>43465</v>
      </c>
      <c r="N30" s="51" t="s">
        <v>238</v>
      </c>
      <c r="O30" s="128" t="s">
        <v>167</v>
      </c>
      <c r="P30" s="223"/>
      <c r="Q30" s="223"/>
      <c r="R30" s="196"/>
      <c r="S30" s="216"/>
      <c r="T30" s="217"/>
      <c r="U30" s="141"/>
      <c r="V30" s="213" t="s">
        <v>200</v>
      </c>
      <c r="W30" s="213"/>
      <c r="X30" s="153" t="s">
        <v>402</v>
      </c>
      <c r="Y30" s="223"/>
      <c r="Z30" s="196"/>
      <c r="AA30" s="196"/>
      <c r="AB30" s="147">
        <v>0.01</v>
      </c>
      <c r="AC30" s="127"/>
    </row>
    <row r="31" spans="1:32" ht="80.25" customHeight="1" x14ac:dyDescent="0.2">
      <c r="B31" s="150">
        <v>13</v>
      </c>
      <c r="C31" s="245"/>
      <c r="D31" s="246"/>
      <c r="E31" s="247"/>
      <c r="F31" s="128">
        <v>0.01</v>
      </c>
      <c r="G31" s="222" t="s">
        <v>217</v>
      </c>
      <c r="H31" s="305"/>
      <c r="I31" s="305"/>
      <c r="J31" s="305"/>
      <c r="K31" s="317"/>
      <c r="L31" s="116">
        <v>42826</v>
      </c>
      <c r="M31" s="168">
        <v>43465</v>
      </c>
      <c r="N31" s="51" t="s">
        <v>139</v>
      </c>
      <c r="O31" s="128" t="s">
        <v>167</v>
      </c>
      <c r="P31" s="220"/>
      <c r="Q31" s="220"/>
      <c r="R31" s="197"/>
      <c r="S31" s="216"/>
      <c r="T31" s="217"/>
      <c r="U31" s="141"/>
      <c r="V31" s="213" t="s">
        <v>200</v>
      </c>
      <c r="W31" s="213"/>
      <c r="X31" s="146" t="s">
        <v>353</v>
      </c>
      <c r="Y31" s="220"/>
      <c r="Z31" s="197"/>
      <c r="AA31" s="197"/>
      <c r="AB31" s="147">
        <v>0.01</v>
      </c>
      <c r="AC31" s="127"/>
    </row>
    <row r="32" spans="1:32" ht="95.25" customHeight="1" x14ac:dyDescent="0.2">
      <c r="B32" s="150">
        <v>14</v>
      </c>
      <c r="C32" s="280"/>
      <c r="D32" s="281"/>
      <c r="E32" s="282"/>
      <c r="F32" s="128">
        <v>0.01</v>
      </c>
      <c r="G32" s="222" t="s">
        <v>323</v>
      </c>
      <c r="H32" s="222"/>
      <c r="I32" s="222"/>
      <c r="J32" s="222"/>
      <c r="K32" s="152" t="s">
        <v>204</v>
      </c>
      <c r="L32" s="50">
        <v>42887</v>
      </c>
      <c r="M32" s="168">
        <v>43465</v>
      </c>
      <c r="N32" s="51" t="s">
        <v>324</v>
      </c>
      <c r="O32" s="128" t="s">
        <v>275</v>
      </c>
      <c r="P32" s="133">
        <v>0</v>
      </c>
      <c r="Q32" s="133">
        <v>0</v>
      </c>
      <c r="R32" s="130">
        <v>0</v>
      </c>
      <c r="S32" s="306"/>
      <c r="T32" s="286"/>
      <c r="U32" s="141"/>
      <c r="V32" s="213" t="s">
        <v>200</v>
      </c>
      <c r="W32" s="213"/>
      <c r="X32" s="146" t="s">
        <v>403</v>
      </c>
      <c r="Y32" s="133">
        <v>0</v>
      </c>
      <c r="Z32" s="130">
        <v>0</v>
      </c>
      <c r="AA32" s="130">
        <v>0</v>
      </c>
      <c r="AB32" s="147">
        <v>0.01</v>
      </c>
      <c r="AC32" s="127"/>
    </row>
    <row r="33" spans="2:33" s="112" customFormat="1" ht="71.25" customHeight="1" x14ac:dyDescent="0.2">
      <c r="B33" s="224" t="s">
        <v>268</v>
      </c>
      <c r="C33" s="225"/>
      <c r="D33" s="225"/>
      <c r="E33" s="225"/>
      <c r="F33" s="225"/>
      <c r="G33" s="225"/>
      <c r="H33" s="225"/>
      <c r="I33" s="225"/>
      <c r="J33" s="225"/>
      <c r="K33" s="225"/>
      <c r="L33" s="225"/>
      <c r="M33" s="225"/>
      <c r="N33" s="225"/>
      <c r="O33" s="225"/>
      <c r="P33" s="225"/>
      <c r="Q33" s="225"/>
      <c r="R33" s="225"/>
      <c r="S33" s="225"/>
      <c r="T33" s="226"/>
      <c r="V33" s="211" t="s">
        <v>201</v>
      </c>
      <c r="W33" s="212"/>
      <c r="X33" s="120" t="s">
        <v>193</v>
      </c>
      <c r="Y33" s="384" t="s">
        <v>194</v>
      </c>
      <c r="Z33" s="57" t="s">
        <v>195</v>
      </c>
      <c r="AA33" s="57" t="s">
        <v>196</v>
      </c>
      <c r="AB33" s="77" t="s">
        <v>202</v>
      </c>
      <c r="AC33" s="57" t="s">
        <v>198</v>
      </c>
    </row>
    <row r="34" spans="2:33" ht="147.75" customHeight="1" x14ac:dyDescent="0.2">
      <c r="B34" s="150">
        <v>15</v>
      </c>
      <c r="C34" s="242" t="s">
        <v>248</v>
      </c>
      <c r="D34" s="243"/>
      <c r="E34" s="244"/>
      <c r="F34" s="128">
        <v>2.5000000000000001E-2</v>
      </c>
      <c r="G34" s="222" t="s">
        <v>308</v>
      </c>
      <c r="H34" s="222"/>
      <c r="I34" s="222"/>
      <c r="J34" s="222"/>
      <c r="K34" s="152" t="s">
        <v>330</v>
      </c>
      <c r="L34" s="50">
        <v>42737</v>
      </c>
      <c r="M34" s="50">
        <v>43465</v>
      </c>
      <c r="N34" s="51" t="s">
        <v>297</v>
      </c>
      <c r="O34" s="128" t="s">
        <v>167</v>
      </c>
      <c r="P34" s="165">
        <f>83353000+15000000+18607300+5264400+2514500</f>
        <v>124739200</v>
      </c>
      <c r="Q34" s="140">
        <v>0</v>
      </c>
      <c r="R34" s="139">
        <v>0</v>
      </c>
      <c r="S34" s="214" t="s">
        <v>153</v>
      </c>
      <c r="T34" s="215"/>
      <c r="U34" s="141"/>
      <c r="V34" s="213" t="s">
        <v>200</v>
      </c>
      <c r="W34" s="213"/>
      <c r="X34" s="146" t="s">
        <v>361</v>
      </c>
      <c r="Y34" s="171">
        <f>83353000+15000000+18607300+5264400+2514500</f>
        <v>124739200</v>
      </c>
      <c r="Z34" s="139">
        <v>0</v>
      </c>
      <c r="AA34" s="139">
        <v>0</v>
      </c>
      <c r="AB34" s="147">
        <v>2.5000000000000001E-2</v>
      </c>
      <c r="AC34" s="127"/>
    </row>
    <row r="35" spans="2:33" ht="162.75" customHeight="1" x14ac:dyDescent="0.2">
      <c r="B35" s="150">
        <v>16</v>
      </c>
      <c r="C35" s="242" t="s">
        <v>251</v>
      </c>
      <c r="D35" s="243"/>
      <c r="E35" s="244"/>
      <c r="F35" s="154">
        <v>2.5000000000000001E-2</v>
      </c>
      <c r="G35" s="222" t="s">
        <v>332</v>
      </c>
      <c r="H35" s="222"/>
      <c r="I35" s="222"/>
      <c r="J35" s="222"/>
      <c r="K35" s="152" t="s">
        <v>205</v>
      </c>
      <c r="L35" s="50">
        <v>42737</v>
      </c>
      <c r="M35" s="166">
        <v>43465</v>
      </c>
      <c r="N35" s="51" t="s">
        <v>262</v>
      </c>
      <c r="O35" s="128" t="s">
        <v>167</v>
      </c>
      <c r="P35" s="133">
        <f>32100000+2140000</f>
        <v>34240000</v>
      </c>
      <c r="Q35" s="133">
        <v>0</v>
      </c>
      <c r="R35" s="130">
        <v>0</v>
      </c>
      <c r="S35" s="216"/>
      <c r="T35" s="217"/>
      <c r="U35" s="141"/>
      <c r="V35" s="213" t="s">
        <v>200</v>
      </c>
      <c r="W35" s="213"/>
      <c r="X35" s="146" t="s">
        <v>362</v>
      </c>
      <c r="Y35" s="133">
        <f>32100000+2140000</f>
        <v>34240000</v>
      </c>
      <c r="Z35" s="130">
        <v>0</v>
      </c>
      <c r="AA35" s="130">
        <v>0</v>
      </c>
      <c r="AB35" s="155">
        <v>2.5000000000000001E-2</v>
      </c>
      <c r="AC35" s="127"/>
      <c r="AG35" s="126"/>
    </row>
    <row r="36" spans="2:33" s="104" customFormat="1" ht="81" customHeight="1" x14ac:dyDescent="0.2">
      <c r="B36" s="224" t="s">
        <v>267</v>
      </c>
      <c r="C36" s="225"/>
      <c r="D36" s="225"/>
      <c r="E36" s="225"/>
      <c r="F36" s="225"/>
      <c r="G36" s="225"/>
      <c r="H36" s="225"/>
      <c r="I36" s="225"/>
      <c r="J36" s="225"/>
      <c r="K36" s="225"/>
      <c r="L36" s="225"/>
      <c r="M36" s="225"/>
      <c r="N36" s="225"/>
      <c r="O36" s="225"/>
      <c r="P36" s="225"/>
      <c r="Q36" s="225"/>
      <c r="R36" s="225"/>
      <c r="S36" s="225"/>
      <c r="T36" s="226"/>
      <c r="V36" s="211" t="s">
        <v>201</v>
      </c>
      <c r="W36" s="212"/>
      <c r="X36" s="120" t="s">
        <v>193</v>
      </c>
      <c r="Y36" s="57" t="s">
        <v>194</v>
      </c>
      <c r="Z36" s="57" t="s">
        <v>195</v>
      </c>
      <c r="AA36" s="57" t="s">
        <v>196</v>
      </c>
      <c r="AB36" s="77" t="s">
        <v>202</v>
      </c>
      <c r="AC36" s="57" t="s">
        <v>198</v>
      </c>
    </row>
    <row r="37" spans="2:33" ht="115.5" customHeight="1" x14ac:dyDescent="0.2">
      <c r="B37" s="150">
        <v>17</v>
      </c>
      <c r="C37" s="242" t="s">
        <v>264</v>
      </c>
      <c r="D37" s="243"/>
      <c r="E37" s="244"/>
      <c r="F37" s="156">
        <v>1.2500000000000001E-2</v>
      </c>
      <c r="G37" s="269" t="s">
        <v>218</v>
      </c>
      <c r="H37" s="270"/>
      <c r="I37" s="270"/>
      <c r="J37" s="271"/>
      <c r="K37" s="152" t="s">
        <v>206</v>
      </c>
      <c r="L37" s="50">
        <v>42737</v>
      </c>
      <c r="M37" s="50">
        <v>43100</v>
      </c>
      <c r="N37" s="51" t="s">
        <v>343</v>
      </c>
      <c r="O37" s="128" t="s">
        <v>274</v>
      </c>
      <c r="P37" s="219">
        <f>43816500+17601500+1391000</f>
        <v>62809000</v>
      </c>
      <c r="Q37" s="219">
        <v>0</v>
      </c>
      <c r="R37" s="195">
        <v>0</v>
      </c>
      <c r="S37" s="283" t="s">
        <v>154</v>
      </c>
      <c r="T37" s="215"/>
      <c r="U37" s="141"/>
      <c r="V37" s="209" t="s">
        <v>200</v>
      </c>
      <c r="W37" s="210"/>
      <c r="X37" s="146" t="s">
        <v>363</v>
      </c>
      <c r="Y37" s="195">
        <f>43816500+17601500+1391000</f>
        <v>62809000</v>
      </c>
      <c r="Z37" s="195">
        <v>0</v>
      </c>
      <c r="AA37" s="195">
        <v>0</v>
      </c>
      <c r="AB37" s="147">
        <v>1.2500000000000001E-2</v>
      </c>
      <c r="AC37" s="83"/>
    </row>
    <row r="38" spans="2:33" ht="252" customHeight="1" x14ac:dyDescent="0.2">
      <c r="B38" s="150">
        <v>18</v>
      </c>
      <c r="C38" s="245"/>
      <c r="D38" s="246"/>
      <c r="E38" s="247"/>
      <c r="F38" s="156">
        <v>1.2500000000000001E-2</v>
      </c>
      <c r="G38" s="221" t="s">
        <v>219</v>
      </c>
      <c r="H38" s="221"/>
      <c r="I38" s="221"/>
      <c r="J38" s="221"/>
      <c r="K38" s="152" t="s">
        <v>206</v>
      </c>
      <c r="L38" s="50">
        <v>42737</v>
      </c>
      <c r="M38" s="50">
        <v>43100</v>
      </c>
      <c r="N38" s="51" t="s">
        <v>348</v>
      </c>
      <c r="O38" s="128" t="s">
        <v>274</v>
      </c>
      <c r="P38" s="223"/>
      <c r="Q38" s="223"/>
      <c r="R38" s="196"/>
      <c r="S38" s="284"/>
      <c r="T38" s="217"/>
      <c r="U38" s="141"/>
      <c r="V38" s="213" t="s">
        <v>200</v>
      </c>
      <c r="W38" s="213"/>
      <c r="X38" s="146" t="s">
        <v>364</v>
      </c>
      <c r="Y38" s="196"/>
      <c r="Z38" s="197"/>
      <c r="AA38" s="197"/>
      <c r="AB38" s="147">
        <v>1.2500000000000001E-2</v>
      </c>
      <c r="AC38" s="83"/>
    </row>
    <row r="39" spans="2:33" ht="115.5" customHeight="1" x14ac:dyDescent="0.2">
      <c r="B39" s="150">
        <v>19</v>
      </c>
      <c r="C39" s="245"/>
      <c r="D39" s="246"/>
      <c r="E39" s="247"/>
      <c r="F39" s="156">
        <v>1.2500000000000001E-2</v>
      </c>
      <c r="G39" s="269" t="s">
        <v>344</v>
      </c>
      <c r="H39" s="270"/>
      <c r="I39" s="270"/>
      <c r="J39" s="271"/>
      <c r="K39" s="152" t="s">
        <v>346</v>
      </c>
      <c r="L39" s="50">
        <v>43017</v>
      </c>
      <c r="M39" s="50">
        <v>43100</v>
      </c>
      <c r="N39" s="51" t="s">
        <v>347</v>
      </c>
      <c r="O39" s="128" t="s">
        <v>274</v>
      </c>
      <c r="P39" s="223"/>
      <c r="Q39" s="223"/>
      <c r="R39" s="196"/>
      <c r="S39" s="284"/>
      <c r="T39" s="217"/>
      <c r="U39" s="141"/>
      <c r="V39" s="209" t="s">
        <v>200</v>
      </c>
      <c r="W39" s="210"/>
      <c r="X39" s="146" t="s">
        <v>365</v>
      </c>
      <c r="Y39" s="196"/>
      <c r="Z39" s="144"/>
      <c r="AA39" s="144"/>
      <c r="AB39" s="147">
        <v>1.2500000000000001E-2</v>
      </c>
      <c r="AC39" s="83"/>
    </row>
    <row r="40" spans="2:33" ht="115.5" customHeight="1" x14ac:dyDescent="0.2">
      <c r="B40" s="150">
        <v>20</v>
      </c>
      <c r="C40" s="280"/>
      <c r="D40" s="281"/>
      <c r="E40" s="282"/>
      <c r="F40" s="156">
        <v>1.2500000000000001E-2</v>
      </c>
      <c r="G40" s="269" t="s">
        <v>345</v>
      </c>
      <c r="H40" s="270"/>
      <c r="I40" s="270"/>
      <c r="J40" s="271"/>
      <c r="K40" s="152" t="s">
        <v>346</v>
      </c>
      <c r="L40" s="50">
        <v>43017</v>
      </c>
      <c r="M40" s="50">
        <v>43100</v>
      </c>
      <c r="N40" s="51" t="s">
        <v>349</v>
      </c>
      <c r="O40" s="128" t="s">
        <v>274</v>
      </c>
      <c r="P40" s="220"/>
      <c r="Q40" s="220"/>
      <c r="R40" s="197"/>
      <c r="S40" s="285"/>
      <c r="T40" s="286"/>
      <c r="U40" s="141"/>
      <c r="V40" s="209" t="s">
        <v>200</v>
      </c>
      <c r="W40" s="210"/>
      <c r="X40" s="146" t="s">
        <v>351</v>
      </c>
      <c r="Y40" s="197"/>
      <c r="Z40" s="144"/>
      <c r="AA40" s="144"/>
      <c r="AB40" s="147">
        <v>1.2500000000000001E-2</v>
      </c>
      <c r="AC40" s="83"/>
    </row>
    <row r="41" spans="2:33" s="117" customFormat="1" ht="58.5" customHeight="1" x14ac:dyDescent="0.2">
      <c r="B41" s="224" t="s">
        <v>266</v>
      </c>
      <c r="C41" s="225"/>
      <c r="D41" s="225"/>
      <c r="E41" s="225"/>
      <c r="F41" s="225"/>
      <c r="G41" s="225"/>
      <c r="H41" s="225"/>
      <c r="I41" s="225"/>
      <c r="J41" s="225"/>
      <c r="K41" s="225"/>
      <c r="L41" s="225"/>
      <c r="M41" s="225"/>
      <c r="N41" s="225"/>
      <c r="O41" s="225"/>
      <c r="P41" s="225"/>
      <c r="Q41" s="225"/>
      <c r="R41" s="225"/>
      <c r="S41" s="225"/>
      <c r="T41" s="226"/>
      <c r="V41" s="211" t="s">
        <v>201</v>
      </c>
      <c r="W41" s="212"/>
      <c r="X41" s="120" t="s">
        <v>193</v>
      </c>
      <c r="Y41" s="57" t="s">
        <v>194</v>
      </c>
      <c r="Z41" s="57" t="s">
        <v>195</v>
      </c>
      <c r="AA41" s="57" t="s">
        <v>196</v>
      </c>
      <c r="AB41" s="77" t="s">
        <v>202</v>
      </c>
      <c r="AC41" s="57" t="s">
        <v>198</v>
      </c>
    </row>
    <row r="42" spans="2:33" ht="328.5" customHeight="1" x14ac:dyDescent="0.2">
      <c r="B42" s="150">
        <v>21</v>
      </c>
      <c r="C42" s="242" t="s">
        <v>265</v>
      </c>
      <c r="D42" s="243"/>
      <c r="E42" s="244"/>
      <c r="F42" s="154">
        <v>0.02</v>
      </c>
      <c r="G42" s="222" t="s">
        <v>315</v>
      </c>
      <c r="H42" s="222"/>
      <c r="I42" s="222"/>
      <c r="J42" s="222"/>
      <c r="K42" s="152" t="s">
        <v>329</v>
      </c>
      <c r="L42" s="50">
        <v>42737</v>
      </c>
      <c r="M42" s="50">
        <v>42925</v>
      </c>
      <c r="N42" s="51" t="s">
        <v>326</v>
      </c>
      <c r="O42" s="128" t="s">
        <v>167</v>
      </c>
      <c r="P42" s="133">
        <f>25145000+27659500+32688500+2514500+3017400</f>
        <v>91024900</v>
      </c>
      <c r="Q42" s="133">
        <v>0</v>
      </c>
      <c r="R42" s="130">
        <v>0</v>
      </c>
      <c r="S42" s="214" t="s">
        <v>155</v>
      </c>
      <c r="T42" s="215"/>
      <c r="U42" s="141"/>
      <c r="V42" s="213" t="s">
        <v>200</v>
      </c>
      <c r="W42" s="213"/>
      <c r="X42" s="170" t="s">
        <v>366</v>
      </c>
      <c r="Y42" s="130">
        <f>25145000+27659500+32688500+2514500+3017400</f>
        <v>91024900</v>
      </c>
      <c r="Z42" s="130">
        <v>0</v>
      </c>
      <c r="AA42" s="130">
        <v>0</v>
      </c>
      <c r="AB42" s="147">
        <v>0.02</v>
      </c>
      <c r="AC42" s="127"/>
    </row>
    <row r="43" spans="2:33" ht="216.75" customHeight="1" x14ac:dyDescent="0.2">
      <c r="B43" s="157">
        <v>22</v>
      </c>
      <c r="C43" s="245"/>
      <c r="D43" s="246"/>
      <c r="E43" s="247"/>
      <c r="F43" s="154">
        <v>0.02</v>
      </c>
      <c r="G43" s="222" t="s">
        <v>316</v>
      </c>
      <c r="H43" s="222"/>
      <c r="I43" s="222"/>
      <c r="J43" s="222"/>
      <c r="K43" s="152" t="s">
        <v>317</v>
      </c>
      <c r="L43" s="50">
        <v>42917</v>
      </c>
      <c r="M43" s="50">
        <v>43100</v>
      </c>
      <c r="N43" s="115" t="s">
        <v>325</v>
      </c>
      <c r="O43" s="128" t="s">
        <v>167</v>
      </c>
      <c r="P43" s="165">
        <f>166860000+8486265</f>
        <v>175346265</v>
      </c>
      <c r="Q43" s="140">
        <v>0</v>
      </c>
      <c r="R43" s="139">
        <v>0</v>
      </c>
      <c r="S43" s="216"/>
      <c r="T43" s="217"/>
      <c r="U43" s="141"/>
      <c r="V43" s="213" t="s">
        <v>200</v>
      </c>
      <c r="W43" s="213"/>
      <c r="X43" s="146" t="s">
        <v>367</v>
      </c>
      <c r="Y43" s="130">
        <f>166860000+8486265</f>
        <v>175346265</v>
      </c>
      <c r="Z43" s="139">
        <v>0</v>
      </c>
      <c r="AA43" s="139">
        <v>0</v>
      </c>
      <c r="AB43" s="147">
        <v>0.02</v>
      </c>
      <c r="AC43" s="131"/>
    </row>
    <row r="44" spans="2:33" ht="70.5" customHeight="1" x14ac:dyDescent="0.2">
      <c r="B44" s="224" t="s">
        <v>183</v>
      </c>
      <c r="C44" s="225"/>
      <c r="D44" s="225"/>
      <c r="E44" s="225"/>
      <c r="F44" s="225"/>
      <c r="G44" s="225"/>
      <c r="H44" s="225"/>
      <c r="I44" s="225"/>
      <c r="J44" s="225"/>
      <c r="K44" s="225"/>
      <c r="L44" s="225"/>
      <c r="M44" s="225"/>
      <c r="N44" s="225"/>
      <c r="O44" s="225"/>
      <c r="P44" s="225"/>
      <c r="Q44" s="225"/>
      <c r="R44" s="225"/>
      <c r="S44" s="225"/>
      <c r="T44" s="226"/>
      <c r="V44" s="211" t="s">
        <v>201</v>
      </c>
      <c r="W44" s="212"/>
      <c r="X44" s="120" t="s">
        <v>193</v>
      </c>
      <c r="Y44" s="57" t="s">
        <v>194</v>
      </c>
      <c r="Z44" s="57" t="s">
        <v>195</v>
      </c>
      <c r="AA44" s="57" t="s">
        <v>196</v>
      </c>
      <c r="AB44" s="77" t="s">
        <v>202</v>
      </c>
      <c r="AC44" s="57" t="s">
        <v>198</v>
      </c>
    </row>
    <row r="45" spans="2:33" ht="70.5" customHeight="1" x14ac:dyDescent="0.2">
      <c r="B45" s="150">
        <v>23</v>
      </c>
      <c r="C45" s="242" t="s">
        <v>260</v>
      </c>
      <c r="D45" s="243"/>
      <c r="E45" s="244"/>
      <c r="F45" s="154">
        <v>0.01</v>
      </c>
      <c r="G45" s="269" t="s">
        <v>184</v>
      </c>
      <c r="H45" s="270"/>
      <c r="I45" s="270"/>
      <c r="J45" s="271"/>
      <c r="K45" s="152" t="s">
        <v>208</v>
      </c>
      <c r="L45" s="50">
        <v>42767</v>
      </c>
      <c r="M45" s="50">
        <v>42794</v>
      </c>
      <c r="N45" s="128" t="s">
        <v>269</v>
      </c>
      <c r="O45" s="128" t="s">
        <v>167</v>
      </c>
      <c r="P45" s="219">
        <f>56924000+1797600</f>
        <v>58721600</v>
      </c>
      <c r="Q45" s="198">
        <v>0</v>
      </c>
      <c r="R45" s="194">
        <v>0</v>
      </c>
      <c r="S45" s="214" t="s">
        <v>156</v>
      </c>
      <c r="T45" s="215"/>
      <c r="U45" s="141"/>
      <c r="V45" s="213" t="s">
        <v>200</v>
      </c>
      <c r="W45" s="213"/>
      <c r="X45" s="146" t="s">
        <v>334</v>
      </c>
      <c r="Y45" s="198">
        <f>56924000+1797600</f>
        <v>58721600</v>
      </c>
      <c r="Z45" s="194">
        <v>0</v>
      </c>
      <c r="AA45" s="194">
        <v>0</v>
      </c>
      <c r="AB45" s="155">
        <v>0.01</v>
      </c>
      <c r="AC45" s="127"/>
    </row>
    <row r="46" spans="2:33" ht="98.25" customHeight="1" x14ac:dyDescent="0.2">
      <c r="B46" s="150">
        <v>24</v>
      </c>
      <c r="C46" s="245"/>
      <c r="D46" s="246"/>
      <c r="E46" s="247"/>
      <c r="F46" s="154">
        <v>1.4999999999999999E-2</v>
      </c>
      <c r="G46" s="222" t="s">
        <v>185</v>
      </c>
      <c r="H46" s="222"/>
      <c r="I46" s="222"/>
      <c r="J46" s="222"/>
      <c r="K46" s="152" t="s">
        <v>208</v>
      </c>
      <c r="L46" s="50">
        <v>42795</v>
      </c>
      <c r="M46" s="158">
        <v>43089</v>
      </c>
      <c r="N46" s="159" t="s">
        <v>186</v>
      </c>
      <c r="O46" s="128" t="s">
        <v>167</v>
      </c>
      <c r="P46" s="223"/>
      <c r="Q46" s="198"/>
      <c r="R46" s="194"/>
      <c r="S46" s="216"/>
      <c r="T46" s="217"/>
      <c r="U46" s="141"/>
      <c r="V46" s="213" t="s">
        <v>200</v>
      </c>
      <c r="W46" s="213"/>
      <c r="X46" s="146" t="s">
        <v>393</v>
      </c>
      <c r="Y46" s="198"/>
      <c r="Z46" s="194"/>
      <c r="AA46" s="194"/>
      <c r="AB46" s="147">
        <v>1.4999999999999999E-2</v>
      </c>
      <c r="AC46" s="127"/>
    </row>
    <row r="47" spans="2:33" ht="253.5" customHeight="1" x14ac:dyDescent="0.2">
      <c r="B47" s="150">
        <v>25</v>
      </c>
      <c r="C47" s="245"/>
      <c r="D47" s="246"/>
      <c r="E47" s="247"/>
      <c r="F47" s="154">
        <v>0.01</v>
      </c>
      <c r="G47" s="222" t="s">
        <v>270</v>
      </c>
      <c r="H47" s="222"/>
      <c r="I47" s="222"/>
      <c r="J47" s="222"/>
      <c r="K47" s="152" t="s">
        <v>208</v>
      </c>
      <c r="L47" s="50">
        <v>42795</v>
      </c>
      <c r="M47" s="158">
        <v>43089</v>
      </c>
      <c r="N47" s="143" t="s">
        <v>342</v>
      </c>
      <c r="O47" s="128" t="s">
        <v>167</v>
      </c>
      <c r="P47" s="223"/>
      <c r="Q47" s="198"/>
      <c r="R47" s="194"/>
      <c r="S47" s="216"/>
      <c r="T47" s="217"/>
      <c r="U47" s="141"/>
      <c r="V47" s="213" t="s">
        <v>200</v>
      </c>
      <c r="W47" s="213"/>
      <c r="X47" s="146" t="s">
        <v>394</v>
      </c>
      <c r="Y47" s="198"/>
      <c r="Z47" s="194"/>
      <c r="AA47" s="194"/>
      <c r="AB47" s="147">
        <v>0.01</v>
      </c>
      <c r="AC47" s="149"/>
    </row>
    <row r="48" spans="2:33" ht="48.75" customHeight="1" x14ac:dyDescent="0.2">
      <c r="B48" s="150">
        <v>26</v>
      </c>
      <c r="C48" s="245"/>
      <c r="D48" s="246"/>
      <c r="E48" s="247"/>
      <c r="F48" s="154">
        <v>1.4999999999999999E-2</v>
      </c>
      <c r="G48" s="287" t="s">
        <v>287</v>
      </c>
      <c r="H48" s="287"/>
      <c r="I48" s="287"/>
      <c r="J48" s="287"/>
      <c r="K48" s="152" t="s">
        <v>208</v>
      </c>
      <c r="L48" s="50">
        <v>42800</v>
      </c>
      <c r="M48" s="50">
        <v>43069</v>
      </c>
      <c r="N48" s="128" t="s">
        <v>288</v>
      </c>
      <c r="O48" s="128" t="s">
        <v>274</v>
      </c>
      <c r="P48" s="220"/>
      <c r="Q48" s="198"/>
      <c r="R48" s="194"/>
      <c r="S48" s="216"/>
      <c r="T48" s="217"/>
      <c r="U48" s="141"/>
      <c r="V48" s="213" t="s">
        <v>200</v>
      </c>
      <c r="W48" s="213"/>
      <c r="X48" s="146" t="s">
        <v>338</v>
      </c>
      <c r="Y48" s="198"/>
      <c r="Z48" s="194"/>
      <c r="AA48" s="194"/>
      <c r="AB48" s="155">
        <v>1.4999999999999999E-2</v>
      </c>
      <c r="AC48" s="127"/>
    </row>
    <row r="49" spans="2:32" ht="227.25" customHeight="1" x14ac:dyDescent="0.2">
      <c r="B49" s="150">
        <v>27</v>
      </c>
      <c r="C49" s="245"/>
      <c r="D49" s="246"/>
      <c r="E49" s="247"/>
      <c r="F49" s="154">
        <v>0.01</v>
      </c>
      <c r="G49" s="218" t="s">
        <v>141</v>
      </c>
      <c r="H49" s="218"/>
      <c r="I49" s="218"/>
      <c r="J49" s="218"/>
      <c r="K49" s="152" t="s">
        <v>209</v>
      </c>
      <c r="L49" s="50">
        <v>42800</v>
      </c>
      <c r="M49" s="50">
        <v>43089</v>
      </c>
      <c r="N49" s="51" t="s">
        <v>335</v>
      </c>
      <c r="O49" s="128" t="s">
        <v>167</v>
      </c>
      <c r="P49" s="219">
        <f>50825000+3210000</f>
        <v>54035000</v>
      </c>
      <c r="Q49" s="219">
        <v>0</v>
      </c>
      <c r="R49" s="195">
        <v>0</v>
      </c>
      <c r="S49" s="216"/>
      <c r="T49" s="217"/>
      <c r="U49" s="141"/>
      <c r="V49" s="213" t="s">
        <v>200</v>
      </c>
      <c r="W49" s="213"/>
      <c r="X49" s="146" t="s">
        <v>368</v>
      </c>
      <c r="Y49" s="219">
        <f>50825000+3210000</f>
        <v>54035000</v>
      </c>
      <c r="Z49" s="195"/>
      <c r="AA49" s="195"/>
      <c r="AB49" s="147">
        <v>0.01</v>
      </c>
      <c r="AC49" s="127"/>
    </row>
    <row r="50" spans="2:32" ht="131.25" customHeight="1" x14ac:dyDescent="0.2">
      <c r="B50" s="150">
        <v>28</v>
      </c>
      <c r="C50" s="245"/>
      <c r="D50" s="246"/>
      <c r="E50" s="247"/>
      <c r="F50" s="154">
        <v>0.01</v>
      </c>
      <c r="G50" s="218" t="s">
        <v>271</v>
      </c>
      <c r="H50" s="218"/>
      <c r="I50" s="218"/>
      <c r="J50" s="218"/>
      <c r="K50" s="152" t="s">
        <v>209</v>
      </c>
      <c r="L50" s="50">
        <v>42800</v>
      </c>
      <c r="M50" s="50">
        <v>43089</v>
      </c>
      <c r="N50" s="51" t="s">
        <v>188</v>
      </c>
      <c r="O50" s="128" t="s">
        <v>167</v>
      </c>
      <c r="P50" s="223"/>
      <c r="Q50" s="223"/>
      <c r="R50" s="196"/>
      <c r="S50" s="216"/>
      <c r="T50" s="217"/>
      <c r="U50" s="141"/>
      <c r="V50" s="213" t="s">
        <v>200</v>
      </c>
      <c r="W50" s="213"/>
      <c r="X50" s="146" t="s">
        <v>369</v>
      </c>
      <c r="Y50" s="223"/>
      <c r="Z50" s="196"/>
      <c r="AA50" s="196"/>
      <c r="AB50" s="147">
        <v>0.01</v>
      </c>
      <c r="AC50" s="127"/>
    </row>
    <row r="51" spans="2:32" ht="78.75" customHeight="1" x14ac:dyDescent="0.2">
      <c r="B51" s="150">
        <v>29</v>
      </c>
      <c r="C51" s="245"/>
      <c r="D51" s="246"/>
      <c r="E51" s="247"/>
      <c r="F51" s="154">
        <v>0.01</v>
      </c>
      <c r="G51" s="218" t="s">
        <v>250</v>
      </c>
      <c r="H51" s="218"/>
      <c r="I51" s="218"/>
      <c r="J51" s="218"/>
      <c r="K51" s="152" t="s">
        <v>209</v>
      </c>
      <c r="L51" s="50">
        <v>42800</v>
      </c>
      <c r="M51" s="50">
        <v>43089</v>
      </c>
      <c r="N51" s="51" t="s">
        <v>276</v>
      </c>
      <c r="O51" s="128" t="s">
        <v>167</v>
      </c>
      <c r="P51" s="223"/>
      <c r="Q51" s="223"/>
      <c r="R51" s="196"/>
      <c r="S51" s="216"/>
      <c r="T51" s="217"/>
      <c r="U51" s="141"/>
      <c r="V51" s="209" t="s">
        <v>200</v>
      </c>
      <c r="W51" s="210"/>
      <c r="X51" s="146" t="s">
        <v>370</v>
      </c>
      <c r="Y51" s="223"/>
      <c r="Z51" s="196"/>
      <c r="AA51" s="196"/>
      <c r="AB51" s="147">
        <v>0.01</v>
      </c>
      <c r="AC51" s="127"/>
    </row>
    <row r="52" spans="2:32" ht="97.5" customHeight="1" x14ac:dyDescent="0.2">
      <c r="B52" s="150">
        <v>30</v>
      </c>
      <c r="C52" s="245"/>
      <c r="D52" s="246"/>
      <c r="E52" s="247"/>
      <c r="F52" s="154">
        <v>0.01</v>
      </c>
      <c r="G52" s="218" t="s">
        <v>277</v>
      </c>
      <c r="H52" s="218"/>
      <c r="I52" s="218"/>
      <c r="J52" s="218"/>
      <c r="K52" s="152" t="s">
        <v>209</v>
      </c>
      <c r="L52" s="50">
        <v>42800</v>
      </c>
      <c r="M52" s="50">
        <v>43089</v>
      </c>
      <c r="N52" s="51" t="s">
        <v>278</v>
      </c>
      <c r="O52" s="128" t="s">
        <v>167</v>
      </c>
      <c r="P52" s="220"/>
      <c r="Q52" s="220"/>
      <c r="R52" s="197"/>
      <c r="S52" s="216"/>
      <c r="T52" s="217"/>
      <c r="U52" s="141"/>
      <c r="V52" s="209" t="s">
        <v>200</v>
      </c>
      <c r="W52" s="210"/>
      <c r="X52" s="146" t="s">
        <v>371</v>
      </c>
      <c r="Y52" s="220"/>
      <c r="Z52" s="197"/>
      <c r="AA52" s="197"/>
      <c r="AB52" s="147">
        <v>0.01</v>
      </c>
      <c r="AC52" s="127"/>
    </row>
    <row r="53" spans="2:32" ht="87" customHeight="1" x14ac:dyDescent="0.2">
      <c r="B53" s="150">
        <v>31</v>
      </c>
      <c r="C53" s="245"/>
      <c r="D53" s="246"/>
      <c r="E53" s="247"/>
      <c r="F53" s="154">
        <v>0.01</v>
      </c>
      <c r="G53" s="218" t="s">
        <v>142</v>
      </c>
      <c r="H53" s="218"/>
      <c r="I53" s="218"/>
      <c r="J53" s="218"/>
      <c r="K53" s="58" t="s">
        <v>341</v>
      </c>
      <c r="L53" s="50">
        <v>42788</v>
      </c>
      <c r="M53" s="50">
        <v>42937</v>
      </c>
      <c r="N53" s="51" t="s">
        <v>273</v>
      </c>
      <c r="O53" s="128" t="s">
        <v>167</v>
      </c>
      <c r="P53" s="219">
        <f>13375000+12037500+1337500</f>
        <v>26750000</v>
      </c>
      <c r="Q53" s="219">
        <v>0</v>
      </c>
      <c r="R53" s="195">
        <v>0</v>
      </c>
      <c r="S53" s="216"/>
      <c r="T53" s="217"/>
      <c r="U53" s="141"/>
      <c r="V53" s="213" t="s">
        <v>200</v>
      </c>
      <c r="W53" s="213"/>
      <c r="X53" s="146" t="s">
        <v>397</v>
      </c>
      <c r="Y53" s="219">
        <f>13375000+12037500+1337500</f>
        <v>26750000</v>
      </c>
      <c r="Z53" s="195">
        <v>0</v>
      </c>
      <c r="AA53" s="195">
        <v>0</v>
      </c>
      <c r="AB53" s="147">
        <v>0.01</v>
      </c>
      <c r="AC53" s="127"/>
    </row>
    <row r="54" spans="2:32" ht="256.5" customHeight="1" x14ac:dyDescent="0.2">
      <c r="B54" s="150">
        <v>32</v>
      </c>
      <c r="C54" s="245"/>
      <c r="D54" s="246"/>
      <c r="E54" s="247"/>
      <c r="F54" s="154">
        <v>0.01</v>
      </c>
      <c r="G54" s="218" t="s">
        <v>187</v>
      </c>
      <c r="H54" s="218"/>
      <c r="I54" s="218"/>
      <c r="J54" s="218"/>
      <c r="K54" s="58" t="s">
        <v>341</v>
      </c>
      <c r="L54" s="50">
        <v>42788</v>
      </c>
      <c r="M54" s="50">
        <v>42937</v>
      </c>
      <c r="N54" s="160" t="s">
        <v>272</v>
      </c>
      <c r="O54" s="128" t="s">
        <v>167</v>
      </c>
      <c r="P54" s="220"/>
      <c r="Q54" s="220"/>
      <c r="R54" s="197"/>
      <c r="S54" s="216"/>
      <c r="T54" s="217"/>
      <c r="U54" s="141"/>
      <c r="V54" s="213" t="s">
        <v>200</v>
      </c>
      <c r="W54" s="213"/>
      <c r="X54" s="146" t="s">
        <v>398</v>
      </c>
      <c r="Y54" s="220"/>
      <c r="Z54" s="197"/>
      <c r="AA54" s="197"/>
      <c r="AB54" s="147">
        <v>0.01</v>
      </c>
      <c r="AC54" s="127"/>
    </row>
    <row r="55" spans="2:32" ht="103.5" customHeight="1" x14ac:dyDescent="0.2">
      <c r="B55" s="150">
        <v>33</v>
      </c>
      <c r="C55" s="245"/>
      <c r="D55" s="246"/>
      <c r="E55" s="247"/>
      <c r="F55" s="154">
        <v>0.01</v>
      </c>
      <c r="G55" s="218" t="s">
        <v>306</v>
      </c>
      <c r="H55" s="218"/>
      <c r="I55" s="218"/>
      <c r="J55" s="218"/>
      <c r="K55" s="58" t="s">
        <v>210</v>
      </c>
      <c r="L55" s="50">
        <v>42776</v>
      </c>
      <c r="M55" s="50">
        <v>43093</v>
      </c>
      <c r="N55" s="51" t="s">
        <v>178</v>
      </c>
      <c r="O55" s="128" t="s">
        <v>167</v>
      </c>
      <c r="P55" s="133">
        <v>0</v>
      </c>
      <c r="Q55" s="133">
        <v>0</v>
      </c>
      <c r="R55" s="130">
        <v>0</v>
      </c>
      <c r="S55" s="216"/>
      <c r="T55" s="217"/>
      <c r="U55" s="141"/>
      <c r="V55" s="213" t="s">
        <v>200</v>
      </c>
      <c r="W55" s="213"/>
      <c r="X55" s="146" t="s">
        <v>399</v>
      </c>
      <c r="Y55" s="133">
        <v>0</v>
      </c>
      <c r="Z55" s="130">
        <v>0</v>
      </c>
      <c r="AA55" s="130">
        <v>0</v>
      </c>
      <c r="AB55" s="147">
        <v>0.01</v>
      </c>
      <c r="AC55" s="127"/>
    </row>
    <row r="56" spans="2:32" ht="96" customHeight="1" x14ac:dyDescent="0.2">
      <c r="B56" s="150">
        <v>34</v>
      </c>
      <c r="C56" s="245"/>
      <c r="D56" s="246"/>
      <c r="E56" s="247"/>
      <c r="F56" s="154">
        <v>0.01</v>
      </c>
      <c r="G56" s="218" t="s">
        <v>247</v>
      </c>
      <c r="H56" s="218"/>
      <c r="I56" s="218"/>
      <c r="J56" s="218"/>
      <c r="K56" s="152" t="s">
        <v>246</v>
      </c>
      <c r="L56" s="50">
        <v>42736</v>
      </c>
      <c r="M56" s="50">
        <v>43100</v>
      </c>
      <c r="N56" s="51" t="s">
        <v>286</v>
      </c>
      <c r="O56" s="128" t="s">
        <v>167</v>
      </c>
      <c r="P56" s="133">
        <f>144000000+68000000</f>
        <v>212000000</v>
      </c>
      <c r="Q56" s="142">
        <v>0</v>
      </c>
      <c r="R56" s="132">
        <v>0</v>
      </c>
      <c r="S56" s="216"/>
      <c r="T56" s="217"/>
      <c r="U56" s="141"/>
      <c r="V56" s="209" t="s">
        <v>200</v>
      </c>
      <c r="W56" s="210"/>
      <c r="X56" s="146" t="s">
        <v>372</v>
      </c>
      <c r="Y56" s="385">
        <f>144000000+64230600</f>
        <v>208230600</v>
      </c>
      <c r="Z56" s="132">
        <v>0</v>
      </c>
      <c r="AA56" s="132">
        <v>0</v>
      </c>
      <c r="AB56" s="147">
        <v>0.01</v>
      </c>
      <c r="AC56" s="127" t="s">
        <v>340</v>
      </c>
    </row>
    <row r="57" spans="2:32" ht="26.25" x14ac:dyDescent="0.2">
      <c r="B57" s="224" t="s">
        <v>182</v>
      </c>
      <c r="C57" s="225"/>
      <c r="D57" s="225"/>
      <c r="E57" s="225"/>
      <c r="F57" s="225"/>
      <c r="G57" s="225"/>
      <c r="H57" s="225"/>
      <c r="I57" s="225"/>
      <c r="J57" s="225"/>
      <c r="K57" s="225"/>
      <c r="L57" s="225"/>
      <c r="M57" s="225"/>
      <c r="N57" s="225"/>
      <c r="O57" s="225"/>
      <c r="P57" s="225"/>
      <c r="Q57" s="225"/>
      <c r="R57" s="225"/>
      <c r="S57" s="225"/>
      <c r="T57" s="226"/>
      <c r="V57" s="345"/>
      <c r="W57" s="346"/>
      <c r="X57" s="121"/>
      <c r="Y57" s="56"/>
      <c r="Z57" s="56"/>
      <c r="AA57" s="56"/>
      <c r="AB57" s="78"/>
      <c r="AC57" s="86"/>
    </row>
    <row r="58" spans="2:32" ht="85.5" customHeight="1" x14ac:dyDescent="0.2">
      <c r="B58" s="150">
        <v>35</v>
      </c>
      <c r="C58" s="242" t="s">
        <v>258</v>
      </c>
      <c r="D58" s="243"/>
      <c r="E58" s="244"/>
      <c r="F58" s="154">
        <v>0.02</v>
      </c>
      <c r="G58" s="218" t="s">
        <v>149</v>
      </c>
      <c r="H58" s="218"/>
      <c r="I58" s="218"/>
      <c r="J58" s="218"/>
      <c r="K58" s="58" t="s">
        <v>301</v>
      </c>
      <c r="L58" s="50">
        <v>42737</v>
      </c>
      <c r="M58" s="50">
        <v>43100</v>
      </c>
      <c r="N58" s="49" t="s">
        <v>298</v>
      </c>
      <c r="O58" s="161" t="s">
        <v>167</v>
      </c>
      <c r="P58" s="219">
        <f>26964000+29960000+2097200+898800+16774538</f>
        <v>76694538</v>
      </c>
      <c r="Q58" s="219">
        <v>0</v>
      </c>
      <c r="R58" s="195">
        <v>0</v>
      </c>
      <c r="S58" s="214" t="s">
        <v>158</v>
      </c>
      <c r="T58" s="215"/>
      <c r="U58" s="141"/>
      <c r="V58" s="209" t="s">
        <v>200</v>
      </c>
      <c r="W58" s="210"/>
      <c r="X58" s="146" t="s">
        <v>404</v>
      </c>
      <c r="Y58" s="219">
        <f>26964000+29960000+2097200+898800+7455350</f>
        <v>67375350</v>
      </c>
      <c r="Z58" s="195">
        <v>0</v>
      </c>
      <c r="AA58" s="195">
        <v>0</v>
      </c>
      <c r="AB58" s="147">
        <v>0.02</v>
      </c>
      <c r="AC58" s="83"/>
    </row>
    <row r="59" spans="2:32" ht="138" customHeight="1" x14ac:dyDescent="0.2">
      <c r="B59" s="150">
        <v>36</v>
      </c>
      <c r="C59" s="245"/>
      <c r="D59" s="246"/>
      <c r="E59" s="247"/>
      <c r="F59" s="154">
        <v>0.02</v>
      </c>
      <c r="G59" s="218" t="s">
        <v>299</v>
      </c>
      <c r="H59" s="218"/>
      <c r="I59" s="218"/>
      <c r="J59" s="218"/>
      <c r="K59" s="58" t="s">
        <v>211</v>
      </c>
      <c r="L59" s="50">
        <v>42737</v>
      </c>
      <c r="M59" s="50">
        <v>43100</v>
      </c>
      <c r="N59" s="49" t="s">
        <v>300</v>
      </c>
      <c r="O59" s="161" t="s">
        <v>274</v>
      </c>
      <c r="P59" s="223"/>
      <c r="Q59" s="223"/>
      <c r="R59" s="196"/>
      <c r="S59" s="216"/>
      <c r="T59" s="217"/>
      <c r="U59" s="141"/>
      <c r="V59" s="209" t="s">
        <v>200</v>
      </c>
      <c r="W59" s="210"/>
      <c r="X59" s="146" t="s">
        <v>373</v>
      </c>
      <c r="Y59" s="223"/>
      <c r="Z59" s="196"/>
      <c r="AA59" s="196"/>
      <c r="AB59" s="147">
        <v>0.02</v>
      </c>
      <c r="AC59" s="83"/>
    </row>
    <row r="60" spans="2:32" ht="93" customHeight="1" x14ac:dyDescent="0.2">
      <c r="B60" s="150">
        <v>37</v>
      </c>
      <c r="C60" s="245"/>
      <c r="D60" s="246"/>
      <c r="E60" s="247"/>
      <c r="F60" s="154">
        <v>1.4999999999999999E-2</v>
      </c>
      <c r="G60" s="222" t="s">
        <v>150</v>
      </c>
      <c r="H60" s="222"/>
      <c r="I60" s="222"/>
      <c r="J60" s="222"/>
      <c r="K60" s="58" t="s">
        <v>211</v>
      </c>
      <c r="L60" s="50">
        <v>42737</v>
      </c>
      <c r="M60" s="50">
        <v>43100</v>
      </c>
      <c r="N60" s="49" t="s">
        <v>151</v>
      </c>
      <c r="O60" s="161" t="s">
        <v>167</v>
      </c>
      <c r="P60" s="223"/>
      <c r="Q60" s="223"/>
      <c r="R60" s="196"/>
      <c r="S60" s="216"/>
      <c r="T60" s="217"/>
      <c r="U60" s="141"/>
      <c r="V60" s="209" t="s">
        <v>200</v>
      </c>
      <c r="W60" s="210"/>
      <c r="X60" s="146" t="s">
        <v>374</v>
      </c>
      <c r="Y60" s="220"/>
      <c r="Z60" s="196"/>
      <c r="AA60" s="196"/>
      <c r="AB60" s="147">
        <v>1.4999999999999999E-2</v>
      </c>
      <c r="AC60" s="83"/>
      <c r="AF60" s="134"/>
    </row>
    <row r="61" spans="2:32" s="114" customFormat="1" ht="72" customHeight="1" x14ac:dyDescent="0.2">
      <c r="B61" s="266" t="s">
        <v>179</v>
      </c>
      <c r="C61" s="267"/>
      <c r="D61" s="267"/>
      <c r="E61" s="267"/>
      <c r="F61" s="267"/>
      <c r="G61" s="267"/>
      <c r="H61" s="267"/>
      <c r="I61" s="267"/>
      <c r="J61" s="267"/>
      <c r="K61" s="267"/>
      <c r="L61" s="267"/>
      <c r="M61" s="267"/>
      <c r="N61" s="267"/>
      <c r="O61" s="267"/>
      <c r="P61" s="267"/>
      <c r="Q61" s="267"/>
      <c r="R61" s="267"/>
      <c r="S61" s="267"/>
      <c r="T61" s="268"/>
      <c r="V61" s="211" t="s">
        <v>201</v>
      </c>
      <c r="W61" s="212"/>
      <c r="X61" s="120" t="s">
        <v>193</v>
      </c>
      <c r="Y61" s="57" t="s">
        <v>194</v>
      </c>
      <c r="Z61" s="57" t="s">
        <v>195</v>
      </c>
      <c r="AA61" s="57" t="s">
        <v>196</v>
      </c>
      <c r="AB61" s="77" t="s">
        <v>202</v>
      </c>
      <c r="AC61" s="57" t="s">
        <v>198</v>
      </c>
    </row>
    <row r="62" spans="2:32" ht="125.25" customHeight="1" x14ac:dyDescent="0.2">
      <c r="B62" s="150">
        <v>38</v>
      </c>
      <c r="C62" s="242" t="s">
        <v>259</v>
      </c>
      <c r="D62" s="243"/>
      <c r="E62" s="244"/>
      <c r="F62" s="154">
        <v>1.4999999999999999E-2</v>
      </c>
      <c r="G62" s="222" t="s">
        <v>189</v>
      </c>
      <c r="H62" s="222"/>
      <c r="I62" s="222"/>
      <c r="J62" s="222"/>
      <c r="K62" s="162" t="s">
        <v>239</v>
      </c>
      <c r="L62" s="50">
        <v>42769</v>
      </c>
      <c r="M62" s="53">
        <v>43100</v>
      </c>
      <c r="N62" s="54" t="s">
        <v>160</v>
      </c>
      <c r="O62" s="163" t="s">
        <v>167</v>
      </c>
      <c r="P62" s="219">
        <f>33544500+35310000+14124000+26750000+14124000+2118600+1872500+16050000+2000000+40033666+206298800</f>
        <v>392226066</v>
      </c>
      <c r="Q62" s="219">
        <v>0</v>
      </c>
      <c r="R62" s="195">
        <v>0</v>
      </c>
      <c r="S62" s="214" t="s">
        <v>157</v>
      </c>
      <c r="T62" s="215"/>
      <c r="U62" s="141"/>
      <c r="V62" s="209" t="s">
        <v>200</v>
      </c>
      <c r="W62" s="210"/>
      <c r="X62" s="146" t="s">
        <v>375</v>
      </c>
      <c r="Y62" s="195">
        <f>33544500+35310000+14124000+26750000+14124000+2118600+1872500+16050000+2000000+40005420+193219580</f>
        <v>379118600</v>
      </c>
      <c r="Z62" s="195">
        <v>0</v>
      </c>
      <c r="AA62" s="195">
        <v>0</v>
      </c>
      <c r="AB62" s="147">
        <v>1.4999999999999999E-2</v>
      </c>
      <c r="AC62" s="83"/>
    </row>
    <row r="63" spans="2:32" ht="69.75" customHeight="1" x14ac:dyDescent="0.2">
      <c r="B63" s="150">
        <v>39</v>
      </c>
      <c r="C63" s="245"/>
      <c r="D63" s="246"/>
      <c r="E63" s="247"/>
      <c r="F63" s="154">
        <v>0.01</v>
      </c>
      <c r="G63" s="222" t="s">
        <v>143</v>
      </c>
      <c r="H63" s="222"/>
      <c r="I63" s="222"/>
      <c r="J63" s="222"/>
      <c r="K63" s="162" t="s">
        <v>212</v>
      </c>
      <c r="L63" s="50">
        <v>42762</v>
      </c>
      <c r="M63" s="167">
        <v>43100</v>
      </c>
      <c r="N63" s="51" t="s">
        <v>161</v>
      </c>
      <c r="O63" s="128" t="s">
        <v>167</v>
      </c>
      <c r="P63" s="223"/>
      <c r="Q63" s="223"/>
      <c r="R63" s="196"/>
      <c r="S63" s="216"/>
      <c r="T63" s="217"/>
      <c r="U63" s="141"/>
      <c r="V63" s="209" t="s">
        <v>200</v>
      </c>
      <c r="W63" s="210"/>
      <c r="X63" s="146" t="s">
        <v>376</v>
      </c>
      <c r="Y63" s="196"/>
      <c r="Z63" s="196"/>
      <c r="AA63" s="196"/>
      <c r="AB63" s="147">
        <v>0.01</v>
      </c>
      <c r="AC63" s="83"/>
    </row>
    <row r="64" spans="2:32" ht="43.5" customHeight="1" x14ac:dyDescent="0.2">
      <c r="B64" s="150">
        <v>40</v>
      </c>
      <c r="C64" s="245"/>
      <c r="D64" s="246"/>
      <c r="E64" s="247"/>
      <c r="F64" s="154">
        <v>0.01</v>
      </c>
      <c r="G64" s="222" t="s">
        <v>144</v>
      </c>
      <c r="H64" s="222"/>
      <c r="I64" s="222"/>
      <c r="J64" s="222"/>
      <c r="K64" s="162" t="s">
        <v>212</v>
      </c>
      <c r="L64" s="50">
        <v>42836</v>
      </c>
      <c r="M64" s="167">
        <v>43100</v>
      </c>
      <c r="N64" s="51" t="s">
        <v>240</v>
      </c>
      <c r="O64" s="128" t="s">
        <v>167</v>
      </c>
      <c r="P64" s="223"/>
      <c r="Q64" s="223"/>
      <c r="R64" s="196"/>
      <c r="S64" s="216"/>
      <c r="T64" s="217"/>
      <c r="U64" s="141"/>
      <c r="V64" s="209" t="s">
        <v>200</v>
      </c>
      <c r="W64" s="210"/>
      <c r="X64" s="146" t="s">
        <v>339</v>
      </c>
      <c r="Y64" s="196"/>
      <c r="Z64" s="196"/>
      <c r="AA64" s="196"/>
      <c r="AB64" s="147">
        <v>0.01</v>
      </c>
      <c r="AC64" s="83"/>
    </row>
    <row r="65" spans="2:29" ht="44.25" customHeight="1" x14ac:dyDescent="0.2">
      <c r="B65" s="150">
        <v>41</v>
      </c>
      <c r="C65" s="245"/>
      <c r="D65" s="246"/>
      <c r="E65" s="247"/>
      <c r="F65" s="128">
        <v>0.01</v>
      </c>
      <c r="G65" s="222" t="s">
        <v>290</v>
      </c>
      <c r="H65" s="222"/>
      <c r="I65" s="222"/>
      <c r="J65" s="222"/>
      <c r="K65" s="162" t="s">
        <v>212</v>
      </c>
      <c r="L65" s="50">
        <v>42737</v>
      </c>
      <c r="M65" s="167">
        <v>43100</v>
      </c>
      <c r="N65" s="51" t="s">
        <v>148</v>
      </c>
      <c r="O65" s="128" t="s">
        <v>167</v>
      </c>
      <c r="P65" s="223"/>
      <c r="Q65" s="223"/>
      <c r="R65" s="196"/>
      <c r="S65" s="216"/>
      <c r="T65" s="217"/>
      <c r="U65" s="141"/>
      <c r="V65" s="209" t="s">
        <v>199</v>
      </c>
      <c r="W65" s="210"/>
      <c r="X65" s="146" t="s">
        <v>377</v>
      </c>
      <c r="Y65" s="196"/>
      <c r="Z65" s="196"/>
      <c r="AA65" s="196"/>
      <c r="AB65" s="147">
        <v>6.7000000000000002E-3</v>
      </c>
      <c r="AC65" s="83"/>
    </row>
    <row r="66" spans="2:29" ht="89.25" customHeight="1" x14ac:dyDescent="0.2">
      <c r="B66" s="150">
        <v>42</v>
      </c>
      <c r="C66" s="245"/>
      <c r="D66" s="246"/>
      <c r="E66" s="247"/>
      <c r="F66" s="154">
        <v>0.01</v>
      </c>
      <c r="G66" s="222" t="s">
        <v>145</v>
      </c>
      <c r="H66" s="222"/>
      <c r="I66" s="222"/>
      <c r="J66" s="222"/>
      <c r="K66" s="152" t="s">
        <v>307</v>
      </c>
      <c r="L66" s="50">
        <v>42828</v>
      </c>
      <c r="M66" s="167">
        <v>43100</v>
      </c>
      <c r="N66" s="51" t="s">
        <v>241</v>
      </c>
      <c r="O66" s="128" t="s">
        <v>167</v>
      </c>
      <c r="P66" s="223"/>
      <c r="Q66" s="223"/>
      <c r="R66" s="196"/>
      <c r="S66" s="216"/>
      <c r="T66" s="217"/>
      <c r="U66" s="141"/>
      <c r="V66" s="209" t="s">
        <v>199</v>
      </c>
      <c r="W66" s="210"/>
      <c r="X66" s="146" t="s">
        <v>377</v>
      </c>
      <c r="Y66" s="196"/>
      <c r="Z66" s="196"/>
      <c r="AA66" s="196"/>
      <c r="AB66" s="147">
        <v>5.0000000000000001E-3</v>
      </c>
      <c r="AC66" s="83"/>
    </row>
    <row r="67" spans="2:29" ht="76.5" customHeight="1" x14ac:dyDescent="0.2">
      <c r="B67" s="150">
        <v>43</v>
      </c>
      <c r="C67" s="245"/>
      <c r="D67" s="246"/>
      <c r="E67" s="247"/>
      <c r="F67" s="154">
        <v>0.01</v>
      </c>
      <c r="G67" s="222" t="s">
        <v>146</v>
      </c>
      <c r="H67" s="222"/>
      <c r="I67" s="222"/>
      <c r="J67" s="222"/>
      <c r="K67" s="162" t="s">
        <v>242</v>
      </c>
      <c r="L67" s="50">
        <v>42815</v>
      </c>
      <c r="M67" s="167">
        <v>43100</v>
      </c>
      <c r="N67" s="51" t="s">
        <v>162</v>
      </c>
      <c r="O67" s="128" t="s">
        <v>167</v>
      </c>
      <c r="P67" s="223"/>
      <c r="Q67" s="223"/>
      <c r="R67" s="196"/>
      <c r="S67" s="216"/>
      <c r="T67" s="217"/>
      <c r="U67" s="141"/>
      <c r="V67" s="209" t="s">
        <v>199</v>
      </c>
      <c r="W67" s="210"/>
      <c r="X67" s="146" t="s">
        <v>378</v>
      </c>
      <c r="Y67" s="196"/>
      <c r="Z67" s="196"/>
      <c r="AA67" s="196"/>
      <c r="AB67" s="147">
        <v>4.0000000000000001E-3</v>
      </c>
      <c r="AC67" s="83"/>
    </row>
    <row r="68" spans="2:29" ht="69" customHeight="1" x14ac:dyDescent="0.2">
      <c r="B68" s="150">
        <v>44</v>
      </c>
      <c r="C68" s="245"/>
      <c r="D68" s="246"/>
      <c r="E68" s="247"/>
      <c r="F68" s="154">
        <v>0.01</v>
      </c>
      <c r="G68" s="222" t="s">
        <v>147</v>
      </c>
      <c r="H68" s="222"/>
      <c r="I68" s="222"/>
      <c r="J68" s="222"/>
      <c r="K68" s="162" t="s">
        <v>243</v>
      </c>
      <c r="L68" s="50">
        <v>42737</v>
      </c>
      <c r="M68" s="167">
        <v>43100</v>
      </c>
      <c r="N68" s="51" t="s">
        <v>163</v>
      </c>
      <c r="O68" s="128" t="s">
        <v>167</v>
      </c>
      <c r="P68" s="223"/>
      <c r="Q68" s="223"/>
      <c r="R68" s="196"/>
      <c r="S68" s="216"/>
      <c r="T68" s="217"/>
      <c r="U68" s="141"/>
      <c r="V68" s="209" t="s">
        <v>200</v>
      </c>
      <c r="W68" s="210"/>
      <c r="X68" s="153" t="s">
        <v>379</v>
      </c>
      <c r="Y68" s="196"/>
      <c r="Z68" s="196"/>
      <c r="AA68" s="196"/>
      <c r="AB68" s="147">
        <v>0.01</v>
      </c>
      <c r="AC68" s="83"/>
    </row>
    <row r="69" spans="2:29" ht="56.25" customHeight="1" x14ac:dyDescent="0.2">
      <c r="B69" s="150">
        <v>45</v>
      </c>
      <c r="C69" s="245"/>
      <c r="D69" s="246"/>
      <c r="E69" s="247"/>
      <c r="F69" s="128">
        <v>0.01</v>
      </c>
      <c r="G69" s="222" t="s">
        <v>190</v>
      </c>
      <c r="H69" s="222"/>
      <c r="I69" s="222"/>
      <c r="J69" s="222"/>
      <c r="K69" s="162" t="s">
        <v>244</v>
      </c>
      <c r="L69" s="50">
        <v>42846</v>
      </c>
      <c r="M69" s="167">
        <v>43100</v>
      </c>
      <c r="N69" s="51" t="s">
        <v>164</v>
      </c>
      <c r="O69" s="128" t="s">
        <v>167</v>
      </c>
      <c r="P69" s="220"/>
      <c r="Q69" s="220"/>
      <c r="R69" s="197"/>
      <c r="S69" s="216"/>
      <c r="T69" s="217"/>
      <c r="U69" s="141"/>
      <c r="V69" s="209" t="s">
        <v>200</v>
      </c>
      <c r="W69" s="210"/>
      <c r="X69" s="153" t="s">
        <v>339</v>
      </c>
      <c r="Y69" s="197"/>
      <c r="Z69" s="197"/>
      <c r="AA69" s="197"/>
      <c r="AB69" s="147">
        <v>0.01</v>
      </c>
      <c r="AC69" s="83"/>
    </row>
    <row r="70" spans="2:29" ht="60" customHeight="1" x14ac:dyDescent="0.2">
      <c r="B70" s="150">
        <v>46</v>
      </c>
      <c r="C70" s="245"/>
      <c r="D70" s="246"/>
      <c r="E70" s="247"/>
      <c r="F70" s="128">
        <v>0.01</v>
      </c>
      <c r="G70" s="222" t="s">
        <v>292</v>
      </c>
      <c r="H70" s="222"/>
      <c r="I70" s="222"/>
      <c r="J70" s="222"/>
      <c r="K70" s="162" t="s">
        <v>336</v>
      </c>
      <c r="L70" s="50">
        <v>42737</v>
      </c>
      <c r="M70" s="167">
        <v>43100</v>
      </c>
      <c r="N70" s="51" t="s">
        <v>293</v>
      </c>
      <c r="O70" s="128" t="s">
        <v>167</v>
      </c>
      <c r="P70" s="219">
        <f>26750000+26750000+5528333+13375000+1872500+1070000</f>
        <v>75345833</v>
      </c>
      <c r="Q70" s="219">
        <v>0</v>
      </c>
      <c r="R70" s="195">
        <v>0</v>
      </c>
      <c r="S70" s="216"/>
      <c r="T70" s="217"/>
      <c r="U70" s="141"/>
      <c r="V70" s="209" t="s">
        <v>200</v>
      </c>
      <c r="W70" s="210"/>
      <c r="X70" s="153" t="s">
        <v>380</v>
      </c>
      <c r="Y70" s="199">
        <f>26750000*2+5528333+13375000+1872500+1070000</f>
        <v>75345833</v>
      </c>
      <c r="Z70" s="195">
        <v>0</v>
      </c>
      <c r="AA70" s="195">
        <v>0</v>
      </c>
      <c r="AB70" s="147">
        <v>0.01</v>
      </c>
      <c r="AC70" s="83"/>
    </row>
    <row r="71" spans="2:29" ht="84.75" customHeight="1" x14ac:dyDescent="0.2">
      <c r="B71" s="150">
        <v>47</v>
      </c>
      <c r="C71" s="245"/>
      <c r="D71" s="246"/>
      <c r="E71" s="247"/>
      <c r="F71" s="128">
        <v>0.01</v>
      </c>
      <c r="G71" s="222" t="s">
        <v>291</v>
      </c>
      <c r="H71" s="222"/>
      <c r="I71" s="222"/>
      <c r="J71" s="222"/>
      <c r="K71" s="162" t="s">
        <v>337</v>
      </c>
      <c r="L71" s="50">
        <v>42737</v>
      </c>
      <c r="M71" s="167">
        <v>43100</v>
      </c>
      <c r="N71" s="115" t="s">
        <v>294</v>
      </c>
      <c r="O71" s="128" t="s">
        <v>167</v>
      </c>
      <c r="P71" s="223"/>
      <c r="Q71" s="223"/>
      <c r="R71" s="196"/>
      <c r="S71" s="216"/>
      <c r="T71" s="217"/>
      <c r="U71" s="141"/>
      <c r="V71" s="209" t="s">
        <v>200</v>
      </c>
      <c r="W71" s="210"/>
      <c r="X71" s="153" t="s">
        <v>381</v>
      </c>
      <c r="Y71" s="200"/>
      <c r="Z71" s="196"/>
      <c r="AA71" s="196"/>
      <c r="AB71" s="147">
        <v>0.01</v>
      </c>
      <c r="AC71" s="83"/>
    </row>
    <row r="72" spans="2:29" ht="95.25" customHeight="1" x14ac:dyDescent="0.2">
      <c r="B72" s="150">
        <v>48</v>
      </c>
      <c r="C72" s="245"/>
      <c r="D72" s="246"/>
      <c r="E72" s="247"/>
      <c r="F72" s="128">
        <v>0.01</v>
      </c>
      <c r="G72" s="222" t="s">
        <v>295</v>
      </c>
      <c r="H72" s="222"/>
      <c r="I72" s="222"/>
      <c r="J72" s="222"/>
      <c r="K72" s="152" t="s">
        <v>213</v>
      </c>
      <c r="L72" s="50">
        <v>42737</v>
      </c>
      <c r="M72" s="167">
        <v>43100</v>
      </c>
      <c r="N72" s="51" t="s">
        <v>296</v>
      </c>
      <c r="O72" s="128" t="s">
        <v>274</v>
      </c>
      <c r="P72" s="220"/>
      <c r="Q72" s="220"/>
      <c r="R72" s="197"/>
      <c r="S72" s="216"/>
      <c r="T72" s="217"/>
      <c r="U72" s="141"/>
      <c r="V72" s="209" t="s">
        <v>200</v>
      </c>
      <c r="W72" s="210"/>
      <c r="X72" s="153" t="s">
        <v>382</v>
      </c>
      <c r="Y72" s="201"/>
      <c r="Z72" s="197"/>
      <c r="AA72" s="197"/>
      <c r="AB72" s="147">
        <v>0.01</v>
      </c>
      <c r="AC72" s="83"/>
    </row>
    <row r="73" spans="2:29" ht="84.75" customHeight="1" x14ac:dyDescent="0.2">
      <c r="B73" s="266" t="s">
        <v>181</v>
      </c>
      <c r="C73" s="267"/>
      <c r="D73" s="267"/>
      <c r="E73" s="267"/>
      <c r="F73" s="267"/>
      <c r="G73" s="267"/>
      <c r="H73" s="267"/>
      <c r="I73" s="267"/>
      <c r="J73" s="267"/>
      <c r="K73" s="267"/>
      <c r="L73" s="267"/>
      <c r="M73" s="267"/>
      <c r="N73" s="267"/>
      <c r="O73" s="267"/>
      <c r="P73" s="267"/>
      <c r="Q73" s="267"/>
      <c r="R73" s="267"/>
      <c r="S73" s="267"/>
      <c r="T73" s="268"/>
      <c r="V73" s="211" t="s">
        <v>201</v>
      </c>
      <c r="W73" s="212"/>
      <c r="X73" s="120" t="s">
        <v>193</v>
      </c>
      <c r="Y73" s="57" t="s">
        <v>194</v>
      </c>
      <c r="Z73" s="57" t="s">
        <v>195</v>
      </c>
      <c r="AA73" s="57" t="s">
        <v>196</v>
      </c>
      <c r="AB73" s="77" t="s">
        <v>202</v>
      </c>
      <c r="AC73" s="57" t="s">
        <v>198</v>
      </c>
    </row>
    <row r="74" spans="2:29" ht="51" customHeight="1" x14ac:dyDescent="0.2">
      <c r="B74" s="150">
        <v>49</v>
      </c>
      <c r="C74" s="242" t="s">
        <v>257</v>
      </c>
      <c r="D74" s="243"/>
      <c r="E74" s="244"/>
      <c r="F74" s="156">
        <v>0.01</v>
      </c>
      <c r="G74" s="218" t="s">
        <v>173</v>
      </c>
      <c r="H74" s="218"/>
      <c r="I74" s="218"/>
      <c r="J74" s="218"/>
      <c r="K74" s="58" t="s">
        <v>214</v>
      </c>
      <c r="L74" s="50">
        <v>42737</v>
      </c>
      <c r="M74" s="50">
        <v>43100</v>
      </c>
      <c r="N74" s="49" t="s">
        <v>175</v>
      </c>
      <c r="O74" s="164" t="s">
        <v>167</v>
      </c>
      <c r="P74" s="198">
        <f>25412500+16541000+2140000</f>
        <v>44093500</v>
      </c>
      <c r="Q74" s="198">
        <v>0</v>
      </c>
      <c r="R74" s="194">
        <v>0</v>
      </c>
      <c r="S74" s="214" t="s">
        <v>282</v>
      </c>
      <c r="T74" s="215"/>
      <c r="U74" s="141"/>
      <c r="V74" s="209" t="s">
        <v>200</v>
      </c>
      <c r="W74" s="210"/>
      <c r="X74" s="146" t="s">
        <v>383</v>
      </c>
      <c r="Y74" s="198">
        <f>25412500+16541000+2140000</f>
        <v>44093500</v>
      </c>
      <c r="Z74" s="194">
        <v>0</v>
      </c>
      <c r="AA74" s="194">
        <v>0</v>
      </c>
      <c r="AB74" s="147">
        <v>0.01</v>
      </c>
      <c r="AC74" s="83"/>
    </row>
    <row r="75" spans="2:29" ht="41.25" customHeight="1" x14ac:dyDescent="0.2">
      <c r="B75" s="150">
        <v>50</v>
      </c>
      <c r="C75" s="245"/>
      <c r="D75" s="246"/>
      <c r="E75" s="247"/>
      <c r="F75" s="156">
        <v>0.01</v>
      </c>
      <c r="G75" s="218" t="s">
        <v>174</v>
      </c>
      <c r="H75" s="218"/>
      <c r="I75" s="218"/>
      <c r="J75" s="218"/>
      <c r="K75" s="58" t="s">
        <v>214</v>
      </c>
      <c r="L75" s="50">
        <v>42737</v>
      </c>
      <c r="M75" s="166">
        <v>43100</v>
      </c>
      <c r="N75" s="49" t="s">
        <v>328</v>
      </c>
      <c r="O75" s="164" t="s">
        <v>167</v>
      </c>
      <c r="P75" s="198"/>
      <c r="Q75" s="198"/>
      <c r="R75" s="194"/>
      <c r="S75" s="216"/>
      <c r="T75" s="217"/>
      <c r="U75" s="141"/>
      <c r="V75" s="209" t="s">
        <v>200</v>
      </c>
      <c r="W75" s="210"/>
      <c r="X75" s="146" t="s">
        <v>384</v>
      </c>
      <c r="Y75" s="198"/>
      <c r="Z75" s="194"/>
      <c r="AA75" s="194"/>
      <c r="AB75" s="147">
        <v>0.01</v>
      </c>
      <c r="AC75" s="83"/>
    </row>
    <row r="76" spans="2:29" ht="49.5" customHeight="1" x14ac:dyDescent="0.2">
      <c r="B76" s="150">
        <v>51</v>
      </c>
      <c r="C76" s="245"/>
      <c r="D76" s="246"/>
      <c r="E76" s="247"/>
      <c r="F76" s="156">
        <v>0.01</v>
      </c>
      <c r="G76" s="218" t="s">
        <v>165</v>
      </c>
      <c r="H76" s="218"/>
      <c r="I76" s="218"/>
      <c r="J76" s="218"/>
      <c r="K76" s="58" t="s">
        <v>214</v>
      </c>
      <c r="L76" s="50">
        <v>42737</v>
      </c>
      <c r="M76" s="166">
        <v>43100</v>
      </c>
      <c r="N76" s="49" t="s">
        <v>176</v>
      </c>
      <c r="O76" s="161" t="s">
        <v>167</v>
      </c>
      <c r="P76" s="198"/>
      <c r="Q76" s="198"/>
      <c r="R76" s="194"/>
      <c r="S76" s="216"/>
      <c r="T76" s="217"/>
      <c r="U76" s="141"/>
      <c r="V76" s="209" t="s">
        <v>200</v>
      </c>
      <c r="W76" s="210"/>
      <c r="X76" s="146" t="s">
        <v>385</v>
      </c>
      <c r="Y76" s="198"/>
      <c r="Z76" s="194"/>
      <c r="AA76" s="194"/>
      <c r="AB76" s="147">
        <v>0.01</v>
      </c>
      <c r="AC76" s="83"/>
    </row>
    <row r="77" spans="2:29" ht="44.25" customHeight="1" x14ac:dyDescent="0.2">
      <c r="B77" s="150">
        <v>52</v>
      </c>
      <c r="C77" s="245"/>
      <c r="D77" s="246"/>
      <c r="E77" s="247"/>
      <c r="F77" s="156">
        <v>0.01</v>
      </c>
      <c r="G77" s="218" t="s">
        <v>172</v>
      </c>
      <c r="H77" s="218"/>
      <c r="I77" s="218"/>
      <c r="J77" s="218"/>
      <c r="K77" s="58" t="s">
        <v>214</v>
      </c>
      <c r="L77" s="50">
        <v>42917</v>
      </c>
      <c r="M77" s="166">
        <v>43100</v>
      </c>
      <c r="N77" s="49" t="s">
        <v>177</v>
      </c>
      <c r="O77" s="161" t="s">
        <v>167</v>
      </c>
      <c r="P77" s="198"/>
      <c r="Q77" s="198"/>
      <c r="R77" s="194"/>
      <c r="S77" s="216"/>
      <c r="T77" s="217"/>
      <c r="U77" s="141"/>
      <c r="V77" s="209" t="s">
        <v>200</v>
      </c>
      <c r="W77" s="210"/>
      <c r="X77" s="146" t="s">
        <v>386</v>
      </c>
      <c r="Y77" s="198"/>
      <c r="Z77" s="194"/>
      <c r="AA77" s="194"/>
      <c r="AB77" s="147">
        <v>0.01</v>
      </c>
      <c r="AC77" s="83"/>
    </row>
    <row r="78" spans="2:29" ht="54" customHeight="1" x14ac:dyDescent="0.2">
      <c r="B78" s="150">
        <v>53</v>
      </c>
      <c r="C78" s="245"/>
      <c r="D78" s="246"/>
      <c r="E78" s="247"/>
      <c r="F78" s="154">
        <v>0.01</v>
      </c>
      <c r="G78" s="218" t="s">
        <v>180</v>
      </c>
      <c r="H78" s="218"/>
      <c r="I78" s="218"/>
      <c r="J78" s="218"/>
      <c r="K78" s="58" t="s">
        <v>214</v>
      </c>
      <c r="L78" s="50">
        <v>42737</v>
      </c>
      <c r="M78" s="166">
        <v>43100</v>
      </c>
      <c r="N78" s="128" t="s">
        <v>166</v>
      </c>
      <c r="O78" s="164" t="s">
        <v>167</v>
      </c>
      <c r="P78" s="133">
        <v>1199000</v>
      </c>
      <c r="Q78" s="133">
        <v>0</v>
      </c>
      <c r="R78" s="130">
        <v>0</v>
      </c>
      <c r="S78" s="216"/>
      <c r="T78" s="217"/>
      <c r="U78" s="141"/>
      <c r="V78" s="209" t="s">
        <v>200</v>
      </c>
      <c r="W78" s="210"/>
      <c r="X78" s="146" t="s">
        <v>387</v>
      </c>
      <c r="Y78" s="133">
        <v>1199000</v>
      </c>
      <c r="Z78" s="130">
        <v>0</v>
      </c>
      <c r="AA78" s="130">
        <v>0</v>
      </c>
      <c r="AB78" s="147">
        <v>0.01</v>
      </c>
      <c r="AC78" s="83"/>
    </row>
    <row r="79" spans="2:29" ht="65.25" customHeight="1" x14ac:dyDescent="0.2">
      <c r="B79" s="266" t="s">
        <v>285</v>
      </c>
      <c r="C79" s="267"/>
      <c r="D79" s="267"/>
      <c r="E79" s="267"/>
      <c r="F79" s="267"/>
      <c r="G79" s="267"/>
      <c r="H79" s="267"/>
      <c r="I79" s="267"/>
      <c r="J79" s="267"/>
      <c r="K79" s="267"/>
      <c r="L79" s="267"/>
      <c r="M79" s="267"/>
      <c r="N79" s="267"/>
      <c r="O79" s="267"/>
      <c r="P79" s="267"/>
      <c r="Q79" s="267"/>
      <c r="R79" s="267"/>
      <c r="S79" s="267"/>
      <c r="T79" s="268"/>
      <c r="V79" s="211" t="s">
        <v>201</v>
      </c>
      <c r="W79" s="212"/>
      <c r="X79" s="120" t="s">
        <v>193</v>
      </c>
      <c r="Y79" s="57" t="s">
        <v>194</v>
      </c>
      <c r="Z79" s="57" t="s">
        <v>195</v>
      </c>
      <c r="AA79" s="57" t="s">
        <v>196</v>
      </c>
      <c r="AB79" s="77" t="s">
        <v>202</v>
      </c>
      <c r="AC79" s="57" t="s">
        <v>198</v>
      </c>
    </row>
    <row r="80" spans="2:29" ht="80.25" customHeight="1" x14ac:dyDescent="0.2">
      <c r="B80" s="150">
        <v>54</v>
      </c>
      <c r="C80" s="242" t="s">
        <v>256</v>
      </c>
      <c r="D80" s="243"/>
      <c r="E80" s="244"/>
      <c r="F80" s="154">
        <v>2.5000000000000001E-2</v>
      </c>
      <c r="G80" s="218" t="s">
        <v>309</v>
      </c>
      <c r="H80" s="218"/>
      <c r="I80" s="218"/>
      <c r="J80" s="218"/>
      <c r="K80" s="58" t="s">
        <v>283</v>
      </c>
      <c r="L80" s="50">
        <v>42795</v>
      </c>
      <c r="M80" s="50">
        <v>43100</v>
      </c>
      <c r="N80" s="50" t="s">
        <v>312</v>
      </c>
      <c r="O80" s="161" t="s">
        <v>167</v>
      </c>
      <c r="P80" s="219">
        <f>50290000+47775500+35310000+32688500+30174000+30174000+30174000</f>
        <v>256586000</v>
      </c>
      <c r="Q80" s="219">
        <v>0</v>
      </c>
      <c r="R80" s="219">
        <v>0</v>
      </c>
      <c r="S80" s="214" t="s">
        <v>168</v>
      </c>
      <c r="T80" s="215"/>
      <c r="U80" s="141"/>
      <c r="V80" s="209" t="s">
        <v>200</v>
      </c>
      <c r="W80" s="210"/>
      <c r="X80" s="146" t="s">
        <v>388</v>
      </c>
      <c r="Y80" s="195">
        <f>50290000+47775500+35310000+32688500+30174000</f>
        <v>196238000</v>
      </c>
      <c r="Z80" s="195">
        <v>0</v>
      </c>
      <c r="AA80" s="195">
        <v>0</v>
      </c>
      <c r="AB80" s="147">
        <v>2.5000000000000001E-2</v>
      </c>
      <c r="AC80" s="83"/>
    </row>
    <row r="81" spans="1:30" ht="99.75" customHeight="1" x14ac:dyDescent="0.2">
      <c r="B81" s="150">
        <v>55</v>
      </c>
      <c r="C81" s="245"/>
      <c r="D81" s="246"/>
      <c r="E81" s="247"/>
      <c r="F81" s="154">
        <v>2.5000000000000001E-2</v>
      </c>
      <c r="G81" s="218" t="s">
        <v>310</v>
      </c>
      <c r="H81" s="218"/>
      <c r="I81" s="218"/>
      <c r="J81" s="218"/>
      <c r="K81" s="58" t="s">
        <v>283</v>
      </c>
      <c r="L81" s="50">
        <v>42795</v>
      </c>
      <c r="M81" s="50">
        <v>43100</v>
      </c>
      <c r="N81" s="50" t="s">
        <v>311</v>
      </c>
      <c r="O81" s="161" t="s">
        <v>167</v>
      </c>
      <c r="P81" s="223"/>
      <c r="Q81" s="223"/>
      <c r="R81" s="223"/>
      <c r="S81" s="216"/>
      <c r="T81" s="217"/>
      <c r="U81" s="141"/>
      <c r="V81" s="209" t="s">
        <v>200</v>
      </c>
      <c r="W81" s="210"/>
      <c r="X81" s="146" t="s">
        <v>389</v>
      </c>
      <c r="Y81" s="196"/>
      <c r="Z81" s="196"/>
      <c r="AA81" s="196"/>
      <c r="AB81" s="147">
        <v>2.5000000000000001E-2</v>
      </c>
      <c r="AC81" s="83"/>
    </row>
    <row r="82" spans="1:30" ht="126.75" customHeight="1" x14ac:dyDescent="0.2">
      <c r="B82" s="150">
        <v>56</v>
      </c>
      <c r="C82" s="245"/>
      <c r="D82" s="246"/>
      <c r="E82" s="247"/>
      <c r="F82" s="154">
        <v>2.5000000000000001E-2</v>
      </c>
      <c r="G82" s="218" t="s">
        <v>313</v>
      </c>
      <c r="H82" s="218"/>
      <c r="I82" s="218"/>
      <c r="J82" s="218"/>
      <c r="K82" s="58" t="s">
        <v>283</v>
      </c>
      <c r="L82" s="50">
        <v>42737</v>
      </c>
      <c r="M82" s="50">
        <v>43100</v>
      </c>
      <c r="N82" s="50" t="s">
        <v>314</v>
      </c>
      <c r="O82" s="161" t="s">
        <v>167</v>
      </c>
      <c r="P82" s="220"/>
      <c r="Q82" s="220"/>
      <c r="R82" s="220"/>
      <c r="S82" s="216"/>
      <c r="T82" s="217"/>
      <c r="U82" s="141"/>
      <c r="V82" s="209" t="s">
        <v>200</v>
      </c>
      <c r="W82" s="210"/>
      <c r="X82" s="146" t="s">
        <v>390</v>
      </c>
      <c r="Y82" s="197"/>
      <c r="Z82" s="197"/>
      <c r="AA82" s="197"/>
      <c r="AB82" s="147">
        <v>2.5000000000000001E-2</v>
      </c>
      <c r="AC82" s="83"/>
    </row>
    <row r="83" spans="1:30" ht="91.5" customHeight="1" x14ac:dyDescent="0.2">
      <c r="B83" s="266" t="s">
        <v>303</v>
      </c>
      <c r="C83" s="267"/>
      <c r="D83" s="267"/>
      <c r="E83" s="267"/>
      <c r="F83" s="267"/>
      <c r="G83" s="267"/>
      <c r="H83" s="267"/>
      <c r="I83" s="267"/>
      <c r="J83" s="267"/>
      <c r="K83" s="267"/>
      <c r="L83" s="267"/>
      <c r="M83" s="267"/>
      <c r="N83" s="267"/>
      <c r="O83" s="267"/>
      <c r="P83" s="267"/>
      <c r="Q83" s="267"/>
      <c r="R83" s="267"/>
      <c r="S83" s="267"/>
      <c r="T83" s="268"/>
      <c r="V83" s="211" t="s">
        <v>201</v>
      </c>
      <c r="W83" s="212"/>
      <c r="X83" s="120" t="s">
        <v>193</v>
      </c>
      <c r="Y83" s="57" t="s">
        <v>194</v>
      </c>
      <c r="Z83" s="57" t="s">
        <v>195</v>
      </c>
      <c r="AA83" s="57" t="s">
        <v>196</v>
      </c>
      <c r="AB83" s="77" t="s">
        <v>202</v>
      </c>
      <c r="AC83" s="57" t="s">
        <v>198</v>
      </c>
    </row>
    <row r="84" spans="1:30" ht="208.5" customHeight="1" x14ac:dyDescent="0.2">
      <c r="B84" s="150">
        <v>57</v>
      </c>
      <c r="C84" s="242" t="s">
        <v>70</v>
      </c>
      <c r="D84" s="243"/>
      <c r="E84" s="244"/>
      <c r="F84" s="154">
        <v>0.04</v>
      </c>
      <c r="G84" s="222" t="s">
        <v>169</v>
      </c>
      <c r="H84" s="222"/>
      <c r="I84" s="222"/>
      <c r="J84" s="222"/>
      <c r="K84" s="152" t="s">
        <v>304</v>
      </c>
      <c r="L84" s="50">
        <v>42736</v>
      </c>
      <c r="M84" s="50">
        <v>43099</v>
      </c>
      <c r="N84" s="51" t="s">
        <v>302</v>
      </c>
      <c r="O84" s="128" t="s">
        <v>167</v>
      </c>
      <c r="P84" s="133">
        <f>52804500+50290000+25412500+25680000+13612000+2011600+2514500</f>
        <v>172325100</v>
      </c>
      <c r="Q84" s="133">
        <v>0</v>
      </c>
      <c r="R84" s="130">
        <v>0</v>
      </c>
      <c r="S84" s="214" t="s">
        <v>159</v>
      </c>
      <c r="T84" s="215"/>
      <c r="U84" s="141"/>
      <c r="V84" s="213" t="s">
        <v>200</v>
      </c>
      <c r="W84" s="213"/>
      <c r="X84" s="146" t="s">
        <v>391</v>
      </c>
      <c r="Y84" s="129">
        <f>52804500+50290000+25412500+25680000+10435687+2011600+2514500</f>
        <v>169148787</v>
      </c>
      <c r="Z84" s="130">
        <v>0</v>
      </c>
      <c r="AA84" s="130">
        <v>0</v>
      </c>
      <c r="AB84" s="147">
        <v>0.04</v>
      </c>
      <c r="AC84" s="83"/>
      <c r="AD84" s="148"/>
    </row>
    <row r="85" spans="1:30" ht="109.5" customHeight="1" x14ac:dyDescent="0.2">
      <c r="B85" s="150">
        <v>58</v>
      </c>
      <c r="C85" s="245"/>
      <c r="D85" s="246"/>
      <c r="E85" s="247"/>
      <c r="F85" s="154">
        <v>0.04</v>
      </c>
      <c r="G85" s="222" t="s">
        <v>170</v>
      </c>
      <c r="H85" s="222"/>
      <c r="I85" s="222"/>
      <c r="J85" s="222"/>
      <c r="K85" s="152" t="s">
        <v>305</v>
      </c>
      <c r="L85" s="50">
        <v>42736</v>
      </c>
      <c r="M85" s="50">
        <v>43099</v>
      </c>
      <c r="N85" s="51" t="s">
        <v>171</v>
      </c>
      <c r="O85" s="128" t="s">
        <v>167</v>
      </c>
      <c r="P85" s="133">
        <f>67980704+3214800+221500000+20000000+18537390+2225300+8000000+9268695+12523903+18537390+103840000+846000+761400+67500000+7000000+9850619+28618939</f>
        <v>600205140</v>
      </c>
      <c r="Q85" s="133">
        <v>0</v>
      </c>
      <c r="R85" s="130"/>
      <c r="S85" s="216"/>
      <c r="T85" s="217"/>
      <c r="U85" s="141"/>
      <c r="V85" s="213" t="s">
        <v>200</v>
      </c>
      <c r="W85" s="213"/>
      <c r="X85" s="146" t="s">
        <v>392</v>
      </c>
      <c r="Y85" s="129">
        <f>67980704+3214800+221500000+20000000+18537390+2225300+8000000+9268695+12523903+18537390+846000+761400+67500000+7000000+9850619+28618939</f>
        <v>496365140</v>
      </c>
      <c r="Z85" s="130">
        <v>0</v>
      </c>
      <c r="AA85" s="130">
        <v>0</v>
      </c>
      <c r="AB85" s="147">
        <v>0.04</v>
      </c>
      <c r="AC85" s="83"/>
    </row>
    <row r="86" spans="1:30" s="91" customFormat="1" ht="34.5" customHeight="1" x14ac:dyDescent="0.2">
      <c r="B86" s="262" t="s">
        <v>30</v>
      </c>
      <c r="C86" s="263"/>
      <c r="D86" s="263"/>
      <c r="E86" s="264"/>
      <c r="F86" s="70">
        <f>SUM(F19:F85)</f>
        <v>0.85000000000000053</v>
      </c>
      <c r="G86" s="265"/>
      <c r="H86" s="265"/>
      <c r="I86" s="265"/>
      <c r="J86" s="265"/>
      <c r="K86" s="82"/>
      <c r="L86" s="92"/>
      <c r="M86" s="55"/>
      <c r="N86" s="59"/>
      <c r="O86" s="67"/>
      <c r="P86" s="386">
        <f>SUM(P19:P85)</f>
        <v>2655780542</v>
      </c>
      <c r="Q86" s="387">
        <f>SUM(Q19:Q85)</f>
        <v>0</v>
      </c>
      <c r="R86" s="388">
        <f>SUM(R19:R85)</f>
        <v>0</v>
      </c>
      <c r="S86" s="389"/>
      <c r="T86" s="390"/>
      <c r="U86" s="391"/>
      <c r="V86" s="392"/>
      <c r="W86" s="392"/>
      <c r="X86" s="393"/>
      <c r="Y86" s="386">
        <f>SUM(Y19:Y85)</f>
        <v>2462220175</v>
      </c>
      <c r="Z86" s="387">
        <f>SUM(Z19:Z85)</f>
        <v>0</v>
      </c>
      <c r="AA86" s="388">
        <f>SUM(AA19:AA85)</f>
        <v>0</v>
      </c>
      <c r="AB86" s="394">
        <f>SUM(AB19:AB85)</f>
        <v>0.83570000000000055</v>
      </c>
      <c r="AC86" s="85"/>
    </row>
    <row r="87" spans="1:30" x14ac:dyDescent="0.2">
      <c r="K87" s="64"/>
      <c r="N87" s="93"/>
      <c r="O87" s="93"/>
      <c r="P87" s="93">
        <v>2655780542</v>
      </c>
      <c r="Q87" s="94"/>
      <c r="R87" s="64"/>
      <c r="S87" s="137">
        <f>+P86-P87</f>
        <v>0</v>
      </c>
      <c r="AB87" s="95"/>
    </row>
    <row r="88" spans="1:30" ht="65.25" customHeight="1" x14ac:dyDescent="0.2">
      <c r="B88" s="105" t="s">
        <v>221</v>
      </c>
      <c r="C88" s="72"/>
      <c r="D88" s="72"/>
      <c r="E88" s="72"/>
      <c r="F88" s="72"/>
      <c r="G88" s="72"/>
      <c r="H88" s="72"/>
      <c r="I88" s="72"/>
      <c r="J88" s="72"/>
      <c r="K88" s="72"/>
      <c r="L88" s="72"/>
      <c r="M88" s="72"/>
      <c r="N88" s="72"/>
      <c r="O88" s="72"/>
      <c r="P88" s="87" t="s">
        <v>253</v>
      </c>
      <c r="Q88" s="87" t="s">
        <v>254</v>
      </c>
      <c r="R88" s="87" t="s">
        <v>255</v>
      </c>
      <c r="S88" s="64"/>
      <c r="V88" s="211" t="s">
        <v>201</v>
      </c>
      <c r="W88" s="212"/>
      <c r="X88" s="120" t="s">
        <v>193</v>
      </c>
      <c r="Y88" s="57" t="s">
        <v>194</v>
      </c>
      <c r="Z88" s="57" t="s">
        <v>195</v>
      </c>
      <c r="AA88" s="57" t="s">
        <v>196</v>
      </c>
      <c r="AB88" s="77" t="s">
        <v>202</v>
      </c>
      <c r="AC88" s="57" t="s">
        <v>198</v>
      </c>
    </row>
    <row r="89" spans="1:30" ht="42.75" customHeight="1" x14ac:dyDescent="0.2">
      <c r="B89" s="110">
        <v>14</v>
      </c>
      <c r="C89" s="248" t="s">
        <v>222</v>
      </c>
      <c r="D89" s="249"/>
      <c r="E89" s="250"/>
      <c r="F89" s="10">
        <v>0.05</v>
      </c>
      <c r="G89" s="251" t="s">
        <v>223</v>
      </c>
      <c r="H89" s="252"/>
      <c r="I89" s="252"/>
      <c r="J89" s="253"/>
      <c r="K89" s="79"/>
      <c r="L89" s="68">
        <v>42736</v>
      </c>
      <c r="M89" s="68">
        <v>43069</v>
      </c>
      <c r="N89" s="254" t="s">
        <v>224</v>
      </c>
      <c r="O89" s="257" t="s">
        <v>167</v>
      </c>
      <c r="P89" s="69">
        <v>1046893727</v>
      </c>
      <c r="Q89" s="73">
        <v>1046893727</v>
      </c>
      <c r="R89" s="111">
        <f>+Q89/P89</f>
        <v>1</v>
      </c>
      <c r="S89" s="74"/>
      <c r="V89" s="213" t="s">
        <v>200</v>
      </c>
      <c r="W89" s="213"/>
      <c r="X89" s="146"/>
      <c r="Y89" s="129"/>
      <c r="Z89" s="130">
        <v>0</v>
      </c>
      <c r="AA89" s="130">
        <v>0</v>
      </c>
      <c r="AB89" s="395">
        <v>0.05</v>
      </c>
      <c r="AC89" s="83"/>
    </row>
    <row r="90" spans="1:30" ht="36.75" customHeight="1" x14ac:dyDescent="0.2">
      <c r="B90" s="110">
        <v>15</v>
      </c>
      <c r="C90" s="248" t="s">
        <v>225</v>
      </c>
      <c r="D90" s="249"/>
      <c r="E90" s="250"/>
      <c r="F90" s="10">
        <v>0.05</v>
      </c>
      <c r="G90" s="260" t="s">
        <v>226</v>
      </c>
      <c r="H90" s="260"/>
      <c r="I90" s="260"/>
      <c r="J90" s="260"/>
      <c r="K90" s="80"/>
      <c r="L90" s="68">
        <v>42736</v>
      </c>
      <c r="M90" s="68">
        <v>43100</v>
      </c>
      <c r="N90" s="255"/>
      <c r="O90" s="258"/>
      <c r="P90" s="69">
        <f>+P86</f>
        <v>2655780542</v>
      </c>
      <c r="Q90" s="73">
        <f>+Y86</f>
        <v>2462220175</v>
      </c>
      <c r="R90" s="111">
        <f>+Q90/P90</f>
        <v>0.92711733370324545</v>
      </c>
      <c r="S90" s="74"/>
      <c r="V90" s="213" t="s">
        <v>200</v>
      </c>
      <c r="W90" s="213"/>
      <c r="X90" s="146"/>
      <c r="Y90" s="129"/>
      <c r="Z90" s="130"/>
      <c r="AA90" s="130"/>
      <c r="AB90" s="395">
        <v>0.05</v>
      </c>
      <c r="AC90" s="83"/>
    </row>
    <row r="91" spans="1:30" ht="29.25" customHeight="1" x14ac:dyDescent="0.2">
      <c r="B91" s="110">
        <v>16</v>
      </c>
      <c r="C91" s="248" t="s">
        <v>227</v>
      </c>
      <c r="D91" s="249"/>
      <c r="E91" s="250"/>
      <c r="F91" s="10">
        <v>0.05</v>
      </c>
      <c r="G91" s="261" t="s">
        <v>228</v>
      </c>
      <c r="H91" s="261"/>
      <c r="I91" s="261"/>
      <c r="J91" s="261"/>
      <c r="K91" s="81"/>
      <c r="L91" s="68">
        <v>42736</v>
      </c>
      <c r="M91" s="68">
        <v>43100</v>
      </c>
      <c r="N91" s="256"/>
      <c r="O91" s="259"/>
      <c r="P91" s="69">
        <v>0</v>
      </c>
      <c r="Q91" s="73">
        <v>0</v>
      </c>
      <c r="R91" s="111"/>
      <c r="S91" s="74"/>
      <c r="V91" s="213" t="s">
        <v>200</v>
      </c>
      <c r="W91" s="213"/>
      <c r="X91" s="146"/>
      <c r="Y91" s="129"/>
      <c r="Z91" s="130"/>
      <c r="AA91" s="130"/>
      <c r="AB91" s="395">
        <v>0.04</v>
      </c>
      <c r="AC91" s="83"/>
    </row>
    <row r="92" spans="1:30" x14ac:dyDescent="0.2">
      <c r="A92" s="275"/>
      <c r="B92" s="275"/>
      <c r="C92" s="275"/>
      <c r="D92" s="275"/>
      <c r="E92" s="275"/>
      <c r="F92" s="275"/>
      <c r="G92" s="275"/>
      <c r="H92" s="275"/>
      <c r="I92" s="275"/>
      <c r="J92" s="275"/>
      <c r="K92" s="275"/>
      <c r="L92" s="275"/>
      <c r="M92" s="275"/>
      <c r="N92" s="275"/>
      <c r="O92" s="275"/>
      <c r="P92" s="275"/>
      <c r="Q92" s="275"/>
      <c r="R92" s="275"/>
      <c r="S92" s="275"/>
      <c r="AB92" s="95"/>
    </row>
    <row r="93" spans="1:30" ht="28.5" customHeight="1" x14ac:dyDescent="0.2">
      <c r="B93" s="276" t="s">
        <v>31</v>
      </c>
      <c r="C93" s="277"/>
      <c r="D93" s="277"/>
      <c r="E93" s="278"/>
      <c r="F93" s="145">
        <f>+F86+F89+F90+F91</f>
        <v>1.0000000000000007</v>
      </c>
      <c r="G93" s="279"/>
      <c r="H93" s="279"/>
      <c r="I93" s="279"/>
      <c r="J93" s="279"/>
      <c r="K93" s="272" t="s">
        <v>31</v>
      </c>
      <c r="L93" s="273"/>
      <c r="M93" s="273"/>
      <c r="N93" s="273"/>
      <c r="O93" s="274"/>
      <c r="P93" s="75">
        <f>P89+P90</f>
        <v>3702674269</v>
      </c>
      <c r="Q93" s="75">
        <f>Q89+Q90</f>
        <v>3509113902</v>
      </c>
      <c r="R93" s="113"/>
      <c r="S93" s="71"/>
      <c r="V93" s="118"/>
      <c r="W93" s="118"/>
      <c r="AB93" s="396">
        <f>AB86+AB89+AB90+AB91</f>
        <v>0.97570000000000068</v>
      </c>
    </row>
    <row r="94" spans="1:30" x14ac:dyDescent="0.2">
      <c r="K94" s="64"/>
      <c r="N94" s="64"/>
      <c r="O94" s="64"/>
      <c r="P94" s="93"/>
      <c r="Q94" s="94"/>
      <c r="R94" s="64"/>
      <c r="S94" s="64"/>
      <c r="V94" s="344"/>
      <c r="W94" s="344"/>
    </row>
    <row r="95" spans="1:30" ht="16.5" customHeight="1" x14ac:dyDescent="0.2">
      <c r="B95" s="318"/>
      <c r="C95" s="318"/>
      <c r="D95" s="318"/>
      <c r="E95" s="318"/>
      <c r="F95" s="318"/>
      <c r="G95" s="318"/>
      <c r="H95" s="318"/>
      <c r="I95" s="318"/>
      <c r="J95" s="318"/>
      <c r="K95" s="318"/>
      <c r="L95" s="318"/>
      <c r="M95" s="318"/>
      <c r="N95" s="318"/>
      <c r="O95" s="318"/>
      <c r="P95" s="318"/>
      <c r="Q95" s="318"/>
      <c r="R95" s="318"/>
      <c r="S95" s="318"/>
      <c r="T95" s="318"/>
      <c r="V95" s="344"/>
      <c r="W95" s="344"/>
    </row>
    <row r="96" spans="1:30" x14ac:dyDescent="0.2">
      <c r="A96" s="275"/>
      <c r="B96" s="275"/>
      <c r="C96" s="275"/>
      <c r="D96" s="275"/>
      <c r="E96" s="275"/>
      <c r="F96" s="275"/>
      <c r="G96" s="275"/>
      <c r="H96" s="275"/>
      <c r="I96" s="275"/>
      <c r="J96" s="275"/>
      <c r="K96" s="275"/>
      <c r="L96" s="275"/>
      <c r="M96" s="275"/>
      <c r="N96" s="275"/>
      <c r="O96" s="275"/>
      <c r="P96" s="275"/>
      <c r="Q96" s="275"/>
      <c r="R96" s="275"/>
      <c r="S96" s="275"/>
      <c r="T96" s="275"/>
      <c r="U96" s="275"/>
      <c r="V96" s="344"/>
      <c r="W96" s="344"/>
    </row>
    <row r="97" spans="1:29" ht="11.25" customHeight="1" x14ac:dyDescent="0.2">
      <c r="A97" s="88"/>
      <c r="B97" s="89"/>
      <c r="C97" s="89"/>
      <c r="D97" s="89"/>
      <c r="E97" s="7"/>
      <c r="F97" s="7"/>
      <c r="G97" s="7"/>
      <c r="H97" s="7"/>
      <c r="I97" s="7"/>
      <c r="J97" s="7"/>
      <c r="K97" s="7"/>
      <c r="L97" s="7"/>
      <c r="M97" s="7"/>
      <c r="N97" s="7"/>
      <c r="O97" s="8"/>
      <c r="P97" s="63"/>
      <c r="Q97" s="8"/>
      <c r="R97" s="8"/>
      <c r="S97" s="8"/>
      <c r="T97" s="8"/>
      <c r="U97" s="88"/>
      <c r="V97" s="118"/>
      <c r="W97" s="118"/>
    </row>
    <row r="98" spans="1:29" ht="16.5" customHeight="1" x14ac:dyDescent="0.2">
      <c r="A98" s="88"/>
      <c r="B98" s="322" t="s">
        <v>108</v>
      </c>
      <c r="C98" s="323"/>
      <c r="D98" s="323"/>
      <c r="E98" s="324"/>
      <c r="F98" s="7"/>
      <c r="K98" s="35"/>
      <c r="L98" s="406"/>
      <c r="M98" s="172" t="s">
        <v>103</v>
      </c>
      <c r="N98" s="34"/>
      <c r="O98" s="34"/>
      <c r="P98" s="34"/>
      <c r="Q98" s="399"/>
      <c r="R98" s="399"/>
      <c r="S98" s="400"/>
      <c r="U98" s="88"/>
      <c r="V98" s="325" t="s">
        <v>106</v>
      </c>
      <c r="W98" s="326"/>
      <c r="X98" s="326"/>
      <c r="Y98" s="326"/>
      <c r="Z98" s="326"/>
      <c r="AA98" s="326"/>
      <c r="AB98" s="326"/>
      <c r="AC98" s="327"/>
    </row>
    <row r="99" spans="1:29" ht="16.5" customHeight="1" x14ac:dyDescent="0.2">
      <c r="A99" s="88"/>
      <c r="B99" s="109"/>
      <c r="C99" s="32"/>
      <c r="D99" s="32"/>
      <c r="E99" s="33"/>
      <c r="F99" s="7"/>
      <c r="K99" s="35"/>
      <c r="L99" s="407"/>
      <c r="M99" s="403"/>
      <c r="N99" s="35"/>
      <c r="O99" s="35"/>
      <c r="P99" s="35"/>
      <c r="Q99" s="89"/>
      <c r="R99" s="89"/>
      <c r="S99" s="401"/>
      <c r="U99" s="88"/>
      <c r="V99" s="96"/>
      <c r="W99" s="60"/>
      <c r="X99" s="334"/>
      <c r="Y99" s="334"/>
      <c r="Z99" s="334"/>
      <c r="AA99" s="334"/>
      <c r="AB99" s="97"/>
      <c r="AC99" s="98"/>
    </row>
    <row r="100" spans="1:29" ht="16.5" customHeight="1" x14ac:dyDescent="0.2">
      <c r="A100" s="88"/>
      <c r="B100" s="109" t="s">
        <v>104</v>
      </c>
      <c r="C100" s="343"/>
      <c r="D100" s="343"/>
      <c r="E100" s="41"/>
      <c r="F100" s="7"/>
      <c r="K100" s="35"/>
      <c r="L100" s="407"/>
      <c r="M100" s="404" t="s">
        <v>104</v>
      </c>
      <c r="N100" s="35" t="s">
        <v>105</v>
      </c>
      <c r="O100" s="35"/>
      <c r="P100" s="35"/>
      <c r="Q100" s="89"/>
      <c r="R100" s="89"/>
      <c r="S100" s="401"/>
      <c r="U100" s="88"/>
      <c r="V100" s="99" t="s">
        <v>104</v>
      </c>
      <c r="W100" s="61"/>
      <c r="X100" s="65"/>
      <c r="Y100" s="36"/>
      <c r="Z100" s="36"/>
      <c r="AA100" s="36"/>
      <c r="AB100" s="37"/>
      <c r="AC100" s="38"/>
    </row>
    <row r="101" spans="1:29" ht="30.75" customHeight="1" x14ac:dyDescent="0.2">
      <c r="A101" s="88"/>
      <c r="B101" s="337" t="s">
        <v>107</v>
      </c>
      <c r="C101" s="338" t="s">
        <v>331</v>
      </c>
      <c r="D101" s="339"/>
      <c r="E101" s="42"/>
      <c r="F101" s="7"/>
      <c r="K101" s="35"/>
      <c r="L101" s="407"/>
      <c r="M101" s="404" t="s">
        <v>107</v>
      </c>
      <c r="N101" s="397" t="s">
        <v>350</v>
      </c>
      <c r="O101" s="397"/>
      <c r="P101" s="397"/>
      <c r="Q101" s="397"/>
      <c r="R101" s="397"/>
      <c r="S101" s="401"/>
      <c r="U101" s="88"/>
      <c r="V101" s="100"/>
      <c r="W101" s="335" t="s">
        <v>113</v>
      </c>
      <c r="X101" s="335"/>
      <c r="Y101" s="335"/>
      <c r="Z101" s="335"/>
      <c r="AA101" s="335"/>
      <c r="AB101" s="335"/>
      <c r="AC101" s="38"/>
    </row>
    <row r="102" spans="1:29" ht="50.25" customHeight="1" x14ac:dyDescent="0.2">
      <c r="A102" s="88"/>
      <c r="B102" s="337"/>
      <c r="C102" s="340"/>
      <c r="D102" s="340"/>
      <c r="E102" s="101"/>
      <c r="F102" s="7"/>
      <c r="K102" s="52"/>
      <c r="L102" s="407"/>
      <c r="M102" s="405"/>
      <c r="N102" s="398"/>
      <c r="O102" s="398"/>
      <c r="P102" s="398"/>
      <c r="Q102" s="398"/>
      <c r="R102" s="398"/>
      <c r="S102" s="401"/>
      <c r="U102" s="88"/>
      <c r="V102" s="100"/>
      <c r="W102" s="335"/>
      <c r="X102" s="335"/>
      <c r="Y102" s="335"/>
      <c r="Z102" s="335"/>
      <c r="AA102" s="335"/>
      <c r="AB102" s="335"/>
      <c r="AC102" s="39"/>
    </row>
    <row r="103" spans="1:29" ht="28.5" customHeight="1" x14ac:dyDescent="0.2">
      <c r="A103" s="88"/>
      <c r="B103" s="109"/>
      <c r="C103" s="342"/>
      <c r="D103" s="342"/>
      <c r="E103" s="42"/>
      <c r="F103" s="7"/>
      <c r="K103" s="52"/>
      <c r="L103" s="407"/>
      <c r="M103" s="403" t="s">
        <v>109</v>
      </c>
      <c r="N103" s="52"/>
      <c r="O103" s="52"/>
      <c r="P103" s="52"/>
      <c r="Q103" s="89"/>
      <c r="R103" s="89"/>
      <c r="S103" s="401"/>
      <c r="U103" s="88"/>
      <c r="V103" s="99" t="s">
        <v>104</v>
      </c>
      <c r="W103" s="62"/>
      <c r="X103" s="66"/>
      <c r="Y103" s="102"/>
      <c r="Z103" s="102"/>
      <c r="AA103" s="102"/>
      <c r="AB103" s="103"/>
      <c r="AC103" s="39"/>
    </row>
    <row r="104" spans="1:29" ht="75.75" customHeight="1" x14ac:dyDescent="0.2">
      <c r="A104" s="88"/>
      <c r="B104" s="45"/>
      <c r="C104" s="341"/>
      <c r="D104" s="341"/>
      <c r="E104" s="43"/>
      <c r="F104" s="7"/>
      <c r="K104" s="52"/>
      <c r="L104" s="408"/>
      <c r="M104" s="409" t="s">
        <v>107</v>
      </c>
      <c r="N104" s="410" t="s">
        <v>135</v>
      </c>
      <c r="O104" s="410"/>
      <c r="P104" s="410"/>
      <c r="Q104" s="410"/>
      <c r="R104" s="410"/>
      <c r="S104" s="402"/>
      <c r="U104" s="88"/>
      <c r="V104" s="44" t="s">
        <v>107</v>
      </c>
      <c r="W104" s="336" t="s">
        <v>118</v>
      </c>
      <c r="X104" s="336"/>
      <c r="Y104" s="336"/>
      <c r="Z104" s="336"/>
      <c r="AA104" s="336"/>
      <c r="AB104" s="336"/>
      <c r="AC104" s="40"/>
    </row>
    <row r="105" spans="1:29" ht="8.25" customHeight="1" x14ac:dyDescent="0.2">
      <c r="A105" s="90"/>
      <c r="B105" s="328"/>
      <c r="C105" s="328"/>
      <c r="D105" s="328"/>
      <c r="E105" s="328"/>
      <c r="F105" s="328"/>
      <c r="G105" s="328"/>
      <c r="H105" s="328"/>
      <c r="I105" s="328"/>
      <c r="J105" s="328"/>
      <c r="K105" s="328"/>
      <c r="L105" s="328"/>
      <c r="M105" s="328"/>
      <c r="N105" s="107"/>
      <c r="O105" s="328"/>
      <c r="P105" s="328"/>
      <c r="Q105" s="328"/>
      <c r="R105" s="328"/>
      <c r="S105" s="328"/>
      <c r="T105" s="329"/>
      <c r="U105" s="90"/>
    </row>
    <row r="106" spans="1:29" ht="18" hidden="1" customHeight="1" x14ac:dyDescent="0.2">
      <c r="A106" s="90"/>
      <c r="B106" s="330" t="s">
        <v>32</v>
      </c>
      <c r="C106" s="330"/>
      <c r="D106" s="330"/>
      <c r="E106" s="330"/>
      <c r="F106" s="331"/>
      <c r="G106" s="331"/>
      <c r="H106" s="331"/>
      <c r="I106" s="331"/>
      <c r="J106" s="331"/>
      <c r="K106" s="331"/>
      <c r="L106" s="331"/>
      <c r="M106" s="332"/>
      <c r="N106" s="108"/>
      <c r="O106" s="331"/>
      <c r="P106" s="331"/>
      <c r="Q106" s="331"/>
      <c r="R106" s="331"/>
      <c r="S106" s="331"/>
      <c r="T106" s="333"/>
      <c r="U106" s="90"/>
    </row>
    <row r="107" spans="1:29" ht="12.75" hidden="1" customHeight="1" x14ac:dyDescent="0.2">
      <c r="A107" s="90"/>
      <c r="B107" s="319" t="s">
        <v>33</v>
      </c>
      <c r="C107" s="319"/>
      <c r="D107" s="319"/>
      <c r="E107" s="319"/>
      <c r="F107" s="320"/>
      <c r="G107" s="320"/>
      <c r="H107" s="320"/>
      <c r="I107" s="320"/>
      <c r="J107" s="320"/>
      <c r="K107" s="320"/>
      <c r="L107" s="320"/>
      <c r="M107" s="321"/>
      <c r="N107" s="106"/>
      <c r="O107" s="320"/>
      <c r="P107" s="320"/>
      <c r="Q107" s="320"/>
      <c r="R107" s="320"/>
      <c r="S107" s="320"/>
      <c r="T107" s="320"/>
      <c r="U107" s="90"/>
    </row>
  </sheetData>
  <sheetProtection formatCells="0" formatRows="0" insertRows="0" deleteRows="0"/>
  <autoFilter ref="A18:AC91">
    <filterColumn colId="2" showButton="0"/>
    <filterColumn colId="3" showButton="0"/>
    <filterColumn colId="6" showButton="0"/>
    <filterColumn colId="7" showButton="0"/>
    <filterColumn colId="8" showButton="0"/>
    <filterColumn colId="18" showButton="0"/>
    <filterColumn colId="21" showButton="0"/>
  </autoFilter>
  <mergeCells count="334">
    <mergeCell ref="V88:W88"/>
    <mergeCell ref="V89:W89"/>
    <mergeCell ref="V90:W90"/>
    <mergeCell ref="V91:W91"/>
    <mergeCell ref="N104:R104"/>
    <mergeCell ref="N101:R102"/>
    <mergeCell ref="Y80:Y82"/>
    <mergeCell ref="Z80:Z82"/>
    <mergeCell ref="AA80:AA82"/>
    <mergeCell ref="E10:L10"/>
    <mergeCell ref="E11:L11"/>
    <mergeCell ref="E12:L12"/>
    <mergeCell ref="M7:Q7"/>
    <mergeCell ref="M8:Q8"/>
    <mergeCell ref="M9:Q9"/>
    <mergeCell ref="E13:L13"/>
    <mergeCell ref="V15:AC15"/>
    <mergeCell ref="V16:W18"/>
    <mergeCell ref="X16:X18"/>
    <mergeCell ref="Y16:Y18"/>
    <mergeCell ref="Z16:Z18"/>
    <mergeCell ref="AA16:AA18"/>
    <mergeCell ref="AB16:AB18"/>
    <mergeCell ref="AC16:AC18"/>
    <mergeCell ref="V19:W19"/>
    <mergeCell ref="AA19:AA23"/>
    <mergeCell ref="Z19:Z23"/>
    <mergeCell ref="Y19:Y23"/>
    <mergeCell ref="Z37:Z38"/>
    <mergeCell ref="V20:W20"/>
    <mergeCell ref="B2:C4"/>
    <mergeCell ref="B7:D7"/>
    <mergeCell ref="B8:D8"/>
    <mergeCell ref="B9:D9"/>
    <mergeCell ref="B12:D12"/>
    <mergeCell ref="B6:AC6"/>
    <mergeCell ref="AB2:AC2"/>
    <mergeCell ref="AB3:AC3"/>
    <mergeCell ref="AB4:AC4"/>
    <mergeCell ref="D2:Z3"/>
    <mergeCell ref="D4:Z4"/>
    <mergeCell ref="E7:L7"/>
    <mergeCell ref="E8:L8"/>
    <mergeCell ref="E9:L9"/>
    <mergeCell ref="R7:AC7"/>
    <mergeCell ref="R8:AC8"/>
    <mergeCell ref="R9:AC9"/>
    <mergeCell ref="M12:Q12"/>
    <mergeCell ref="M10:Q11"/>
    <mergeCell ref="V21:W21"/>
    <mergeCell ref="B41:T41"/>
    <mergeCell ref="V41:W41"/>
    <mergeCell ref="B33:T33"/>
    <mergeCell ref="V33:W33"/>
    <mergeCell ref="V38:W38"/>
    <mergeCell ref="V30:W30"/>
    <mergeCell ref="V31:W31"/>
    <mergeCell ref="V32:W32"/>
    <mergeCell ref="V23:W23"/>
    <mergeCell ref="V24:W24"/>
    <mergeCell ref="V25:W25"/>
    <mergeCell ref="V26:W26"/>
    <mergeCell ref="V27:W27"/>
    <mergeCell ref="V28:W28"/>
    <mergeCell ref="V22:W22"/>
    <mergeCell ref="V29:W29"/>
    <mergeCell ref="P26:P31"/>
    <mergeCell ref="Q26:Q31"/>
    <mergeCell ref="R26:R31"/>
    <mergeCell ref="G28:J28"/>
    <mergeCell ref="G27:J27"/>
    <mergeCell ref="G31:J31"/>
    <mergeCell ref="C19:E23"/>
    <mergeCell ref="C24:E25"/>
    <mergeCell ref="G34:J34"/>
    <mergeCell ref="C34:E34"/>
    <mergeCell ref="G20:J20"/>
    <mergeCell ref="G22:J22"/>
    <mergeCell ref="G23:J23"/>
    <mergeCell ref="Q19:Q23"/>
    <mergeCell ref="G19:J19"/>
    <mergeCell ref="G21:J21"/>
    <mergeCell ref="K19:K23"/>
    <mergeCell ref="V96:W96"/>
    <mergeCell ref="AA24:AA25"/>
    <mergeCell ref="Y26:Y31"/>
    <mergeCell ref="Z26:Z31"/>
    <mergeCell ref="AA26:AA31"/>
    <mergeCell ref="V50:W50"/>
    <mergeCell ref="V56:W56"/>
    <mergeCell ref="V57:W57"/>
    <mergeCell ref="V95:W95"/>
    <mergeCell ref="Y53:Y54"/>
    <mergeCell ref="Z53:Z54"/>
    <mergeCell ref="V62:W62"/>
    <mergeCell ref="V63:W63"/>
    <mergeCell ref="V64:W64"/>
    <mergeCell ref="V65:W65"/>
    <mergeCell ref="V94:W94"/>
    <mergeCell ref="V86:W86"/>
    <mergeCell ref="V74:W74"/>
    <mergeCell ref="V75:W75"/>
    <mergeCell ref="V76:W76"/>
    <mergeCell ref="V77:W77"/>
    <mergeCell ref="AA37:AA38"/>
    <mergeCell ref="Y24:Y25"/>
    <mergeCell ref="Z24:Z25"/>
    <mergeCell ref="V78:W78"/>
    <mergeCell ref="V80:W80"/>
    <mergeCell ref="V82:W82"/>
    <mergeCell ref="V83:W83"/>
    <mergeCell ref="V81:W81"/>
    <mergeCell ref="V84:W84"/>
    <mergeCell ref="V85:W85"/>
    <mergeCell ref="V71:W71"/>
    <mergeCell ref="V67:W67"/>
    <mergeCell ref="V68:W68"/>
    <mergeCell ref="V69:W69"/>
    <mergeCell ref="V79:W79"/>
    <mergeCell ref="V73:W73"/>
    <mergeCell ref="V70:W70"/>
    <mergeCell ref="V72:W72"/>
    <mergeCell ref="V43:W43"/>
    <mergeCell ref="V45:W45"/>
    <mergeCell ref="V46:W46"/>
    <mergeCell ref="V66:W66"/>
    <mergeCell ref="Y49:Y52"/>
    <mergeCell ref="Z49:Z52"/>
    <mergeCell ref="V61:W61"/>
    <mergeCell ref="V58:W58"/>
    <mergeCell ref="V34:W34"/>
    <mergeCell ref="V35:W35"/>
    <mergeCell ref="V36:W36"/>
    <mergeCell ref="V49:W49"/>
    <mergeCell ref="V53:W53"/>
    <mergeCell ref="V54:W54"/>
    <mergeCell ref="V55:W55"/>
    <mergeCell ref="V37:W37"/>
    <mergeCell ref="V60:W60"/>
    <mergeCell ref="V59:W59"/>
    <mergeCell ref="V52:W52"/>
    <mergeCell ref="V40:W40"/>
    <mergeCell ref="V39:W39"/>
    <mergeCell ref="Y37:Y40"/>
    <mergeCell ref="B107:E107"/>
    <mergeCell ref="F107:M107"/>
    <mergeCell ref="O107:T107"/>
    <mergeCell ref="B98:E98"/>
    <mergeCell ref="V98:AC98"/>
    <mergeCell ref="B105:E105"/>
    <mergeCell ref="F105:M105"/>
    <mergeCell ref="O105:T105"/>
    <mergeCell ref="B106:E106"/>
    <mergeCell ref="F106:M106"/>
    <mergeCell ref="O106:T106"/>
    <mergeCell ref="X99:AA99"/>
    <mergeCell ref="W101:AB102"/>
    <mergeCell ref="W104:AB104"/>
    <mergeCell ref="B101:B102"/>
    <mergeCell ref="C101:D102"/>
    <mergeCell ref="C104:D104"/>
    <mergeCell ref="C103:D103"/>
    <mergeCell ref="C100:D100"/>
    <mergeCell ref="R24:R25"/>
    <mergeCell ref="A96:U96"/>
    <mergeCell ref="K24:K25"/>
    <mergeCell ref="K26:K31"/>
    <mergeCell ref="B95:T95"/>
    <mergeCell ref="S62:T72"/>
    <mergeCell ref="S26:T32"/>
    <mergeCell ref="C35:E35"/>
    <mergeCell ref="B57:T57"/>
    <mergeCell ref="C26:E32"/>
    <mergeCell ref="G47:J47"/>
    <mergeCell ref="G49:J49"/>
    <mergeCell ref="P24:P25"/>
    <mergeCell ref="P70:P72"/>
    <mergeCell ref="Q70:Q72"/>
    <mergeCell ref="Q62:Q69"/>
    <mergeCell ref="G29:J29"/>
    <mergeCell ref="G30:J30"/>
    <mergeCell ref="G72:J72"/>
    <mergeCell ref="G58:J58"/>
    <mergeCell ref="G71:J71"/>
    <mergeCell ref="Q58:Q60"/>
    <mergeCell ref="C45:E56"/>
    <mergeCell ref="G32:J32"/>
    <mergeCell ref="L17:M17"/>
    <mergeCell ref="B73:T73"/>
    <mergeCell ref="C17:E18"/>
    <mergeCell ref="N17:N18"/>
    <mergeCell ref="O17:O18"/>
    <mergeCell ref="P17:R17"/>
    <mergeCell ref="F17:F18"/>
    <mergeCell ref="G17:J18"/>
    <mergeCell ref="G26:J26"/>
    <mergeCell ref="G51:J51"/>
    <mergeCell ref="G52:J52"/>
    <mergeCell ref="G46:J46"/>
    <mergeCell ref="G45:J45"/>
    <mergeCell ref="G24:J24"/>
    <mergeCell ref="G25:J25"/>
    <mergeCell ref="B36:T36"/>
    <mergeCell ref="R70:R72"/>
    <mergeCell ref="S19:T23"/>
    <mergeCell ref="P19:P23"/>
    <mergeCell ref="G59:J59"/>
    <mergeCell ref="G60:J60"/>
    <mergeCell ref="R19:R23"/>
    <mergeCell ref="Q24:Q25"/>
    <mergeCell ref="R53:R54"/>
    <mergeCell ref="G48:J48"/>
    <mergeCell ref="G53:J53"/>
    <mergeCell ref="G56:J56"/>
    <mergeCell ref="Q53:Q54"/>
    <mergeCell ref="S34:T35"/>
    <mergeCell ref="P49:P52"/>
    <mergeCell ref="Q49:Q52"/>
    <mergeCell ref="R49:R52"/>
    <mergeCell ref="S42:T43"/>
    <mergeCell ref="G35:J35"/>
    <mergeCell ref="C42:E43"/>
    <mergeCell ref="G43:J43"/>
    <mergeCell ref="G40:J40"/>
    <mergeCell ref="G39:J39"/>
    <mergeCell ref="C37:E40"/>
    <mergeCell ref="S37:T40"/>
    <mergeCell ref="P37:P40"/>
    <mergeCell ref="Q37:Q40"/>
    <mergeCell ref="R37:R40"/>
    <mergeCell ref="R58:R60"/>
    <mergeCell ref="G54:J54"/>
    <mergeCell ref="G37:J37"/>
    <mergeCell ref="K93:O93"/>
    <mergeCell ref="R74:R77"/>
    <mergeCell ref="A92:S92"/>
    <mergeCell ref="B93:E93"/>
    <mergeCell ref="G93:J93"/>
    <mergeCell ref="G85:J85"/>
    <mergeCell ref="C74:E78"/>
    <mergeCell ref="G77:J77"/>
    <mergeCell ref="G80:J80"/>
    <mergeCell ref="G82:J82"/>
    <mergeCell ref="G74:J74"/>
    <mergeCell ref="G76:J76"/>
    <mergeCell ref="G75:J75"/>
    <mergeCell ref="S86:T86"/>
    <mergeCell ref="G81:J81"/>
    <mergeCell ref="P74:P77"/>
    <mergeCell ref="Q74:Q77"/>
    <mergeCell ref="Q80:Q82"/>
    <mergeCell ref="R80:R82"/>
    <mergeCell ref="P80:P82"/>
    <mergeCell ref="B61:T61"/>
    <mergeCell ref="P62:P69"/>
    <mergeCell ref="G63:J63"/>
    <mergeCell ref="G67:J67"/>
    <mergeCell ref="G70:J70"/>
    <mergeCell ref="C62:E72"/>
    <mergeCell ref="G66:J66"/>
    <mergeCell ref="R62:R69"/>
    <mergeCell ref="G69:J69"/>
    <mergeCell ref="G68:J68"/>
    <mergeCell ref="G64:J64"/>
    <mergeCell ref="C58:E60"/>
    <mergeCell ref="C89:E89"/>
    <mergeCell ref="G89:J89"/>
    <mergeCell ref="N89:N91"/>
    <mergeCell ref="O89:O91"/>
    <mergeCell ref="C90:E90"/>
    <mergeCell ref="G90:J90"/>
    <mergeCell ref="C91:E91"/>
    <mergeCell ref="G91:J91"/>
    <mergeCell ref="G62:J62"/>
    <mergeCell ref="G65:J65"/>
    <mergeCell ref="B86:E86"/>
    <mergeCell ref="G86:J86"/>
    <mergeCell ref="C80:E82"/>
    <mergeCell ref="C84:E85"/>
    <mergeCell ref="B79:T79"/>
    <mergeCell ref="S74:T78"/>
    <mergeCell ref="S84:T85"/>
    <mergeCell ref="G84:J84"/>
    <mergeCell ref="G78:J78"/>
    <mergeCell ref="B83:T83"/>
    <mergeCell ref="S80:T82"/>
    <mergeCell ref="S58:T60"/>
    <mergeCell ref="P58:P60"/>
    <mergeCell ref="M13:Q13"/>
    <mergeCell ref="R10:AC11"/>
    <mergeCell ref="R12:V12"/>
    <mergeCell ref="W12:Z12"/>
    <mergeCell ref="AA12:AC12"/>
    <mergeCell ref="R13:AC13"/>
    <mergeCell ref="B15:T15"/>
    <mergeCell ref="B16:T16"/>
    <mergeCell ref="B13:D13"/>
    <mergeCell ref="B10:D11"/>
    <mergeCell ref="S17:T18"/>
    <mergeCell ref="B17:B18"/>
    <mergeCell ref="K17:K18"/>
    <mergeCell ref="AA53:AA54"/>
    <mergeCell ref="Y45:Y48"/>
    <mergeCell ref="Z45:Z48"/>
    <mergeCell ref="AA45:AA48"/>
    <mergeCell ref="V51:W51"/>
    <mergeCell ref="AA49:AA52"/>
    <mergeCell ref="V44:W44"/>
    <mergeCell ref="V42:W42"/>
    <mergeCell ref="V47:W47"/>
    <mergeCell ref="V48:W48"/>
    <mergeCell ref="S45:T56"/>
    <mergeCell ref="R45:R48"/>
    <mergeCell ref="G50:J50"/>
    <mergeCell ref="G55:J55"/>
    <mergeCell ref="P53:P54"/>
    <mergeCell ref="G38:J38"/>
    <mergeCell ref="S24:T25"/>
    <mergeCell ref="Q45:Q48"/>
    <mergeCell ref="G42:J42"/>
    <mergeCell ref="P45:P48"/>
    <mergeCell ref="B44:T44"/>
    <mergeCell ref="Z74:Z77"/>
    <mergeCell ref="Y58:Y60"/>
    <mergeCell ref="Z58:Z60"/>
    <mergeCell ref="AA58:AA60"/>
    <mergeCell ref="Y74:Y77"/>
    <mergeCell ref="Y70:Y72"/>
    <mergeCell ref="Z70:Z72"/>
    <mergeCell ref="AA70:AA72"/>
    <mergeCell ref="Y62:Y69"/>
    <mergeCell ref="Z62:Z69"/>
    <mergeCell ref="AA62:AA69"/>
    <mergeCell ref="AA74:AA77"/>
  </mergeCells>
  <printOptions horizontalCentered="1" verticalCentered="1"/>
  <pageMargins left="0.19685039370078741" right="0.19685039370078741" top="0.39370078740157483" bottom="0.39370078740157483" header="0" footer="0"/>
  <pageSetup paperSize="14" scale="38" orientation="landscape" horizontalDpi="4294967294" verticalDpi="4294967294" r:id="rId1"/>
  <headerFooter alignWithMargins="0">
    <oddFooter>&amp;C&amp;P de &amp;N</oddFooter>
  </headerFooter>
  <rowBreaks count="4" manualBreakCount="4">
    <brk id="32" max="16383" man="1"/>
    <brk id="40" max="16383" man="1"/>
    <brk id="56" max="16383" man="1"/>
    <brk id="82" max="16383" man="1"/>
  </rowBreaks>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showErrorMessage="1">
          <x14:formula1>
            <xm:f>listas!$B$5</xm:f>
          </x14:formula1>
          <xm:sqref>E7</xm:sqref>
        </x14:dataValidation>
        <x14:dataValidation type="list" allowBlank="1" showInputMessage="1" showErrorMessage="1">
          <x14:formula1>
            <xm:f>listas!$B$8:$B$9</xm:f>
          </x14:formula1>
          <xm:sqref>E8</xm:sqref>
        </x14:dataValidation>
        <x14:dataValidation type="list" allowBlank="1" showInputMessage="1" showErrorMessage="1">
          <x14:formula1>
            <xm:f>listas!$B$14:$B$15</xm:f>
          </x14:formula1>
          <xm:sqref>E9</xm:sqref>
        </x14:dataValidation>
        <x14:dataValidation type="list" allowBlank="1" showInputMessage="1" showErrorMessage="1">
          <x14:formula1>
            <xm:f>listas!$B$32:$B$49</xm:f>
          </x14:formula1>
          <xm:sqref>E10:E11</xm:sqref>
        </x14:dataValidation>
        <x14:dataValidation type="list" allowBlank="1" showInputMessage="1" showErrorMessage="1">
          <x14:formula1>
            <xm:f>listas!$B$23</xm:f>
          </x14:formula1>
          <xm:sqref>E13</xm:sqref>
        </x14:dataValidation>
        <x14:dataValidation type="list" allowBlank="1" showInputMessage="1" showErrorMessage="1">
          <x14:formula1>
            <xm:f>listas!$B$63:$B$69</xm:f>
          </x14:formula1>
          <xm:sqref>W104</xm:sqref>
        </x14:dataValidation>
        <x14:dataValidation type="list" allowBlank="1" showInputMessage="1" showErrorMessage="1">
          <x14:formula1>
            <xm:f>listas!$B$72:$B$75</xm:f>
          </x14:formula1>
          <xm:sqref>N104</xm:sqref>
        </x14:dataValidation>
        <x14:dataValidation type="list" allowBlank="1" showInputMessage="1" showErrorMessage="1">
          <x14:formula1>
            <xm:f>listas!$B$11:$B$12</xm:f>
          </x14:formula1>
          <xm:sqref>R8</xm:sqref>
        </x14:dataValidation>
        <x14:dataValidation type="list" allowBlank="1" showInputMessage="1" showErrorMessage="1">
          <x14:formula1>
            <xm:f>listas!$B$17:$B$20</xm:f>
          </x14:formula1>
          <xm:sqref>R9</xm:sqref>
        </x14:dataValidation>
        <x14:dataValidation type="list" allowBlank="1" showInputMessage="1" showErrorMessage="1">
          <x14:formula1>
            <xm:f>listas!$B$26:$B$30</xm:f>
          </x14:formula1>
          <xm:sqref>R12</xm:sqref>
        </x14:dataValidation>
        <x14:dataValidation type="list" allowBlank="1" showInputMessage="1" showErrorMessage="1">
          <x14:formula1>
            <xm:f>listas!$B$6</xm:f>
          </x14:formula1>
          <xm:sqref>R7:AC7</xm:sqref>
        </x14:dataValidation>
        <x14:dataValidation type="list" allowBlank="1" showInputMessage="1" showErrorMessage="1">
          <x14:formula1>
            <xm:f>listas!$B$78:$B$80</xm:f>
          </x14:formula1>
          <xm:sqref>V80:W82 V58:W60 V42:W43 V62:W72 V34:W35 V84:W86 V74:W78 V45:W56 V19:W32 V37:W40 V89:W91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5:B79"/>
  <sheetViews>
    <sheetView workbookViewId="0">
      <selection activeCell="B25" sqref="B25:B30"/>
    </sheetView>
  </sheetViews>
  <sheetFormatPr baseColWidth="10" defaultRowHeight="12.75" x14ac:dyDescent="0.2"/>
  <cols>
    <col min="1" max="1" width="4" customWidth="1"/>
    <col min="2" max="2" width="70.140625" bestFit="1" customWidth="1"/>
  </cols>
  <sheetData>
    <row r="5" spans="2:2" x14ac:dyDescent="0.2">
      <c r="B5" s="12" t="s">
        <v>34</v>
      </c>
    </row>
    <row r="6" spans="2:2" x14ac:dyDescent="0.2">
      <c r="B6" s="31" t="s">
        <v>73</v>
      </c>
    </row>
    <row r="7" spans="2:2" x14ac:dyDescent="0.2">
      <c r="B7" s="13" t="s">
        <v>35</v>
      </c>
    </row>
    <row r="8" spans="2:2" x14ac:dyDescent="0.2">
      <c r="B8" s="14" t="s">
        <v>36</v>
      </c>
    </row>
    <row r="9" spans="2:2" x14ac:dyDescent="0.2">
      <c r="B9" s="14" t="s">
        <v>37</v>
      </c>
    </row>
    <row r="10" spans="2:2" x14ac:dyDescent="0.2">
      <c r="B10" s="13" t="s">
        <v>38</v>
      </c>
    </row>
    <row r="11" spans="2:2" x14ac:dyDescent="0.2">
      <c r="B11" s="12" t="s">
        <v>39</v>
      </c>
    </row>
    <row r="12" spans="2:2" x14ac:dyDescent="0.2">
      <c r="B12" s="14" t="s">
        <v>40</v>
      </c>
    </row>
    <row r="13" spans="2:2" x14ac:dyDescent="0.2">
      <c r="B13" s="13" t="s">
        <v>41</v>
      </c>
    </row>
    <row r="14" spans="2:2" x14ac:dyDescent="0.2">
      <c r="B14" s="12" t="s">
        <v>42</v>
      </c>
    </row>
    <row r="15" spans="2:2" x14ac:dyDescent="0.2">
      <c r="B15" s="14" t="s">
        <v>43</v>
      </c>
    </row>
    <row r="16" spans="2:2" x14ac:dyDescent="0.2">
      <c r="B16" s="13" t="s">
        <v>44</v>
      </c>
    </row>
    <row r="17" spans="2:2" x14ac:dyDescent="0.2">
      <c r="B17" s="12" t="s">
        <v>45</v>
      </c>
    </row>
    <row r="18" spans="2:2" x14ac:dyDescent="0.2">
      <c r="B18" s="15" t="s">
        <v>46</v>
      </c>
    </row>
    <row r="19" spans="2:2" x14ac:dyDescent="0.2">
      <c r="B19" s="15" t="s">
        <v>47</v>
      </c>
    </row>
    <row r="20" spans="2:2" ht="25.5" x14ac:dyDescent="0.2">
      <c r="B20" s="16" t="s">
        <v>48</v>
      </c>
    </row>
    <row r="22" spans="2:2" x14ac:dyDescent="0.2">
      <c r="B22" s="18" t="s">
        <v>50</v>
      </c>
    </row>
    <row r="23" spans="2:2" x14ac:dyDescent="0.2">
      <c r="B23" s="17" t="s">
        <v>51</v>
      </c>
    </row>
    <row r="25" spans="2:2" x14ac:dyDescent="0.2">
      <c r="B25" s="18" t="s">
        <v>54</v>
      </c>
    </row>
    <row r="26" spans="2:2" x14ac:dyDescent="0.2">
      <c r="B26" s="19">
        <v>2016</v>
      </c>
    </row>
    <row r="27" spans="2:2" x14ac:dyDescent="0.2">
      <c r="B27" s="19">
        <v>2017</v>
      </c>
    </row>
    <row r="28" spans="2:2" x14ac:dyDescent="0.2">
      <c r="B28" s="19">
        <v>2018</v>
      </c>
    </row>
    <row r="29" spans="2:2" x14ac:dyDescent="0.2">
      <c r="B29" s="19">
        <v>2019</v>
      </c>
    </row>
    <row r="30" spans="2:2" x14ac:dyDescent="0.2">
      <c r="B30" s="19">
        <v>2020</v>
      </c>
    </row>
    <row r="32" spans="2:2" ht="24.75" customHeight="1" x14ac:dyDescent="0.2">
      <c r="B32" s="20" t="s">
        <v>55</v>
      </c>
    </row>
    <row r="33" spans="2:2" ht="22.5" x14ac:dyDescent="0.2">
      <c r="B33" s="21" t="s">
        <v>56</v>
      </c>
    </row>
    <row r="34" spans="2:2" ht="22.5" x14ac:dyDescent="0.2">
      <c r="B34" s="22" t="s">
        <v>57</v>
      </c>
    </row>
    <row r="35" spans="2:2" ht="22.5" x14ac:dyDescent="0.2">
      <c r="B35" s="23" t="s">
        <v>58</v>
      </c>
    </row>
    <row r="36" spans="2:2" ht="22.5" x14ac:dyDescent="0.2">
      <c r="B36" s="20" t="s">
        <v>59</v>
      </c>
    </row>
    <row r="37" spans="2:2" x14ac:dyDescent="0.2">
      <c r="B37" s="20" t="s">
        <v>60</v>
      </c>
    </row>
    <row r="38" spans="2:2" x14ac:dyDescent="0.2">
      <c r="B38" s="24" t="s">
        <v>61</v>
      </c>
    </row>
    <row r="39" spans="2:2" ht="22.5" x14ac:dyDescent="0.2">
      <c r="B39" s="20" t="s">
        <v>62</v>
      </c>
    </row>
    <row r="40" spans="2:2" ht="54.75" customHeight="1" x14ac:dyDescent="0.2">
      <c r="B40" s="25" t="s">
        <v>63</v>
      </c>
    </row>
    <row r="41" spans="2:2" ht="45" x14ac:dyDescent="0.2">
      <c r="B41" s="22" t="s">
        <v>64</v>
      </c>
    </row>
    <row r="42" spans="2:2" ht="22.5" x14ac:dyDescent="0.2">
      <c r="B42" s="26" t="s">
        <v>65</v>
      </c>
    </row>
    <row r="43" spans="2:2" ht="22.5" x14ac:dyDescent="0.2">
      <c r="B43" s="22" t="s">
        <v>66</v>
      </c>
    </row>
    <row r="44" spans="2:2" x14ac:dyDescent="0.2">
      <c r="B44" s="26" t="s">
        <v>67</v>
      </c>
    </row>
    <row r="45" spans="2:2" ht="22.5" x14ac:dyDescent="0.2">
      <c r="B45" s="27" t="s">
        <v>68</v>
      </c>
    </row>
    <row r="46" spans="2:2" ht="22.5" x14ac:dyDescent="0.2">
      <c r="B46" s="28" t="s">
        <v>69</v>
      </c>
    </row>
    <row r="47" spans="2:2" ht="22.5" x14ac:dyDescent="0.2">
      <c r="B47" s="29" t="s">
        <v>70</v>
      </c>
    </row>
    <row r="48" spans="2:2" x14ac:dyDescent="0.2">
      <c r="B48" s="30" t="s">
        <v>71</v>
      </c>
    </row>
    <row r="49" spans="2:2" ht="22.5" x14ac:dyDescent="0.2">
      <c r="B49" s="24" t="s">
        <v>72</v>
      </c>
    </row>
    <row r="53" spans="2:2" x14ac:dyDescent="0.2">
      <c r="B53" s="12" t="s">
        <v>137</v>
      </c>
    </row>
    <row r="54" spans="2:2" x14ac:dyDescent="0.2">
      <c r="B54" s="12" t="s">
        <v>74</v>
      </c>
    </row>
    <row r="55" spans="2:2" x14ac:dyDescent="0.2">
      <c r="B55" s="12" t="s">
        <v>75</v>
      </c>
    </row>
    <row r="56" spans="2:2" x14ac:dyDescent="0.2">
      <c r="B56" s="12" t="s">
        <v>76</v>
      </c>
    </row>
    <row r="57" spans="2:2" x14ac:dyDescent="0.2">
      <c r="B57" s="12" t="s">
        <v>77</v>
      </c>
    </row>
    <row r="58" spans="2:2" x14ac:dyDescent="0.2">
      <c r="B58" s="12" t="s">
        <v>78</v>
      </c>
    </row>
    <row r="59" spans="2:2" x14ac:dyDescent="0.2">
      <c r="B59" s="12" t="s">
        <v>79</v>
      </c>
    </row>
    <row r="60" spans="2:2" x14ac:dyDescent="0.2">
      <c r="B60" s="12" t="s">
        <v>80</v>
      </c>
    </row>
    <row r="61" spans="2:2" x14ac:dyDescent="0.2">
      <c r="B61" s="12" t="s">
        <v>81</v>
      </c>
    </row>
    <row r="63" spans="2:2" ht="25.5" x14ac:dyDescent="0.2">
      <c r="B63" s="46" t="s">
        <v>118</v>
      </c>
    </row>
    <row r="64" spans="2:2" ht="25.5" x14ac:dyDescent="0.2">
      <c r="B64" s="46" t="s">
        <v>119</v>
      </c>
    </row>
    <row r="65" spans="2:2" ht="25.5" x14ac:dyDescent="0.2">
      <c r="B65" s="46" t="s">
        <v>120</v>
      </c>
    </row>
    <row r="66" spans="2:2" ht="25.5" x14ac:dyDescent="0.2">
      <c r="B66" s="46" t="s">
        <v>121</v>
      </c>
    </row>
    <row r="67" spans="2:2" ht="25.5" x14ac:dyDescent="0.2">
      <c r="B67" s="46" t="s">
        <v>122</v>
      </c>
    </row>
    <row r="68" spans="2:2" ht="25.5" x14ac:dyDescent="0.2">
      <c r="B68" s="46" t="s">
        <v>123</v>
      </c>
    </row>
    <row r="69" spans="2:2" ht="25.5" x14ac:dyDescent="0.2">
      <c r="B69" s="46" t="s">
        <v>124</v>
      </c>
    </row>
    <row r="70" spans="2:2" ht="25.5" x14ac:dyDescent="0.2">
      <c r="B70" s="46" t="s">
        <v>125</v>
      </c>
    </row>
    <row r="72" spans="2:2" ht="25.5" x14ac:dyDescent="0.2">
      <c r="B72" s="46" t="s">
        <v>114</v>
      </c>
    </row>
    <row r="73" spans="2:2" ht="25.5" x14ac:dyDescent="0.2">
      <c r="B73" s="46" t="s">
        <v>115</v>
      </c>
    </row>
    <row r="74" spans="2:2" ht="25.5" x14ac:dyDescent="0.2">
      <c r="B74" s="46" t="s">
        <v>116</v>
      </c>
    </row>
    <row r="75" spans="2:2" ht="25.5" x14ac:dyDescent="0.2">
      <c r="B75" s="46" t="s">
        <v>117</v>
      </c>
    </row>
    <row r="78" spans="2:2" x14ac:dyDescent="0.2">
      <c r="B78" s="46" t="s">
        <v>200</v>
      </c>
    </row>
    <row r="79" spans="2:2" x14ac:dyDescent="0.2">
      <c r="B79" s="46" t="s">
        <v>199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FORMATO</vt:lpstr>
      <vt:lpstr>listas</vt:lpstr>
      <vt:lpstr>INSTRUCTIVO!Área_de_impresión</vt:lpstr>
      <vt:lpstr>FORMATO!Títulos_a_imprimir</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Jose Leonardo Millan Alvarado</cp:lastModifiedBy>
  <cp:lastPrinted>2018-02-05T18:42:00Z</cp:lastPrinted>
  <dcterms:created xsi:type="dcterms:W3CDTF">2016-06-16T13:03:17Z</dcterms:created>
  <dcterms:modified xsi:type="dcterms:W3CDTF">2018-02-07T12:45:15Z</dcterms:modified>
</cp:coreProperties>
</file>