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9435"/>
  </bookViews>
  <sheets>
    <sheet name="FORMATO" sheetId="1" r:id="rId1"/>
  </sheets>
  <externalReferences>
    <externalReference r:id="rId2"/>
  </externalReferences>
  <definedNames>
    <definedName name="_xlnm._FilterDatabase" localSheetId="0" hidden="1">FORMATO!$B$6:$R$12</definedName>
    <definedName name="_xlnm.Print_Area" localSheetId="0">FORMATO!$A$1:$AB$96</definedName>
  </definedNames>
  <calcPr calcId="152511"/>
</workbook>
</file>

<file path=xl/calcChain.xml><?xml version="1.0" encoding="utf-8"?>
<calcChain xmlns="http://schemas.openxmlformats.org/spreadsheetml/2006/main">
  <c r="O67" i="1" l="1"/>
  <c r="Y86" i="1" l="1"/>
  <c r="X45" i="1" l="1"/>
  <c r="Y71" i="1"/>
  <c r="Y73" i="1" l="1"/>
  <c r="W67" i="1"/>
  <c r="Y74" i="1" l="1"/>
  <c r="Y70" i="1" l="1"/>
  <c r="Y24" i="1" l="1"/>
  <c r="Y57" i="1" l="1"/>
  <c r="Y56" i="1"/>
  <c r="Y55" i="1"/>
  <c r="Y53" i="1"/>
  <c r="Y52" i="1"/>
  <c r="Y78" i="1" l="1"/>
  <c r="Y46" i="1"/>
  <c r="Y44" i="1"/>
  <c r="Y42" i="1"/>
  <c r="Y41" i="1"/>
  <c r="Y40" i="1"/>
  <c r="Y84" i="1" l="1"/>
  <c r="O83" i="1"/>
  <c r="Y22" i="1" l="1"/>
  <c r="AD42" i="1" l="1"/>
  <c r="AC42" i="1"/>
  <c r="X75" i="1" l="1"/>
  <c r="X58" i="1"/>
  <c r="X47" i="1"/>
  <c r="X37" i="1"/>
  <c r="Y82" i="1" l="1"/>
  <c r="AC75" i="1" l="1"/>
  <c r="AC74" i="1"/>
  <c r="P47" i="1" l="1"/>
  <c r="Y45" i="1" l="1"/>
  <c r="AD86" i="1" l="1"/>
  <c r="Y64" i="1" l="1"/>
  <c r="AE54" i="1"/>
  <c r="W75" i="1" l="1"/>
  <c r="Y47" i="1"/>
  <c r="Y75" i="1"/>
  <c r="Y26" i="1"/>
  <c r="Y37" i="1"/>
  <c r="Y58" i="1"/>
  <c r="Y79" i="1"/>
  <c r="O37" i="1"/>
  <c r="O47" i="1"/>
  <c r="O58" i="1"/>
  <c r="O64" i="1"/>
  <c r="O79" i="1"/>
  <c r="O26" i="1"/>
  <c r="P37" i="1"/>
  <c r="P58" i="1"/>
  <c r="P64" i="1"/>
  <c r="P75" i="1"/>
  <c r="P79" i="1"/>
  <c r="P26" i="1"/>
  <c r="X26" i="1"/>
  <c r="X64" i="1"/>
  <c r="X79" i="1"/>
  <c r="W58" i="1"/>
  <c r="W26" i="1"/>
  <c r="W37" i="1"/>
  <c r="W47" i="1"/>
  <c r="W64" i="1"/>
  <c r="W79" i="1"/>
  <c r="O75" i="1"/>
  <c r="Y162" i="1"/>
  <c r="X162" i="1"/>
  <c r="W162" i="1"/>
  <c r="F26" i="1"/>
  <c r="F37" i="1"/>
  <c r="F47" i="1"/>
  <c r="F58" i="1"/>
  <c r="F64" i="1"/>
  <c r="F75" i="1"/>
  <c r="Y81" i="1"/>
  <c r="F79" i="1"/>
  <c r="Y77" i="1"/>
  <c r="Y66" i="1"/>
  <c r="Y60" i="1"/>
  <c r="Y49" i="1"/>
  <c r="X83" i="1" l="1"/>
  <c r="X86" i="1"/>
  <c r="F86" i="1"/>
  <c r="P83" i="1"/>
  <c r="AC83" i="1" s="1"/>
  <c r="W83" i="1"/>
  <c r="P86" i="1"/>
  <c r="AC84" i="1" l="1"/>
  <c r="Y83" i="1" s="1"/>
  <c r="O86" i="1"/>
  <c r="W86" i="1"/>
  <c r="AD84" i="1" l="1"/>
</calcChain>
</file>

<file path=xl/comments1.xml><?xml version="1.0" encoding="utf-8"?>
<comments xmlns="http://schemas.openxmlformats.org/spreadsheetml/2006/main">
  <authors>
    <author>Amanda Pedraza</author>
    <author>Rafael Moreno Alvarez</author>
  </authors>
  <commentList>
    <comment ref="K17" authorId="0">
      <text>
        <r>
          <rPr>
            <sz val="9"/>
            <color indexed="81"/>
            <rFont val="Tahoma"/>
            <family val="2"/>
          </rPr>
          <t>AÑO/MES/DIA</t>
        </r>
      </text>
    </comment>
    <comment ref="L17" authorId="0">
      <text>
        <r>
          <rPr>
            <sz val="9"/>
            <color indexed="81"/>
            <rFont val="Tahoma"/>
            <family val="2"/>
          </rPr>
          <t>AÑO/MES/DIA</t>
        </r>
      </text>
    </comment>
    <comment ref="M61" authorId="1">
      <text>
        <r>
          <rPr>
            <b/>
            <sz val="9"/>
            <color indexed="81"/>
            <rFont val="Tahoma"/>
            <family val="2"/>
          </rPr>
          <t>Rafael Moreno Alvarez:</t>
        </r>
        <r>
          <rPr>
            <sz val="9"/>
            <color indexed="81"/>
            <rFont val="Tahoma"/>
            <family val="2"/>
          </rPr>
          <t xml:space="preserve">
1200 visitas</t>
        </r>
      </text>
    </comment>
  </commentList>
</comments>
</file>

<file path=xl/sharedStrings.xml><?xml version="1.0" encoding="utf-8"?>
<sst xmlns="http://schemas.openxmlformats.org/spreadsheetml/2006/main" count="323" uniqueCount="248">
  <si>
    <t>PLAN DE ACCIÓN</t>
  </si>
  <si>
    <t>CODIGO:</t>
  </si>
  <si>
    <t>PLE-FT-15</t>
  </si>
  <si>
    <t>VERSIÓN:</t>
  </si>
  <si>
    <t>FECHA DE ACTUALIZAIÓN:</t>
  </si>
  <si>
    <t>1. INFORMACIÓN  RELEVANTE  PARA LA FORMULACIÓN DEL PLAN DE ACCIÓN</t>
  </si>
  <si>
    <t>1.2. PLAN DE DESARROLLO:</t>
  </si>
  <si>
    <t>1.3. VIGENCIA DEL PLAN  DE DESARROLLO:</t>
  </si>
  <si>
    <t>2016 - 2020</t>
  </si>
  <si>
    <t>1.4. PILAR /EJE</t>
  </si>
  <si>
    <t>No 1 Pilar Igualdad de Calidad de Vida</t>
  </si>
  <si>
    <t>1.5. PROGRAMA PDD:</t>
  </si>
  <si>
    <t>No 04 Familias protegidas y adaptadas al cambio climático</t>
  </si>
  <si>
    <t>1.6. PROYECTO DE ESTRATEGICO:</t>
  </si>
  <si>
    <t>No 110 Reducción de condiciones de amenaza y vulnerabilidad de los ciudadanos</t>
  </si>
  <si>
    <t>1.7.PROYECTO DE INVERSIÓN:</t>
  </si>
  <si>
    <t>Proyecto No 1178 Fortalecimiento del manejo de emergencias y desastres</t>
  </si>
  <si>
    <t>1.8.  METAS A LA CUAL APORTA:</t>
  </si>
  <si>
    <t>* 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
* Capacitar a 30.000 personas en acciones para  el manejo de emergencias (preparativos y respuesta)
* Implementar y operar 1 Centro Distrital Logístico y de Reserva y la  Central de información y telecomunicaciones del IDIGER (CITEL).
* Asesorar y/o conceptuar 6.000 Planes De Contingencia para aglomeraciones de público de media y alta complejidad.
* Realizar 12.000 Visitas de verificación de sistemas de transporte vertical y puertas eléctricas.
* Garantizar la coordinación del  100% de las emergencias en el marco de la Estrategia Distrital de Respuesta a Emergencias.</t>
  </si>
  <si>
    <t>389 - Porcentaje de personas afectadas por incidentes, emergencias y desastres con respuesta integral y coordinada</t>
  </si>
  <si>
    <t>1.10. GRUPO O AREA QUE DESARROLLA EL  PLAN DE ACCIÓN:</t>
  </si>
  <si>
    <t>Subdirección para el Manejo de Emergencias y Desastres</t>
  </si>
  <si>
    <t>1.11. VIGENCIA DEL PLAN DE ACCIÓN:</t>
  </si>
  <si>
    <t>SI</t>
  </si>
  <si>
    <t>1.12 SECTOR</t>
  </si>
  <si>
    <t>No 10 Ambiente</t>
  </si>
  <si>
    <t>2.13. OBJETIVO ESTRATEGICO DE LA ENTIDAD:</t>
  </si>
  <si>
    <t>Garantizar la adecuada planificación, coordinación y preparación de la Estrategia Distrital de Respuesta a través de la activación del Sistema Distrital de Alertas y el funcionamiento eficaz del Sistema Operativo Distrital de Emergencias para la recuperación temprana del territorio y el restablecimiento de las condiciones de las poblaciones afectadas.</t>
  </si>
  <si>
    <t>NO</t>
  </si>
  <si>
    <t xml:space="preserve">3. FORMULACIÓN DEL PLAN DE ACCIÓN </t>
  </si>
  <si>
    <t>4. SEGUIMIENTO AL PLAN DE ACCIÓN</t>
  </si>
  <si>
    <t>COMPONENTE: ESTRATEGIA DISTRITAL DE RESPUESTA A EMERGENCIAS</t>
  </si>
  <si>
    <t>4.1 CUMPLIMIENTO DEL PRODUCTO</t>
  </si>
  <si>
    <t>4.2.
EVIDENCIA O SOPORTE DEL CUMPLIMIENTO DEL PRODUCTO</t>
  </si>
  <si>
    <t>4.3.
EJECUCIÓN DE RECURSOS</t>
  </si>
  <si>
    <t xml:space="preserve">4.4.
% ACUMULADO DE AVANCE DEL PRODUCTO </t>
  </si>
  <si>
    <t>4.5.
OBSERVACIONES</t>
  </si>
  <si>
    <t xml:space="preserve">3.1. No </t>
  </si>
  <si>
    <t>3.2. META</t>
  </si>
  <si>
    <t>3.3. 
PESO DEL PRODUCTO</t>
  </si>
  <si>
    <t>3.4 PRODUCTO</t>
  </si>
  <si>
    <t>3.5. META</t>
  </si>
  <si>
    <t>INDICADOR</t>
  </si>
  <si>
    <t>UNIDAD DE MEDIDA</t>
  </si>
  <si>
    <t>RECURSOS</t>
  </si>
  <si>
    <t>DEPENDENCIAS RESPONSABLES</t>
  </si>
  <si>
    <t>FECHA INICIO</t>
  </si>
  <si>
    <t>FECHA FINAL</t>
  </si>
  <si>
    <t>IDIGER</t>
  </si>
  <si>
    <t>FONDIGER</t>
  </si>
  <si>
    <t>Implementar el 30% la estrategia distrital de respuesta</t>
  </si>
  <si>
    <t>Aprobar y formalizar el Marco de Actuación para la respuesta a Emergencias</t>
  </si>
  <si>
    <t>Avance de la implementación del Marco de Actuación en las entidades distritales</t>
  </si>
  <si>
    <t>%</t>
  </si>
  <si>
    <t>Organización y Coordinación para la Respuesta a Emergencias</t>
  </si>
  <si>
    <t>Desarrollar una (1) Guía para la elaboración de la Estrategia Institucional de Respuesta-EIR dirigida a las entidades públicas que hacen parte del  Sistema Distrital de Gestión de Riesgos y Cambio Climático-SDGR-CC</t>
  </si>
  <si>
    <t>Asistencia técnica a 65 entidades distritales ejecutoras del Marco de Actuación en la elaboración e implementación de la Estrategia Institucional de Respuesta-EIR</t>
  </si>
  <si>
    <t>Desarrollar 7 herramientas que fortalezcan la preparación y la ejecución de la respuesta</t>
  </si>
  <si>
    <t>Elaborar un (1) Plan Estratégico de Alojamientos Temporales para personas afectadas o damnificadas por emergencia y/o desastre</t>
  </si>
  <si>
    <t>Avance en la elaboración del plan</t>
  </si>
  <si>
    <t>Elaborar cinco (5) Planes de Contingencia Distritales: Semana Santa 2017, Temporada de Lluvias 2017, Temporada Seca 2017, Temporada Navideña 2017-2018 y Manejo de Pólvora y Pirotecnia 2017-2018</t>
  </si>
  <si>
    <t>PEC elaborados / PEC programados</t>
  </si>
  <si>
    <t>Avance en el desarrollo del módulo</t>
  </si>
  <si>
    <t>SUBTOTAL</t>
  </si>
  <si>
    <t>COMPONENTE: CAPACITACIÓN Y ENTRENAMIENTO</t>
  </si>
  <si>
    <t>Lograr la participación de 1.900.000 habitantes del distrito capital en el IX simulacro distrital de evacuación</t>
  </si>
  <si>
    <t>Realizar un (1) Simulacro Distrital de Evacuación en el mes de Octubre (Acuerdo 341 de 2008)</t>
  </si>
  <si>
    <t>personas evacuadas y capacitadas en simulacro de evacuación</t>
  </si>
  <si>
    <t>persona</t>
  </si>
  <si>
    <t>Capacitación y Entrenamiento para el Manejo de Emergencias y Desastres</t>
  </si>
  <si>
    <t>Capacitar a 7.500 personas para fortalecer la respuesta a emergencias</t>
  </si>
  <si>
    <t>personas capacitadas en el manejo de emergencias</t>
  </si>
  <si>
    <t>Realizar un (1) Foro Internacional de Gestión de Riesgos y Cambio Climático</t>
  </si>
  <si>
    <t>Elaborar un (1) Modelo de Plan de contingencia comunitario en propiedad horizontal</t>
  </si>
  <si>
    <t>Capacitar y entrenar a 65 entidades distritales en los servicios y funciones de respuesta</t>
  </si>
  <si>
    <t>entidades capacitadas/entidades programadas</t>
  </si>
  <si>
    <t>Fomentar la creación de cuatro (4) CAMs en el Distrito Capital</t>
  </si>
  <si>
    <t>CAMs creados/CAMs programados</t>
  </si>
  <si>
    <t>COMPONENTE: CENTRO DISTRITAL LOGÍSTICO Y DE RESERVA</t>
  </si>
  <si>
    <t xml:space="preserve">Administrar y operar un (1) Centro Distrital Logístico y de Reserva </t>
  </si>
  <si>
    <t>Operar un (1) Centro Distrital Logístico y de Reserva del IDIGER para un servicio 7X24 los 365 días</t>
  </si>
  <si>
    <t>Un Centro Distrital Logístico y de Reserva operando</t>
  </si>
  <si>
    <t>unidad</t>
  </si>
  <si>
    <t>Servicios de Logística</t>
  </si>
  <si>
    <t xml:space="preserve">Entregar ayudas humanitarias a la población afectada </t>
  </si>
  <si>
    <t>Puesta en marcha del módulo informático para la operación de la Red Distrital de Centros de Reserva</t>
  </si>
  <si>
    <t>Dotar un (1) Centro Distrital Logístico y de Reserva del IDIGER con equipamiento, de acuerdo a  los Servicios y Funciones de Respuesta del Marco de Actuación</t>
  </si>
  <si>
    <t>Operar una (1) Central de Información y Telecomunicaciones (CITEL)</t>
  </si>
  <si>
    <t>Una Central de Telecomunicaciones operando</t>
  </si>
  <si>
    <t>Servicios de Respuesta a Emergencias</t>
  </si>
  <si>
    <t>Operar una (1) Central de Información y Telecomunicaciones  para un servicio 7X24 y 365 días.</t>
  </si>
  <si>
    <t>COMPONENTE: AGLOMERACIONES DE PÚBLICO</t>
  </si>
  <si>
    <t>NTC aprobada</t>
  </si>
  <si>
    <t>und</t>
  </si>
  <si>
    <t>Gestión de Riesgos para Aglomeraciones en público</t>
  </si>
  <si>
    <t>Elaborar ocho (8) Planes Tipo de Emergencia y Contingencia por aglomeración de público</t>
  </si>
  <si>
    <t>Planes tipo elaborados/Planes tipo programados</t>
  </si>
  <si>
    <t>Asesorar y/o conceptuar 1.588 de planes de contingencia para aglomeraciones de público de media y alta complejidad</t>
  </si>
  <si>
    <t>1.588 Conceptos Técnicos de los Planes de Emergencia y Contingencia por escenarios de  Aglomeraciones de público inscritos en el SUGA</t>
  </si>
  <si>
    <t>Elaborar una herramienta para la realización de la matriz de análisis de riesgos en aglomeraciones por parte de los usuarios del SUGA.</t>
  </si>
  <si>
    <t xml:space="preserve">Realizar las visitas de verificación a los recursos del Plan de Emergencia y Contingencia previo a la realización de los eventos </t>
  </si>
  <si>
    <t>Acompañar el 100%  de los eventos de aglomeraciones de público clasificados de alta complejidad</t>
  </si>
  <si>
    <t>COMPONENTE: TRANSPORTE VERTICAL</t>
  </si>
  <si>
    <t>Puesta en marcha de un (1) Módulo de Sistemas de Transporte Vertical en funcionamiento (registro y seguimiento)</t>
  </si>
  <si>
    <t>Visitas efectivas a los sistemas de transporte vertical y/o puertas eléctricas.</t>
  </si>
  <si>
    <t>visita</t>
  </si>
  <si>
    <t>Realizar una (1) campaña de divulgación para orientar a las personas adultas y menores de edad sobre la necesidad de hacer uso adecuado de los sistemas de transporte vertical en edificaciones. (Acuerdo 470 de 2011)</t>
  </si>
  <si>
    <t>COMPONENTE: RESPUESTA A EMERGENCIAS</t>
  </si>
  <si>
    <t>Coordinar el 100% de las situaciones de emergencia reportadas a la Central de comunicaciones, que requieran de la respuesta integral y coordinada con el SDGR-CC</t>
  </si>
  <si>
    <t>Convenio con la Defensa Civil Colombiana para el fortalecimiento de la capacidad de respuesta para el manejo de incendios forestales para todo el territorio de Bogotá D.C.</t>
  </si>
  <si>
    <t xml:space="preserve"> Emergencias coordinadas con respuesta integral </t>
  </si>
  <si>
    <t>Convenio con Bomberos Voluntarios de Bogotá para el fortalecimiento de la capacidad de respuesta para el manejo de emergencias por aglomeración de público en las Entidades del Distrito.</t>
  </si>
  <si>
    <t xml:space="preserve">Mantener actualizado el registro de las emergencias (SIRE) </t>
  </si>
  <si>
    <t>Generar los certificados de afectación expedidos por situaciones de emergencia, calamidad y/o desastre en el Distrito Capital</t>
  </si>
  <si>
    <t>Coordinar las emergencias de acuerdo con el Marco de Actuación</t>
  </si>
  <si>
    <t>Gestionar el pago de arriendo (como ayuda humanitaria pecuniaria) a las familias afectadas</t>
  </si>
  <si>
    <t>COMPONENTE PROCESO</t>
  </si>
  <si>
    <t>Actualizar ocho (8) procedimientos del proceso de manejo de emergencias, calamidades y/o desastres</t>
  </si>
  <si>
    <t>Actualizar y aprobar ocho (8) procedimientos de acuerdo a lo establecido por el IDIGER</t>
  </si>
  <si>
    <t>Procedimientos validados y aprobados</t>
  </si>
  <si>
    <t>Todas las áreas funcionales</t>
  </si>
  <si>
    <t>COMPONENTE FINANCIERO</t>
  </si>
  <si>
    <t>Ejecución reserva presupuestal programada</t>
  </si>
  <si>
    <t>Ejecución presupuestal programada</t>
  </si>
  <si>
    <t>Ejecución del Programa Anual Mesualizado de Caja (PAC)</t>
  </si>
  <si>
    <t>TOTAL</t>
  </si>
  <si>
    <t>Elaborado por:</t>
  </si>
  <si>
    <t>Validado por:</t>
  </si>
  <si>
    <t xml:space="preserve">Aprobado por:
</t>
  </si>
  <si>
    <t>Firma:</t>
  </si>
  <si>
    <t>Nombre y cargo:</t>
  </si>
  <si>
    <r>
      <t xml:space="preserve">Richard Alberto Vargas Hernández - 
</t>
    </r>
    <r>
      <rPr>
        <sz val="12"/>
        <color indexed="8"/>
        <rFont val="Arial"/>
        <family val="2"/>
      </rPr>
      <t>Director General IDIGER</t>
    </r>
  </si>
  <si>
    <t>Revisó:</t>
  </si>
  <si>
    <t>ELABORADO POR</t>
  </si>
  <si>
    <t xml:space="preserve">
DIANA MORALES VALENZUELA
Profesional MIG
EDUARDO SANTOS URIBE
Profesional Sistema de Indicadores
CARLOS MANZANO DELGADO
Profesional Sistema de Indicadores
</t>
  </si>
  <si>
    <t xml:space="preserve">Jorge Mario Bunch Higuera 
Subdirector Corporativo y Asuntos Disciplinarios </t>
  </si>
  <si>
    <r>
      <rPr>
        <b/>
        <sz val="12"/>
        <rFont val="Arial"/>
        <family val="2"/>
      </rPr>
      <t>Jorge Enrique Angarita López</t>
    </r>
    <r>
      <rPr>
        <sz val="12"/>
        <rFont val="Arial"/>
        <family val="2"/>
      </rPr>
      <t xml:space="preserve"> -
 Jefe de la Oficina Asesora de Planeación</t>
    </r>
  </si>
  <si>
    <r>
      <t xml:space="preserve">Richard Alberto Vargas Hernández - 
</t>
    </r>
    <r>
      <rPr>
        <sz val="12"/>
        <rFont val="Arial"/>
        <family val="2"/>
      </rPr>
      <t>Director General IDIGER</t>
    </r>
  </si>
  <si>
    <r>
      <t xml:space="preserve">
</t>
    </r>
    <r>
      <rPr>
        <sz val="10"/>
        <rFont val="Arial"/>
        <family val="2"/>
      </rPr>
      <t>Firma:</t>
    </r>
  </si>
  <si>
    <t>Convenio con la Cruz Roja Colombiana para el fortalecimiento de la respuesta a emergencias mediante el apoyo psicosocial al personal operativo de las entidades del SDGR-CC, producto de las situaciones de emergencia</t>
  </si>
  <si>
    <r>
      <rPr>
        <b/>
        <sz val="12"/>
        <rFont val="Arial"/>
        <family val="2"/>
      </rPr>
      <t xml:space="preserve">Edith Nathalie Romero Barrera - </t>
    </r>
    <r>
      <rPr>
        <sz val="12"/>
        <rFont val="Arial"/>
        <family val="2"/>
      </rPr>
      <t xml:space="preserve">
Contratista - Subdirección para el Manejo de Emergencias y Desastres</t>
    </r>
  </si>
  <si>
    <t>Realizar cinco (5) Sesiones de las Mesas Distritales de Manejo de Emergencias</t>
  </si>
  <si>
    <t>Adquirir doscientos (200) equipos de telecomunicaciones para operación en la Red Distrital de Emergencias</t>
  </si>
  <si>
    <t>Realizar las visitas de verificación de los Planes de Emergencia y Contingencia por aglomeraciones de público para centros comerciales y parques recreativos.</t>
  </si>
  <si>
    <t>Desarrollar un (1) módulo informático de registro de capacidades para la respuesta a emergencias en el Distrito Capital (Personal voluntariado y oficiales, equipamiento, infraestructura) como parte del Sistema de Información para la  Gestión del Riesgo y Cambio Climático - SIRE</t>
  </si>
  <si>
    <t>Elaborar el material pedagógico virtual ABC de la preparación familiar para emergencias, infografía y tutoriales</t>
  </si>
  <si>
    <t>Formalizar y operar  la Red Distrital de Centros de Reserva con la Unidad Administrativa Cuerpo Oficial de Bomberos,  Defensa Civil Colombiana Seccional Bogotá, Cruz Roja Colombiana Seccional Cundinamarca y Cuerpo de Bomberos Voluntarios de Bogotá D.C.</t>
  </si>
  <si>
    <t>Elaborar una (1) Norma Técnica Colombiana  para la prestación de servicios de logística en aglomeración de público</t>
  </si>
  <si>
    <r>
      <t xml:space="preserve">Una (1) Norma Técnica Colombiana para prestación de servicios de logística en aglomeraciones de público </t>
    </r>
    <r>
      <rPr>
        <sz val="11"/>
        <color rgb="FFFF0000"/>
        <rFont val="Arial"/>
        <family val="2"/>
      </rPr>
      <t/>
    </r>
  </si>
  <si>
    <t>Elaborar ocho (8) Planes Tipo de Emergencia y Contingencia por aglomeración de público para escenarios distritales: Estadio el Campin, Estadio de Techo, Parque Simón Bolívar, Plaza de Bolívar, Parque El Tunal, Plaza de Toros, Coliseo Cubierto El Salitre y Palacio de los Deportes</t>
  </si>
  <si>
    <t>Administrar el Sistema Único de Gestión de Aglomeraciones (SUGA).</t>
  </si>
  <si>
    <t xml:space="preserve">Número de asesorías y/o conceptos a planes de contingencia para aglomeraciones de público de media y alta complejidad </t>
  </si>
  <si>
    <t>Sistemas de Transporte Vertical</t>
  </si>
  <si>
    <t>Instituto Distrital de Gestión de Riesgos y Cambio Climático - IDIGER</t>
  </si>
  <si>
    <t>Plan de Desarrollo "Bogotá Mejor para Todos"</t>
  </si>
  <si>
    <t>SUGA en funcionamiento</t>
  </si>
  <si>
    <t>CDLyR en operación 24 horas X 7 días ( Fontibón)</t>
  </si>
  <si>
    <t xml:space="preserve">CITEL en operación 24 horas X 7 días, en el Centro de Comando, Control, Comunicaciones y Cómputo - C4 </t>
  </si>
  <si>
    <t>http://app.sire.gov.co/STV/</t>
  </si>
  <si>
    <t>Archivos Inventario y Programación (\VNAS1\HOME\TRANSPORTEVERTICAL\CRONOGRAMAS\INVENTARIO, PROGRAMACION, REPORTES DE INCUMPLIMIENTO)</t>
  </si>
  <si>
    <t>Convenio 244  de 2017</t>
  </si>
  <si>
    <t>Documentos relación de requerimientos ADM-FT-16</t>
  </si>
  <si>
    <t xml:space="preserve">Bitácora del SIRE   </t>
  </si>
  <si>
    <t>Planillas de solicitud de pago de la AHCP - Ordenes de Pago</t>
  </si>
  <si>
    <t>Registro Asistentes  al  Primer Congreso Distrital de Gestión de Riesgos y Cambio Climático en el componente de Manejo de Emergencias.</t>
  </si>
  <si>
    <t>Certificados de Afectación- Registro CORDIS</t>
  </si>
  <si>
    <t>Desarrollar el material virtual CAMs (Fomentar la  creación y desarrollo de los Comités de Ayuda Mutua en el Distrito Capital)</t>
  </si>
  <si>
    <t>1.9. INDICADOR ASOCIADO PDD</t>
  </si>
  <si>
    <r>
      <rPr>
        <b/>
        <sz val="12"/>
        <rFont val="Arial"/>
        <family val="2"/>
      </rPr>
      <t>Rafael Enrique Moreno Álvarez</t>
    </r>
    <r>
      <rPr>
        <sz val="12"/>
        <rFont val="Arial"/>
        <family val="2"/>
      </rPr>
      <t xml:space="preserve">
Prof. Oficina Asesora de Planeación</t>
    </r>
  </si>
  <si>
    <t>Iniciar el desarrollo de un (1)  módulo informático del Registro de Afectados compatible con el R.U.D. de la UNGRD</t>
  </si>
  <si>
    <t>Contrato 577 de 2016,  actas comité técnico de normalización, informe por parte del contratista.</t>
  </si>
  <si>
    <t xml:space="preserve">Avanzar en un 25%  la elaboración, revisión y aprobación de  (65) Estrategia Institucional de Respuesta-EIR de las Entidades del Marco de Actuación. </t>
  </si>
  <si>
    <t xml:space="preserve">Desarrollar el Video y  los contenidos para la guía  de Simulacros de Evacuación. (aplicación de uso en línea y video) </t>
  </si>
  <si>
    <t>Mircrositio para visibilizar la estrategia CAM. Disponible en: http://cam.sire.gov.co/
Listados de Asistencias a las sesión de trabajo para fortalecimiento y conformación.
Fotografías reuniones realizadas
Experiencia CAM´s simulacro de evacuación parcial complejo militar del CAN.</t>
  </si>
  <si>
    <t xml:space="preserve">
Presentación del diseño del aplicativo Guía metodológica para simulacros de evacuación.
Propuesta de los guiones para la realización del video.
Formato de evaluación del simulacro ajustado</t>
  </si>
  <si>
    <t xml:space="preserve">Documento que desarrolla los contenidos del Modelo de Plan de propiedad horizontal.
</t>
  </si>
  <si>
    <t>Actas de Entrega de Equipos, Accesorios y Elementos. Relacionadas en:   
Comodato 292-2017 UAECOB
Comodato 302-2017  Ejercito Nacional
Comodato 012-2014  CRC
Actas de cliente interno, disponible en: \\vnas1\home\Losgistica\Cliente Interno\2017</t>
  </si>
  <si>
    <t>Bitácora del SIRE actualizada a Septiembre de 2017</t>
  </si>
  <si>
    <t>Convenio de Cooperación No.199-2017
Informes de ejecución</t>
  </si>
  <si>
    <t>Convenio de cooperación No.330-2017
Acta de inicio.</t>
  </si>
  <si>
    <t>Actas de Cliente Externo, disponible en: \\vnas1\home\Losgistica\Cliente Interno\2017</t>
  </si>
  <si>
    <t>Conceptos y/o Asesorías a PEC (SUGA- Cordis-Actas, bases de datos) disponible en: \\vnas1\home\BDAglomeraciones</t>
  </si>
  <si>
    <t>Formato de control de recursos, Actas de Gobierno. Disponible en: \\vnas1\home\BDAglomeraciones</t>
  </si>
  <si>
    <t>Actas de reunión. Disponible en: \\vnas1\home\BDAglomeraciones</t>
  </si>
  <si>
    <r>
      <t xml:space="preserve">Carlos Edgar Torres Becerra
</t>
    </r>
    <r>
      <rPr>
        <sz val="12"/>
        <rFont val="Arial"/>
        <family val="2"/>
      </rPr>
      <t>Subdirector para el Manejo de Emergencias y Desastres</t>
    </r>
  </si>
  <si>
    <t xml:space="preserve">8 módulos del Curso Virtual "Primer Respondiente, ¡Gente que ayuda!.  Disponibles en: http://app.gentequeayuda.gov.co/Primer_Respondiente/
Agenda de programación Primer Congreso de gestión del riesgo y Cambio Climático donde se socializó el curso.
Versión definitiva campaña de divulgación, cuñas radiales, televisivas y piezas comunicativas
</t>
  </si>
  <si>
    <r>
      <t xml:space="preserve">Se realizó la actualización de siete (7)  procedimientos de </t>
    </r>
    <r>
      <rPr>
        <i/>
        <sz val="10"/>
        <rFont val="Arial"/>
        <family val="2"/>
      </rPr>
      <t xml:space="preserve">. </t>
    </r>
    <r>
      <rPr>
        <sz val="10"/>
        <rFont val="Arial"/>
        <family val="2"/>
      </rPr>
      <t>Los documentos se encuentra en versión preliminar sujeto de modificaciones. Se realizó una mesa de trabajo con las partes que intervienen en los procedimientos para respectiva socialización y aportes.</t>
    </r>
  </si>
  <si>
    <t xml:space="preserve">Contrato de prestación de servicios 331 del 17 de Agosto de 2017-CELMEDIA MKT S,A.
Contrato de suministro 412 del 20 de Septiembre de 2017- FENIX MEDIA GROUP LTDA.
Sitio web para la inscripción del simulacro de evacuación. http://www.idiger.gov.co/simulacro2017
Piezas comunicativas del simulacro. 
Cuña radial del simulacro.
Comercial de televisión del simulacro.     
Fotos del desarrollo del simulacro: https://www.flickr.com/photos/93247072@N08/
Informe del simulacro de evacuación.
</t>
  </si>
  <si>
    <t>Entidades del Marco de Actuación capacitadas y entrenadas en los servicios y funciones de respuesta / Desarrollo del micrositio para la divulgación del Marco de actuación</t>
  </si>
  <si>
    <t>Elaboración y diseño web del Curso Primer Respondiente (Acuerdo 633 de 2015)</t>
  </si>
  <si>
    <t>Archivos Excel de 2 matrices (Análisis riesgos colores, análisis riesgos WF) .</t>
  </si>
  <si>
    <t>Acta de Recibo a Satisfacción - Salida de almacén  - Entrada a almacén. Relacionadas en:
Contrato 407 de 2017
Contrato 344 de 2017 
Disponibles en http:\\vnas1\ Base contratos digitales. 
Inventario devolutivo: http:\\vnas1\home\Logistica\Inventario Devolutivo
Inventario de consumo:
http:\\vnas1\home\Logistica\Inventario de Consumo</t>
  </si>
  <si>
    <t>Se  presentó el Marco de actuación al Consejo Distrital de Gestión del Riesgo y cambio climático- CDGRCC, instancia que la valido mediante acta anexa.</t>
  </si>
  <si>
    <t>Propuesta de Guía de Elaboración de EIR y documentos de soporte (Versión preliminar v1.13)</t>
  </si>
  <si>
    <t xml:space="preserve">Convocatoria y listado de asistencia de las siguientes mesas de manejo:
-1ra Mesa de Manejo (30 de Marzo de 2017) http://www.idiger.gov.co/web/guest/-/entidades-distritales-participaron-en-primera-mesa-de-trabajo-2017) Tema: Semana Santa y la Primera Temporada de Lluvias en Bogotá
-2da Mesa de Manejo (4 de Agosto de 2017) Tema: Visita Canónica.                   
http://www.idiger.gov.co/-/distrito-presento-estrategias-para-el-manejo-de-aglomeraciones-por-la-visita-canonica
-3ra Mesa de Manejo (28 de Septiembre de 2017) Tema: evaluación plan de contingencia visita papa, organización del 9° Simulacro Distrital de Evacuación  y  presentación del Marco de actuación. http://www.idiger.gov.co/-/balance-de-la-visita-canonica-y-simulacro-distrital-fueron-algunos-de-los-temas-abordados-en-la-mesa-de-trabajo-de-emergencias
-4ta Mesa de Manejo (25 de Octubre de 2017) Tema: Evaluación 9no Simulacro de evacuación.
-5ta Mesa de Manejo (29 de Noviembre de 2017) Tema: Plan de Contingencia Navidad.
</t>
  </si>
  <si>
    <t xml:space="preserve">El convenio 244 de 2017 suscrito con la Cruz Roja Colombiana, acta de inicio del día 23 de Mayo de 2017, con los siguientes recursos:
IDIGER- 650,396,894
Cruz Roja- 94,979,694 en especie
</t>
  </si>
  <si>
    <t>Versión preliminar Plan tipo actividades complejas y 
Plan tipo actividades no complejas
Versión preliminar plan tipo Estadio de Techo</t>
  </si>
  <si>
    <t>Marco de Actuación, disponible en :  http://www.idiger.gov.co/marcodeactuacion
Acta de validación del Marco de Actuación al CDGRCC.</t>
  </si>
  <si>
    <t>Los avances en este producto dependen de la aprobación  del producto 2. La asistencia técnica en la EIR para las entidades distritales, debe darse con base en la Guía de elaboración  de EIR, debidamente aprobada por la dirección. Por lo anterior este producto deberá definirse con alcance al plan de acción del año 2018.</t>
  </si>
  <si>
    <t>Los avances en este producto dependen de la aprobación  del producto 2. La elaboración, revisión y aprobación de la EIR para las entidades distritales, debe darse con base en la Guía de elaboración  de EIR, debidamente aprobada por la dirección. Por lo anterior este producto deberá definirse con alcance al plan de acción del año 2018.</t>
  </si>
  <si>
    <t xml:space="preserve">Versión preliminar documento del Plan estratégico de alojamientos temporales.
Fotos desarrollo simulación de ATI, guía y ficha técnica
</t>
  </si>
  <si>
    <t xml:space="preserve">Material pedagógico de:
Divulgación sobre kit de emergencias.
Infografías o piezas comunicativas como debe actuar la familia en caso de sismo.
</t>
  </si>
  <si>
    <t>Formato de requerimientos para desarrollo del software ADM-FT-16
Ingreso al módulo registro de capacidades para la http://semergencias.sire.gov.co:8082/EIR/login?returnUrl=%2Fpages
Acta plan de pruebas</t>
  </si>
  <si>
    <t>Se diseñó del Micrositio del Marco de Actuación para la Respuesta a Emergencias para facilitar el acceso y la disponibilidad de información sobre objetivos, procedimientos, servicios y funciones de respuesta a emergencias. Se actualizaron las observaciones realizados por el CDGRCC.
En el transcurso del año 2017 se han realizado 23 socializaciones del Marco de Actuación, en estas sesiones se logro capacitar a 155 personas de las entidades responsables de los 16 servicios y 7 funciones de respuesta planteadas en el Marco de Actuación.</t>
  </si>
  <si>
    <t>Mircrositio del Marco de actuación  para la Respuesta ante Emergencias.  Disponible en:  http://www.idiger.gov.co/web/marco-de-actuacion
Base de datos control de sesión Marco de actuación.</t>
  </si>
  <si>
    <t>Contenido de la Campaña  - Propuesta de campaña 
Propuesta de guion video Sistemas de transporte vertical
Audio-Voz en off Transporte vertical</t>
  </si>
  <si>
    <t>Respecto a los comodatos vigentes a la fecha para la formalización y operación de   la Red Distrital de Centros de Reserva, se adelantaron las siguientes  acciones en el año:
- Comodato UAECOB para préstamo de equipos por un valor aprox.  $2.160 millones, se entregaron elementos por 1´749.000. Se inició la revisión en el mes de octubre y no ha sido posible su culminación, en razón a que el personal a cargo de los elementos no ha reportada su ubicación actual.
- Comodato Ejercito Nacional de Colombia se suscribió el 12 de Julio de 2017 contrato  302/2017 (Valor aprox.  $650 millones)  se entregaron elementos por 644.921.209. En la última semana de diciembre de 2017 se realizó la revisión de los elementos y se desarrolló la primera capacitación sobre la operación y cuidado de los equipos.
- Comodato Cruz Roja Colombiana, se encuentra vigente desde el 2014, en el mes de septiembre se realizo revisión a todos lo elementos entregados.</t>
  </si>
  <si>
    <t>En el mes de diciembre se entregaron 652 ayudas humanitarias. En el 2017 se entregaron en total 19626 AHE.</t>
  </si>
  <si>
    <t>Contrato 346 de 2017. 
Certificaciones de cumplimiento
Acta de recibo a satisfacción</t>
  </si>
  <si>
    <t xml:space="preserve">La UNGR reglamentó el artículo 42 de la Ley 1523, con el Decreto 2157 del 20 de diciembre de 2017, en la cual se define el contenido mínimo que deberán tener los Planes de Emergencia y Contingencias, de conformidad a ello se procederá en el 2018 a adelantar el contenido de los planes tipo.
</t>
  </si>
  <si>
    <t>En el mes de noviembre se realizaron 8 visitas de verificación conforme a la demanda.</t>
  </si>
  <si>
    <t>En el  mes de noviembre se realizaron 41 acompañamientos de eventos de alta complejidad conforme a la demanda.</t>
  </si>
  <si>
    <t xml:space="preserve">En el 2017 se realizaron  45 visitas de verificación a parques recreativos y centros comerciales. </t>
  </si>
  <si>
    <t>Se realizó la presentación de ATI al CLGR-CC, se evaluaron los ejercicios de simulación adelantados en el mes de Octubre. A la fecha el plan estratégico fue revisado por SDIS y el nivel directivo, a la espera de la respectiva  aprobación. La SMEyD elaboro la versión Plan Estratégico de Alojamientos Temporales para personas afectadas o damnificadas por emergencia y/o desastre, a la espera para la respectiva aprobación.</t>
  </si>
  <si>
    <t>Planes de Contingencia: 
1.  Semana Santa 2017
2. Primera Temporada de Lluvias 2017   
3. Temporada seca  2017
4.  Plan de contingencia visita papal
5. Segunda temporada de lluvias 2017
6. Temporada de navidad
Disponibles en: http://www.sire.gov.co/planes-de-contingencia-distritales</t>
  </si>
  <si>
    <t>En el 2017 se elaboraron seis planes de contingencia distritales.</t>
  </si>
  <si>
    <t>Se finalizo el desarrollo del módulo registro de capacidades para la respuesta a emergencias en el Distrito Capital. La SMEyD desarrollo el módulo el cual se encuentra en revisión y aprobación por la Dirección.</t>
  </si>
  <si>
    <t xml:space="preserve">En el  2017 se realizaron cinco mesas de manejo:
1ra Mesa de Manejo (30 de Marzo de 2017) Tema: Semana Santa y la Primera Temporada de Lluvias en Bogotá
 2da Mesa de Manejo (4 de Agosto de 2017) Tema: Visita Canónica.
3ra Mesa de Manejo (28 de Septiembre de 2017) Tema: evaluación plan de contingencia visita papa, organización del 9° Simulacro Distrital de Evacuación  y  presentación del Marco de actuación
4ta mesa de manejo (25 de octubre de 2017) Tema:  Evaluación 9no Simulacro de evacuación.
5ta Mesa de Manejo (29 de Noviembre de 2017) Tema: Plan de Contingencia Navidad.
</t>
  </si>
  <si>
    <t>En el 2017 la bitácora del SIRE se actualizó de acuerdo a la información suministrada de los eventos.</t>
  </si>
  <si>
    <t>Se inicio el desarrollo del modulo de afectados se definieron los requerimientos y el prototipo al área de TIC´s para el respectivo desarrollo en el año 2018.  La SMEyD realizo el respectivo requerimiento a la oficina TIC´s para el desarrollo del módulo de afectados a la espera del respectivo desarrollo en el año 2018.</t>
  </si>
  <si>
    <t>Se diseñaron los  8 módulos para el Curso virtual de Primer Respondiente ¡Gente que Ayuda!. Esta es una iniciativa de libre acceso promovida por la Secretaría Distrital de Salud, el Cuerpo Oficial de Bomberos y el Instituto Distrital de Gestión de Riesgos y Cambio Climático -IDIGER de la Alcaldía Mayor de Bogotá, conforme a lo dispuesto en el Acuerdo 633 de 2015.
Se presentó el curso en el Primer Congreso Distrital en Gestión del Riesgo y Cambio Climático. 
Se realizó un pilotaje del curso con 28 personas de SDS, UAECOB, IDIGER y comunidad. Y se adquirió el dominio www.gentequeayuda.gov.co a fin de promover el curso.
Se elaboró la versión definitiva para realizar la campaña de divulgación, se espera el lanzamiento por parte de SDS. 
La SMEyD está a la espera de la fecha de lanzamiento del curso, toda vez que debido a la solicitud expresa de la Secretaría de Salud de que el lanzamiento lo realice el Secretario Dr. Luis Gonzalo Morales Sánchez.</t>
  </si>
  <si>
    <t>El 1 y 2 de Julio de 2017 se realizó el Primer Congreso Distrital en Gestión del Riesgo y Cambio Climático, el cual contó con la participación de 219 personas en los temas de Manejo de Emergencias.
Las conferencias lideradas por esta subdirección fueron: Primer Respondiente: Gente que Ayuda!, Marco de Actuación: estrategia distrital para la respuesta a Emergencias y Modelo de Seguridad Convergente. Los temas desarrollados hacen parte del proceso de fortalecimiento que requiere la ciudad en manejo de emergencias así como en la promoción de la ayuda mutua y la cooperación entre pares a fin de enfrentar de mejor manera cualquier emergencia.</t>
  </si>
  <si>
    <t xml:space="preserve">El Módulo de Sistemas de Transporte Vertical se encuentra en funcionamiento, se está cargando la información al aplicativo STV. En la vigencia 2017 se cargo el 95% de la información de los años 2016 y 2017. </t>
  </si>
  <si>
    <t>Realizar 2.689 visitas de  verificación efectivas a los Sistemas de Transporte Vertical y notificación a las alcaldías locales de las edificaciones o establecimientos que aglomeren público cuyos sistemas de transporte vertical incumplan con lo establecido en el Acuerdo 470 de 2011</t>
  </si>
  <si>
    <t>Realizar 2.689 verificaciones a los sistemas de transporte vertical y/o puertas eléctricas para establecimientos, edificaciones y por solicitudes recibidas a través de Comunidad, web, PQR o123</t>
  </si>
  <si>
    <t xml:space="preserve">Se diseñó la campaña de divulgación masiva, se produjeron y se divulgaron las primeras piezas comunicativas así:
- Cuña radial (transmitida entre el 26 de diciembre y el 5 de enero)
- 4 gifts (divulgados en redes sociales entre el 26 de diciembre y el 5 de enero)
- En total se emitieron 337 cuñas radiales en las siguientes emisoras: Candela Estéreo (FM), Vibra (FM), Tropicana Estéreo (FM), Caracol Rad FM(Hoy x Hoy 6.00 am), Caracol Radio FM (Luciérnaga), Olímpica, Radio Uno(FM), La Cariñosa, Colmundo, Not La Voz de Bogotá, Not. Popular, La Movida de Manuel Salazar, PUNTO CINCO 14-90 
-  El desarrollo del video y piezas digitales para redes sociales entre otros,  lo adelanta la oficna TIC´s y  la oficina asesora de comunicaciones. 
</t>
  </si>
  <si>
    <t xml:space="preserve">Se diseñó el siguiente material pedagógico:
- Video Kit Emergencias (Publicado)
- 3 portafolios sobre como prepararse, protegerse y actuar frente a Sismos, e l cual se encuentra en revisión por los directivos.
- 1 infografía sobre riesgo tecnológico,  e l cual se encuentra en revisión por los directivos.
</t>
  </si>
  <si>
    <t xml:space="preserve">En el mes de diciembre de 2017 se tramitó el pago de 42 AHCP beneficiando el mismo número de familias y a 150 personas. </t>
  </si>
  <si>
    <t>De acuerdo a las solicitudes allegadas al área de respuesta se han expedido las certificaciones de afectación solicitadas, en el 2017 se expidieron 607 certificaciones de afectación.</t>
  </si>
  <si>
    <t xml:space="preserve">Se elaboraron los contenidos definitivos del aplicativo Plan de Emergencias para Propiedad Horizontal, se realizaron los ajustes respectivos. Este producto requieren la aprobación del director, para iniciar el diseño  por parte de las oficinas TIC´s y Comunicaciones, una vez que estos productos cuenten con visto bueno, se acompañará su producción y montaje web.​
</t>
  </si>
  <si>
    <r>
      <t>Procedimientos  actualizados:</t>
    </r>
    <r>
      <rPr>
        <i/>
        <sz val="11"/>
        <rFont val="Arial"/>
        <family val="2"/>
      </rPr>
      <t xml:space="preserve"> 
</t>
    </r>
    <r>
      <rPr>
        <sz val="11"/>
        <rFont val="Arial"/>
        <family val="2"/>
      </rPr>
      <t xml:space="preserve">1. </t>
    </r>
    <r>
      <rPr>
        <i/>
        <sz val="11"/>
        <rFont val="Arial"/>
        <family val="2"/>
      </rPr>
      <t xml:space="preserve"> Visita de Verificación General Anual a los Sistemas de Transporte Vertical en Edificaciones y Puertas Eléctricas en el Distrito Capital.
</t>
    </r>
    <r>
      <rPr>
        <sz val="11"/>
        <rFont val="Arial"/>
        <family val="2"/>
      </rPr>
      <t xml:space="preserve">2. </t>
    </r>
    <r>
      <rPr>
        <i/>
        <sz val="11"/>
        <rFont val="Arial"/>
        <family val="2"/>
      </rPr>
      <t xml:space="preserve">Elaboración de lineamientos para el manejo de emergencias
3.Capacitación y entrenamiento.
4, Seguimiento y Evaluación de Planes de  Emergencias y Contingencias para Sitios y/o Eventos de Aglomeraciones de Público
5. Reconocimiento de AHCP  para la  Relocalización Transitoria de Familias .
6. Sistemas de alerta temprana en Bogotá
</t>
    </r>
    <r>
      <rPr>
        <sz val="11"/>
        <rFont val="Arial"/>
        <family val="2"/>
      </rPr>
      <t xml:space="preserve">
Versión preliminar actualizada procedimiento:
</t>
    </r>
    <r>
      <rPr>
        <i/>
        <sz val="11"/>
        <rFont val="Arial"/>
        <family val="2"/>
      </rPr>
      <t xml:space="preserve">
1</t>
    </r>
    <r>
      <rPr>
        <sz val="11"/>
        <rFont val="Arial"/>
        <family val="2"/>
      </rPr>
      <t xml:space="preserve">. </t>
    </r>
    <r>
      <rPr>
        <i/>
        <sz val="11"/>
        <rFont val="Arial"/>
        <family val="2"/>
      </rPr>
      <t xml:space="preserve">Aprovisionamiento,  servicios de logística y entrega de ayudas no pecuniarias del Centro Distrital Logístico y de Reserva.
2.. Coordinación de Servicios de Respuesta Emergencias y Desastres
</t>
    </r>
  </si>
  <si>
    <t>Suscrito el 29 de marzo,  acta de inicio del 06 de abril de 2017, plazo (1) un año. En el 2017 se ejecutó en recursos el 50% es decir $ 855.063.216 de los recursos previstos por el IDIGER y en tiempo el 75% correspondiente a 9 meses. El plan de acción  y el cronograma del convenio se cumplen conforme a lo dispuesto.</t>
  </si>
  <si>
    <t>Los diferentes eventos de emergencia reportados a la CITEL desde el 1 de enero  y el 31 de Diciembre de 2017, han sido coordinados con las entidades que hacen parte SDGRD conforme a lo dispuesto en el marco de actuación.  En la vigencia 2017 se presentaron 21.442 eventos de emergencia,  se atendieron 19.503 personas, entre adultos y menores de edad, los cuales se vieron afectados por incidentes emergencias y desastres, desde el área de Servicios de respuesta se realizó la atención de estos incidentes de manera integral y coordinada con las entidades del SDGR.</t>
  </si>
  <si>
    <t>Convenio 330 de 2017 suscrito con BVB el día 16 de Agosto de 2017, con los siguientes recursos:
1. Por parte de BVB $238.521.617
2. Por parte de IDIGER $ 640.500.181
Se firmó acta de inicio el día 9 de Septiembre de 2017. Tiempo de ejecución diez (10) meses.</t>
  </si>
  <si>
    <t>Se desarrollo la propuesta de  la guía de elaboración de EIR, se realizaron los respectivos ajustes conforme a lo dispuesto por el nivel directivo, a la fecha se encuentra en etapa de aprobación por la dirección. La SMEyD desarrollo la versión de la Guía de elaboración EIR a la espera de la respectiva aprobación.</t>
  </si>
  <si>
    <t>El  9no simulacro de evacuación se realizó el día 25 de octubre de 2017. bajo la coordinación de la Mesa de Manejo de Emergencias, el Puesto de Manejo de Emergencias (PMU) y el Centro de Consolidación de Información, instancias lideradas por el IDIGER.. Para el desarrollo este se adelantaron las siguientes acciones:
- En mayo se inicio la formulación de los procesos de contratación requeridos, a saber mailing y señalización.
- En septiembre se inicio la organización con la proyección de la directiva Distrital firmada por el Alcalde Mayor, la puesta en marcha del micrositio, las actividades de divulgación realizadas con las instituciones distritales y nacionales, las entidades privadas y las comunidades organizadas.  
-Se elaboró el informe del Simulacro Distrital de Evacuación radicado en el Concejo de Bogotá el 28 de Noviembre
- Se respondieron un total de 730 solicitudes sobre el Simulacro Distrital, de las cuales 557 correspondieron a correos electrónicos recibidos directamente en simularodeevacuacion@idiger.gov.co y 173 a solicitudes recibidas mediante los canales de atención al ciudadano.
En total se inscribieron 16.112  participantes. Lo anterior permitió la participación de 1.834.486 personas, de éstas 35.846 fueron personas en condición de discapacidad</t>
  </si>
  <si>
    <t>La versión definitiva del contenido para el aplicativo de Simulacros de Evacuación se envió para revisión del Director, el pasado 26 de diciembre.  Se elaboró un guion que se constituye en el insumo para el video. Estos productos requieren la aprobación del Director, para su diseño por parte de las oficinas TIC´s y Comunicaciones, una vez que estos productos cuenten con visto bueno, se acompañará su producción y montaje web. La SMEyD realizó el desarrollo de los contenidos para el diseño de la guía y el video simulacros de evacuación a la espera de la revisión y aprobación por parte de Dirección.</t>
  </si>
  <si>
    <t>El Centro Distrital Logístico y de Reserva del IDIGER operó las 24 horas del día los 365 días del año 2017</t>
  </si>
  <si>
    <t>Se finalizo el desarrollo del módulo registro de capacidades para la respuesta a emergencias en el Distrito Capital. En el 2018 se socializará e implementará en el área logística</t>
  </si>
  <si>
    <t xml:space="preserve">Durante el 2017 se doto el CLDyR conforme a la necesidad del servicio, mediante la contratación y compra de los elementos, en diciembre se recibieron los siguientes elementos:
300 kits limpieza
200 kits cocina
2 detectores de movimientos torácicos
4 escáner de campos eléctricos
2 controladores de estructuras
2 cámaras de búsqueda
2 localizadores de personas atrapadas
2 tanques de agua autosoportante
11 siamesas
11 tanques de combustible
5 kit taladro percutor eléctrico
6 kit equipo rotomartillo combinado eléctrico medio
5 kits equipos demoledor eléctrico pesado
398 accesorios para forestales
</t>
  </si>
  <si>
    <t>Se legalizó la adquisición de los equipos de telecomunicaciones, mediante el contrato 346 de 2017, el cual tiene por objeto: Adquisición de equipamentos para fortalecer el sistema de redundancias de la red Distrital de telecomunicaciones de IDIGER . Se recibieron los equipos de telecomunicaciones.
Se recibieron los elementos de conformidad con el acta de recibo a satisfacción firmada el 4  de Diciembre de 2017. Documento anexo.</t>
  </si>
  <si>
    <t xml:space="preserve">La Central de Información y Telecomunicaciones CITEL del IDIGER en el año 2017 operó los 365 días 24 horas por 7 días, en el  Centro de Comando, Control, Comunicaciones y Computo - C4 de la Secretaría Distrital de Seguridad, Convivencia y Justicia,  en operación las 24 horas del día, con el soporte de 9 radioperadores, 3 COP campo y 3 COP sala. </t>
  </si>
  <si>
    <t xml:space="preserve">Se realizó el lanzamiento de la NTC 6253 "Servicios Logísticos en Actividades de Aglomeración de Público - Requisitos", el día 18 de Diciembre de 2017.  La Norma Técnica Colombiana para prestación de servicios de logística en aglomeraciones de público se encuentra elaborada el producto y la meta se cumplen de conformidad con lo dispuesto en el plan de acción .
</t>
  </si>
  <si>
    <t>El SUGA funcionó 24 horas x 7 días, con  el respectivo soporte técnico.</t>
  </si>
  <si>
    <t xml:space="preserve">En el mes de diciembre se asesoraron y  evaluaron 60 Planes de emergencia y contingencia-PEC.  para aglomeraciones de público correspondientes a media y alta complejidad.  En la vigencia 2017 se realizaron 1400 asesorías y  evaluaciones de Planes de emergencia y contingencia. Los PEC se evalúan conforme a la demanda, el área evaluó todas las solicitudes de evaluación allegadas, aún así no se alcanzó la meta planteada.
</t>
  </si>
  <si>
    <t>Se elaboraron dos matrices para  análisis de riesgos , con las cuales se busca que los usuarios SUGA puedan realizar el respectivo análisis.  Se realizó el requerimiento a la oficina TIC´s para el desarrollo de la herramienta conforme a las matrices. Se definió que la herramienta se incorporará en el SUGA 2.0, sistema sobre el cual trabaja la oficina de TIC´s.</t>
  </si>
  <si>
    <t>Se redefine el producto puesto que se modificó el numero de visitas programadas para el 2017,  de acuerdo a la meta se programaron 2698. En el 2017 se realizaron 2862 visitas de verificación a los STVyPE.</t>
  </si>
  <si>
    <t xml:space="preserve">Se diseñó el micrositio web que facilita comprender el modelo de organización y ejemplifica la manera organizarse a manera de Comité de Ayuda Mutua. Este micrositio promueve las experiencias exitosas en la ciudad.
Este micrositio, junto con el acompañamiento y asesorías brindadas, permitió la constitución de nuevos CAMs, de este modo a 31 de diciembre de 2017 la ciudad cuenta con los siguientes comités:
1. Asopar
2. Asosandiego
3. Barrio Salazar Gómez
4. Zona Franca
5. INTERCAN
6. Corposeptima
7. Centro empresarial Santa Bárbara
8. IEST
9. Asoalamos
10. Chicó - Calle 100
11. CAM Las Nieves
12. CAMUC - Universidades del centro
13. CAM Parque Nacional
14. CAM Estatal Centro
15. CAM Salitre Oriental
16. CAM San Martín
17. CAM Fontibón El Dorado
18. Centro Histórico La Candelaria
19. CAM 80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</si>
</sst>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 #,##0.00_);_(&quot;$&quot;\ * \(#,##0.00\);_(&quot;$&quot;\ *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quot;$&quot;\ * #,##0_);_(&quot;$&quot;\ * \(#,##0\);_(&quot;$&quot;\ * &quot;-&quot;??_);_(@_)"/>
    <numFmt numFmtId="168" formatCode="0.0%"/>
    <numFmt numFmtId="169" formatCode="d/mm/yyyy;@"/>
  </numFmts>
  <fonts count="56" x14ac:knownFonts="1">
    <font>
      <sz val="10"/>
      <name val="Arial"/>
      <family val="2"/>
    </font>
    <font>
      <sz val="11"/>
      <color theme="1"/>
      <name val="Calibri"/>
      <family val="2"/>
      <scheme val="minor"/>
    </font>
    <font>
      <sz val="10"/>
      <name val="Arial"/>
      <family val="2"/>
    </font>
    <font>
      <sz val="10"/>
      <color indexed="8"/>
      <name val="Arial"/>
      <family val="2"/>
    </font>
    <font>
      <b/>
      <sz val="28"/>
      <color indexed="8"/>
      <name val="Arial"/>
      <family val="2"/>
    </font>
    <font>
      <b/>
      <sz val="10"/>
      <color indexed="8"/>
      <name val="Arial Narrow"/>
      <family val="2"/>
    </font>
    <font>
      <sz val="10"/>
      <color rgb="FFFF0000"/>
      <name val="Arial"/>
      <family val="2"/>
    </font>
    <font>
      <b/>
      <sz val="24"/>
      <color indexed="8"/>
      <name val="Arial"/>
      <family val="2"/>
    </font>
    <font>
      <b/>
      <sz val="10"/>
      <color indexed="8"/>
      <name val="Arial"/>
      <family val="2"/>
    </font>
    <font>
      <b/>
      <sz val="20"/>
      <color indexed="8"/>
      <name val="Arial"/>
      <family val="2"/>
    </font>
    <font>
      <sz val="11"/>
      <color indexed="8"/>
      <name val="Arial"/>
      <family val="2"/>
    </font>
    <font>
      <sz val="14"/>
      <color indexed="8"/>
      <name val="Arial"/>
      <family val="2"/>
    </font>
    <font>
      <b/>
      <sz val="10"/>
      <name val="Arial"/>
      <family val="2"/>
    </font>
    <font>
      <b/>
      <sz val="12"/>
      <color indexed="8"/>
      <name val="Arial"/>
      <family val="2"/>
    </font>
    <font>
      <b/>
      <sz val="14"/>
      <color indexed="8"/>
      <name val="Arial"/>
      <family val="2"/>
    </font>
    <font>
      <sz val="11"/>
      <name val="Arial"/>
      <family val="2"/>
    </font>
    <font>
      <b/>
      <sz val="12"/>
      <name val="Arial"/>
      <family val="2"/>
    </font>
    <font>
      <sz val="12"/>
      <name val="Arial"/>
      <family val="2"/>
    </font>
    <font>
      <b/>
      <sz val="20"/>
      <name val="Arial"/>
      <family val="2"/>
    </font>
    <font>
      <sz val="11"/>
      <color rgb="FFFF0000"/>
      <name val="Arial"/>
      <family val="2"/>
    </font>
    <font>
      <sz val="13"/>
      <name val="Arial"/>
      <family val="2"/>
    </font>
    <font>
      <b/>
      <sz val="13"/>
      <name val="Arial"/>
      <family val="2"/>
    </font>
    <font>
      <sz val="12"/>
      <color indexed="8"/>
      <name val="Arial"/>
      <family val="2"/>
    </font>
    <font>
      <b/>
      <sz val="16"/>
      <color indexed="8"/>
      <name val="Arial"/>
      <family val="2"/>
    </font>
    <font>
      <sz val="9"/>
      <color indexed="81"/>
      <name val="Tahoma"/>
      <family val="2"/>
    </font>
    <font>
      <b/>
      <sz val="9"/>
      <color indexed="81"/>
      <name val="Tahoma"/>
      <family val="2"/>
    </font>
    <font>
      <b/>
      <sz val="28"/>
      <name val="Arial"/>
      <family val="2"/>
    </font>
    <font>
      <b/>
      <sz val="10"/>
      <name val="Arial Narrow"/>
      <family val="2"/>
    </font>
    <font>
      <b/>
      <sz val="14"/>
      <name val="Arial"/>
      <family val="2"/>
    </font>
    <font>
      <sz val="14"/>
      <name val="Arial"/>
      <family val="2"/>
    </font>
    <font>
      <sz val="9"/>
      <name val="Arial"/>
      <family val="2"/>
    </font>
    <font>
      <sz val="12"/>
      <color theme="1"/>
      <name val="Arial"/>
      <family val="2"/>
    </font>
    <font>
      <sz val="12"/>
      <name val="Arial"/>
      <family val="2"/>
    </font>
    <font>
      <sz val="10"/>
      <name val="Arial"/>
      <family val="2"/>
    </font>
    <font>
      <u/>
      <sz val="10"/>
      <color theme="10"/>
      <name val="Arial"/>
      <family val="2"/>
    </font>
    <font>
      <u/>
      <sz val="10"/>
      <color theme="11"/>
      <name val="Arial"/>
      <family val="2"/>
    </font>
    <font>
      <b/>
      <sz val="8"/>
      <color indexed="8"/>
      <name val="Arial"/>
      <family val="2"/>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8"/>
      <color theme="3"/>
      <name val="Calibri Light"/>
      <family val="2"/>
      <scheme val="major"/>
    </font>
    <font>
      <i/>
      <sz val="11"/>
      <name val="Arial"/>
      <family val="2"/>
    </font>
    <font>
      <sz val="10"/>
      <name val="Arial"/>
      <family val="2"/>
    </font>
    <font>
      <i/>
      <sz val="10"/>
      <name val="Arial"/>
      <family val="2"/>
    </font>
    <font>
      <b/>
      <sz val="16"/>
      <name val="Arial"/>
      <family val="2"/>
    </font>
  </fonts>
  <fills count="3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indexed="1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auto="1"/>
      </left>
      <right style="medium">
        <color auto="1"/>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7">
    <xf numFmtId="0" fontId="0" fillId="0" borderId="0"/>
    <xf numFmtId="165"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3" fillId="0" borderId="0"/>
    <xf numFmtId="0" fontId="2" fillId="0" borderId="0"/>
    <xf numFmtId="0" fontId="2" fillId="0" borderId="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43" fontId="2" fillId="0" borderId="0" applyFont="0" applyFill="0" applyBorder="0" applyAlignment="0" applyProtection="0"/>
    <xf numFmtId="0" fontId="37" fillId="0" borderId="22" applyNumberFormat="0" applyFill="0" applyAlignment="0" applyProtection="0"/>
    <xf numFmtId="0" fontId="38" fillId="0" borderId="23" applyNumberFormat="0" applyFill="0" applyAlignment="0" applyProtection="0"/>
    <xf numFmtId="0" fontId="38" fillId="0" borderId="0" applyNumberFormat="0" applyFill="0" applyBorder="0" applyAlignment="0" applyProtection="0"/>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0" fontId="42" fillId="9" borderId="24" applyNumberFormat="0" applyAlignment="0" applyProtection="0"/>
    <xf numFmtId="0" fontId="43" fillId="10" borderId="25" applyNumberFormat="0" applyAlignment="0" applyProtection="0"/>
    <xf numFmtId="0" fontId="44" fillId="10" borderId="24" applyNumberFormat="0" applyAlignment="0" applyProtection="0"/>
    <xf numFmtId="0" fontId="45" fillId="0" borderId="26" applyNumberFormat="0" applyFill="0" applyAlignment="0" applyProtection="0"/>
    <xf numFmtId="0" fontId="46" fillId="11" borderId="27" applyNumberForma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29" applyNumberFormat="0" applyFill="0" applyAlignment="0" applyProtection="0"/>
    <xf numFmtId="0" fontId="5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0" fillId="36" borderId="0" applyNumberFormat="0" applyBorder="0" applyAlignment="0" applyProtection="0"/>
    <xf numFmtId="0" fontId="1" fillId="0" borderId="0"/>
    <xf numFmtId="0" fontId="1" fillId="12" borderId="28" applyNumberFormat="0" applyFont="0" applyAlignment="0" applyProtection="0"/>
    <xf numFmtId="0" fontId="51" fillId="0" borderId="0" applyNumberFormat="0" applyFill="0" applyBorder="0" applyAlignment="0" applyProtection="0"/>
    <xf numFmtId="0" fontId="53" fillId="0" borderId="0"/>
    <xf numFmtId="165" fontId="53" fillId="0" borderId="0" applyFont="0" applyFill="0" applyBorder="0" applyAlignment="0" applyProtection="0"/>
    <xf numFmtId="44" fontId="53" fillId="0" borderId="0" applyFont="0" applyFill="0" applyBorder="0" applyAlignment="0" applyProtection="0"/>
    <xf numFmtId="9" fontId="53" fillId="0" borderId="0" applyFont="0" applyFill="0" applyBorder="0" applyAlignment="0" applyProtection="0"/>
    <xf numFmtId="0" fontId="53" fillId="0" borderId="0"/>
    <xf numFmtId="0" fontId="53" fillId="0" borderId="0"/>
  </cellStyleXfs>
  <cellXfs count="365">
    <xf numFmtId="0" fontId="0" fillId="0" borderId="0" xfId="0"/>
    <xf numFmtId="0" fontId="3" fillId="0" borderId="0" xfId="0" applyFont="1"/>
    <xf numFmtId="0" fontId="6" fillId="0" borderId="0" xfId="0" applyFont="1"/>
    <xf numFmtId="0" fontId="3" fillId="2" borderId="0" xfId="0" applyFont="1" applyFill="1" applyBorder="1"/>
    <xf numFmtId="0" fontId="3" fillId="2" borderId="0" xfId="0" applyFont="1" applyFill="1" applyBorder="1" applyAlignment="1">
      <alignment horizontal="center"/>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167" fontId="5" fillId="2" borderId="0" xfId="0" applyNumberFormat="1" applyFont="1" applyFill="1" applyBorder="1" applyAlignment="1">
      <alignment horizontal="center" vertical="center"/>
    </xf>
    <xf numFmtId="0" fontId="8" fillId="2" borderId="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0" fillId="0" borderId="0" xfId="0" applyFont="1" applyAlignment="1">
      <alignment horizontal="center" vertical="center"/>
    </xf>
    <xf numFmtId="0" fontId="3" fillId="2" borderId="0" xfId="0" applyFont="1" applyFill="1"/>
    <xf numFmtId="0" fontId="3" fillId="5" borderId="0" xfId="0" applyFont="1" applyFill="1"/>
    <xf numFmtId="0" fontId="0" fillId="0" borderId="0" xfId="0" applyFont="1" applyFill="1"/>
    <xf numFmtId="168" fontId="0" fillId="0" borderId="0" xfId="3" applyNumberFormat="1" applyFont="1" applyAlignment="1">
      <alignment vertical="center"/>
    </xf>
    <xf numFmtId="0" fontId="0" fillId="0" borderId="0" xfId="0" applyFont="1" applyFill="1" applyAlignment="1">
      <alignment vertical="center"/>
    </xf>
    <xf numFmtId="0" fontId="20" fillId="0" borderId="0" xfId="0" applyFont="1" applyFill="1"/>
    <xf numFmtId="0" fontId="3" fillId="0" borderId="0" xfId="0" applyFont="1" applyFill="1"/>
    <xf numFmtId="44" fontId="14" fillId="2" borderId="0" xfId="0" applyNumberFormat="1" applyFont="1" applyFill="1" applyBorder="1" applyAlignment="1">
      <alignment vertical="center"/>
    </xf>
    <xf numFmtId="9" fontId="14" fillId="2" borderId="0" xfId="0" applyNumberFormat="1" applyFont="1" applyFill="1" applyBorder="1" applyAlignment="1">
      <alignment horizontal="center" vertical="center"/>
    </xf>
    <xf numFmtId="0" fontId="3" fillId="2" borderId="0" xfId="0" applyFont="1" applyFill="1" applyBorder="1" applyAlignment="1">
      <alignment vertical="center"/>
    </xf>
    <xf numFmtId="0" fontId="3" fillId="2" borderId="0" xfId="0" applyFont="1" applyFill="1" applyAlignment="1">
      <alignment horizontal="center" vertical="center"/>
    </xf>
    <xf numFmtId="167" fontId="23" fillId="2" borderId="1" xfId="2" applyNumberFormat="1" applyFont="1" applyFill="1" applyBorder="1" applyAlignment="1" applyProtection="1">
      <alignment horizontal="center" vertical="center" wrapText="1"/>
      <protection locked="0"/>
    </xf>
    <xf numFmtId="9" fontId="23" fillId="2" borderId="1" xfId="3" applyFont="1" applyFill="1" applyBorder="1" applyAlignment="1" applyProtection="1">
      <alignment horizontal="center" vertical="center" wrapText="1"/>
      <protection locked="0"/>
    </xf>
    <xf numFmtId="0" fontId="3" fillId="2" borderId="5" xfId="0" applyFont="1" applyFill="1" applyBorder="1"/>
    <xf numFmtId="0" fontId="5" fillId="2" borderId="0" xfId="0" applyFont="1" applyFill="1" applyBorder="1" applyAlignment="1" applyProtection="1">
      <alignment vertical="center"/>
    </xf>
    <xf numFmtId="0" fontId="8" fillId="2" borderId="0" xfId="0" applyFont="1" applyFill="1" applyBorder="1" applyAlignment="1" applyProtection="1">
      <alignment horizontal="left" vertical="center"/>
    </xf>
    <xf numFmtId="0" fontId="3" fillId="2" borderId="10" xfId="0" applyFont="1" applyFill="1" applyBorder="1"/>
    <xf numFmtId="0" fontId="13" fillId="2" borderId="0" xfId="0" applyFont="1" applyFill="1" applyBorder="1" applyAlignment="1" applyProtection="1">
      <alignment vertical="center" wrapText="1"/>
    </xf>
    <xf numFmtId="0" fontId="3" fillId="2" borderId="14" xfId="0" applyFont="1" applyFill="1" applyBorder="1"/>
    <xf numFmtId="0" fontId="0" fillId="0" borderId="0" xfId="0" applyFont="1"/>
    <xf numFmtId="10" fontId="0" fillId="0" borderId="0" xfId="0" applyNumberFormat="1" applyFont="1" applyAlignment="1">
      <alignment vertical="center"/>
    </xf>
    <xf numFmtId="169" fontId="0" fillId="2" borderId="1" xfId="0" applyNumberFormat="1" applyFont="1" applyFill="1" applyBorder="1" applyAlignment="1" applyProtection="1">
      <alignment horizontal="center" vertical="center"/>
      <protection locked="0"/>
    </xf>
    <xf numFmtId="167" fontId="21" fillId="2" borderId="1" xfId="2" applyNumberFormat="1" applyFont="1" applyFill="1" applyBorder="1" applyAlignment="1" applyProtection="1">
      <alignment horizontal="center" vertical="center" wrapText="1"/>
      <protection locked="0"/>
    </xf>
    <xf numFmtId="167" fontId="0" fillId="0" borderId="0" xfId="0" applyNumberFormat="1" applyFont="1" applyFill="1"/>
    <xf numFmtId="0" fontId="8" fillId="3" borderId="1" xfId="0" applyFont="1" applyFill="1" applyBorder="1" applyAlignment="1">
      <alignment horizontal="center" vertical="center" wrapText="1"/>
    </xf>
    <xf numFmtId="43" fontId="0" fillId="0" borderId="0" xfId="0" applyNumberFormat="1" applyFont="1" applyFill="1"/>
    <xf numFmtId="16" fontId="0" fillId="0" borderId="0" xfId="0" applyNumberFormat="1" applyFont="1" applyFill="1"/>
    <xf numFmtId="43" fontId="0" fillId="0" borderId="0" xfId="429" applyFont="1" applyFill="1"/>
    <xf numFmtId="10" fontId="0" fillId="0" borderId="0" xfId="3" applyNumberFormat="1" applyFont="1" applyFill="1"/>
    <xf numFmtId="167" fontId="0" fillId="0" borderId="0" xfId="3" applyNumberFormat="1" applyFont="1" applyFill="1"/>
    <xf numFmtId="9" fontId="0" fillId="0" borderId="0" xfId="0" applyNumberFormat="1" applyFont="1" applyFill="1"/>
    <xf numFmtId="0" fontId="0" fillId="2" borderId="0" xfId="0" applyFont="1" applyFill="1" applyAlignment="1">
      <alignment horizontal="center" vertical="center"/>
    </xf>
    <xf numFmtId="0" fontId="0" fillId="2" borderId="0" xfId="0" applyFont="1" applyFill="1"/>
    <xf numFmtId="14" fontId="0" fillId="2" borderId="1" xfId="0" applyNumberFormat="1" applyFont="1" applyFill="1" applyBorder="1" applyAlignment="1" applyProtection="1">
      <alignment horizontal="center" vertical="center" wrapText="1"/>
      <protection locked="0"/>
    </xf>
    <xf numFmtId="168" fontId="0" fillId="2" borderId="1" xfId="0" applyNumberFormat="1" applyFont="1" applyFill="1" applyBorder="1" applyAlignment="1" applyProtection="1">
      <alignment horizontal="center" vertical="center" wrapText="1"/>
      <protection locked="0"/>
    </xf>
    <xf numFmtId="168" fontId="17" fillId="2" borderId="1" xfId="3" applyNumberFormat="1" applyFont="1" applyFill="1" applyBorder="1" applyAlignment="1">
      <alignment horizontal="center" vertical="center"/>
    </xf>
    <xf numFmtId="0" fontId="0" fillId="2" borderId="1" xfId="0" applyFont="1" applyFill="1" applyBorder="1"/>
    <xf numFmtId="167" fontId="0" fillId="2" borderId="1" xfId="2" applyNumberFormat="1" applyFont="1" applyFill="1" applyBorder="1" applyAlignment="1">
      <alignment vertical="center"/>
    </xf>
    <xf numFmtId="0" fontId="0" fillId="2" borderId="4" xfId="0" applyFont="1" applyFill="1" applyBorder="1"/>
    <xf numFmtId="0" fontId="5" fillId="2" borderId="1" xfId="0" applyFont="1" applyFill="1" applyBorder="1" applyAlignment="1">
      <alignment horizontal="center" vertical="center"/>
    </xf>
    <xf numFmtId="0" fontId="0" fillId="2" borderId="0" xfId="0" applyFill="1" applyAlignment="1">
      <alignment horizontal="center" vertical="center"/>
    </xf>
    <xf numFmtId="0" fontId="5" fillId="2" borderId="1" xfId="0"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0" fillId="2" borderId="1" xfId="0" applyFont="1" applyFill="1" applyBorder="1" applyAlignment="1">
      <alignment horizontal="justify" vertical="center" wrapText="1"/>
    </xf>
    <xf numFmtId="10" fontId="15" fillId="2" borderId="1" xfId="3" applyNumberFormat="1" applyFont="1" applyFill="1" applyBorder="1" applyAlignment="1">
      <alignment horizontal="center" vertical="center"/>
    </xf>
    <xf numFmtId="10" fontId="15" fillId="2" borderId="8" xfId="3" applyNumberFormat="1" applyFont="1" applyFill="1" applyBorder="1" applyAlignment="1">
      <alignment horizontal="center" vertical="center"/>
    </xf>
    <xf numFmtId="0" fontId="0" fillId="2" borderId="4" xfId="0" applyFont="1" applyFill="1" applyBorder="1" applyAlignment="1">
      <alignment horizontal="justify" vertical="center" wrapText="1"/>
    </xf>
    <xf numFmtId="0" fontId="0" fillId="2" borderId="0" xfId="0" applyFont="1" applyFill="1" applyBorder="1" applyAlignment="1">
      <alignment horizontal="justify" vertical="center" wrapText="1"/>
    </xf>
    <xf numFmtId="44" fontId="0" fillId="2" borderId="0" xfId="2" applyFont="1" applyFill="1" applyBorder="1" applyAlignment="1">
      <alignment vertical="center"/>
    </xf>
    <xf numFmtId="9" fontId="17" fillId="2" borderId="0" xfId="3" applyFont="1" applyFill="1" applyBorder="1" applyAlignment="1">
      <alignment horizontal="center" vertical="center"/>
    </xf>
    <xf numFmtId="0" fontId="0" fillId="2" borderId="0" xfId="0" applyFont="1" applyFill="1" applyBorder="1"/>
    <xf numFmtId="166" fontId="0" fillId="2" borderId="0" xfId="0" applyNumberFormat="1" applyFont="1" applyFill="1" applyAlignment="1">
      <alignment horizontal="center" vertical="center" wrapText="1"/>
    </xf>
    <xf numFmtId="0" fontId="0" fillId="2" borderId="0" xfId="0" applyFont="1" applyFill="1" applyAlignment="1">
      <alignment horizontal="center" vertical="center" wrapText="1"/>
    </xf>
    <xf numFmtId="168" fontId="17" fillId="2" borderId="1" xfId="5" applyNumberFormat="1" applyFont="1" applyFill="1" applyBorder="1" applyAlignment="1">
      <alignment horizontal="center" vertical="center"/>
    </xf>
    <xf numFmtId="0" fontId="0" fillId="2" borderId="5" xfId="0" applyFont="1" applyFill="1" applyBorder="1"/>
    <xf numFmtId="0" fontId="0" fillId="2" borderId="0" xfId="0" applyFont="1" applyFill="1" applyBorder="1" applyAlignment="1">
      <alignment vertical="center"/>
    </xf>
    <xf numFmtId="0" fontId="0" fillId="2" borderId="0" xfId="0" applyFont="1" applyFill="1" applyAlignment="1">
      <alignment vertical="center"/>
    </xf>
    <xf numFmtId="0" fontId="0" fillId="2" borderId="13" xfId="0" applyFont="1" applyFill="1" applyBorder="1"/>
    <xf numFmtId="0" fontId="0" fillId="2" borderId="0" xfId="0" applyFont="1" applyFill="1" applyBorder="1" applyAlignment="1">
      <alignment horizontal="center" vertical="center"/>
    </xf>
    <xf numFmtId="10" fontId="16" fillId="2" borderId="4" xfId="3" applyNumberFormat="1" applyFont="1" applyFill="1" applyBorder="1" applyAlignment="1">
      <alignment horizontal="center" vertical="center"/>
    </xf>
    <xf numFmtId="167" fontId="0" fillId="2" borderId="0" xfId="0" applyNumberFormat="1" applyFont="1" applyFill="1" applyAlignment="1">
      <alignment horizontal="center" vertical="center"/>
    </xf>
    <xf numFmtId="0" fontId="0" fillId="2" borderId="0" xfId="0" applyFill="1"/>
    <xf numFmtId="0" fontId="0" fillId="2" borderId="1" xfId="0" applyFont="1" applyFill="1" applyBorder="1" applyAlignment="1">
      <alignment horizontal="center" vertical="center" wrapText="1"/>
    </xf>
    <xf numFmtId="10" fontId="0" fillId="2" borderId="0" xfId="3" applyNumberFormat="1" applyFont="1" applyFill="1" applyAlignment="1">
      <alignment horizontal="center" vertical="center"/>
    </xf>
    <xf numFmtId="168" fontId="0" fillId="2" borderId="0" xfId="3" applyNumberFormat="1" applyFont="1" applyFill="1" applyAlignment="1">
      <alignment horizontal="center" vertical="center"/>
    </xf>
    <xf numFmtId="168" fontId="0" fillId="2" borderId="1" xfId="0" applyNumberFormat="1" applyFont="1" applyFill="1" applyBorder="1"/>
    <xf numFmtId="0" fontId="20" fillId="2" borderId="0" xfId="0" applyFont="1" applyFill="1"/>
    <xf numFmtId="168" fontId="21" fillId="2" borderId="1" xfId="0" applyNumberFormat="1" applyFont="1" applyFill="1" applyBorder="1" applyAlignment="1" applyProtection="1">
      <alignment horizontal="center" vertical="center" wrapText="1"/>
      <protection locked="0"/>
    </xf>
    <xf numFmtId="0" fontId="20" fillId="2" borderId="0" xfId="0" applyFont="1" applyFill="1" applyAlignment="1">
      <alignment horizontal="center" vertical="center"/>
    </xf>
    <xf numFmtId="0" fontId="27" fillId="2" borderId="0" xfId="0" applyFont="1" applyFill="1" applyBorder="1" applyAlignment="1">
      <alignment horizontal="center" vertical="center"/>
    </xf>
    <xf numFmtId="0" fontId="12" fillId="2" borderId="2" xfId="0" applyFont="1" applyFill="1" applyBorder="1" applyAlignment="1" applyProtection="1">
      <alignment horizontal="left" vertical="top" wrapText="1"/>
    </xf>
    <xf numFmtId="0" fontId="0" fillId="2" borderId="0" xfId="0" applyFont="1" applyFill="1" applyBorder="1" applyAlignment="1"/>
    <xf numFmtId="0" fontId="12" fillId="2" borderId="0" xfId="0" applyFont="1" applyFill="1" applyBorder="1" applyAlignment="1" applyProtection="1">
      <alignment horizontal="left" vertical="top"/>
    </xf>
    <xf numFmtId="0" fontId="12" fillId="2" borderId="10" xfId="0" applyFont="1" applyFill="1" applyBorder="1" applyAlignment="1" applyProtection="1">
      <alignment horizontal="left" vertical="top"/>
    </xf>
    <xf numFmtId="0" fontId="15" fillId="2" borderId="2" xfId="0" applyFont="1" applyFill="1" applyBorder="1" applyAlignment="1" applyProtection="1">
      <alignment horizontal="center" wrapText="1"/>
    </xf>
    <xf numFmtId="0" fontId="0" fillId="2" borderId="0" xfId="0" applyFont="1" applyFill="1" applyBorder="1" applyProtection="1"/>
    <xf numFmtId="0" fontId="16" fillId="2" borderId="13" xfId="0" applyFont="1" applyFill="1" applyBorder="1" applyAlignment="1" applyProtection="1">
      <alignment vertical="center" wrapText="1"/>
    </xf>
    <xf numFmtId="167" fontId="16" fillId="2" borderId="13" xfId="0" applyNumberFormat="1" applyFont="1" applyFill="1" applyBorder="1" applyAlignment="1" applyProtection="1">
      <alignment vertical="center" wrapText="1"/>
    </xf>
    <xf numFmtId="0" fontId="16" fillId="2" borderId="0" xfId="0" applyFont="1" applyFill="1" applyBorder="1" applyAlignment="1" applyProtection="1">
      <alignment vertical="center" wrapText="1"/>
    </xf>
    <xf numFmtId="0" fontId="27" fillId="2" borderId="10" xfId="0" applyFont="1" applyFill="1" applyBorder="1" applyAlignment="1" applyProtection="1">
      <alignment horizontal="center" vertical="center"/>
    </xf>
    <xf numFmtId="0" fontId="0" fillId="2" borderId="2" xfId="0" applyFont="1" applyFill="1" applyBorder="1" applyProtection="1"/>
    <xf numFmtId="0" fontId="16" fillId="2" borderId="10" xfId="0" applyFont="1" applyFill="1" applyBorder="1" applyAlignment="1" applyProtection="1">
      <alignment vertical="center" wrapText="1"/>
    </xf>
    <xf numFmtId="0" fontId="0" fillId="2" borderId="13" xfId="0" applyFont="1" applyFill="1" applyBorder="1" applyProtection="1"/>
    <xf numFmtId="167" fontId="0" fillId="2" borderId="13" xfId="0" applyNumberFormat="1" applyFont="1" applyFill="1" applyBorder="1" applyProtection="1"/>
    <xf numFmtId="0" fontId="0" fillId="2" borderId="12" xfId="0" applyFont="1" applyFill="1" applyBorder="1" applyAlignment="1" applyProtection="1">
      <alignment horizontal="center" vertical="center" wrapText="1"/>
    </xf>
    <xf numFmtId="0" fontId="0" fillId="2" borderId="13" xfId="0" applyFont="1" applyFill="1" applyBorder="1" applyAlignment="1"/>
    <xf numFmtId="0" fontId="27" fillId="2" borderId="14" xfId="0" applyFont="1" applyFill="1" applyBorder="1" applyAlignment="1" applyProtection="1">
      <alignment horizontal="center" vertical="center"/>
    </xf>
    <xf numFmtId="0" fontId="3" fillId="2" borderId="0" xfId="0" applyFont="1" applyFill="1" applyBorder="1" applyAlignment="1">
      <alignment horizontal="justify" vertical="center" wrapText="1"/>
    </xf>
    <xf numFmtId="44" fontId="3" fillId="2" borderId="0" xfId="2" applyFont="1" applyFill="1" applyBorder="1" applyAlignment="1">
      <alignment vertical="center"/>
    </xf>
    <xf numFmtId="9" fontId="22" fillId="2" borderId="0" xfId="3" applyFont="1" applyFill="1" applyBorder="1" applyAlignment="1">
      <alignment horizontal="center" vertical="center"/>
    </xf>
    <xf numFmtId="167" fontId="3" fillId="2" borderId="0" xfId="0" applyNumberFormat="1" applyFont="1" applyFill="1" applyAlignment="1">
      <alignment horizontal="center" vertical="center"/>
    </xf>
    <xf numFmtId="167" fontId="8" fillId="2" borderId="1" xfId="0" applyNumberFormat="1" applyFont="1" applyFill="1" applyBorder="1" applyAlignment="1">
      <alignment horizontal="center" vertical="center" wrapText="1"/>
    </xf>
    <xf numFmtId="168" fontId="0" fillId="2" borderId="4" xfId="0" applyNumberFormat="1" applyFont="1" applyFill="1" applyBorder="1" applyAlignment="1" applyProtection="1">
      <alignment horizontal="center" vertical="center" wrapText="1"/>
      <protection locked="0"/>
    </xf>
    <xf numFmtId="167" fontId="0" fillId="2" borderId="4" xfId="2" applyNumberFormat="1" applyFont="1" applyFill="1" applyBorder="1" applyAlignment="1" applyProtection="1">
      <alignment horizontal="center" vertical="center" wrapText="1"/>
      <protection locked="0"/>
    </xf>
    <xf numFmtId="167" fontId="0" fillId="2" borderId="8" xfId="2" applyNumberFormat="1" applyFont="1" applyFill="1" applyBorder="1" applyAlignment="1" applyProtection="1">
      <alignment vertical="center" wrapText="1"/>
      <protection locked="0"/>
    </xf>
    <xf numFmtId="167" fontId="27" fillId="2" borderId="0" xfId="0" applyNumberFormat="1" applyFont="1" applyFill="1" applyBorder="1" applyAlignment="1">
      <alignment horizontal="center" vertical="center"/>
    </xf>
    <xf numFmtId="0" fontId="0" fillId="2" borderId="0" xfId="0" applyFont="1" applyFill="1" applyAlignment="1"/>
    <xf numFmtId="0" fontId="26" fillId="2" borderId="0" xfId="0" applyFont="1" applyFill="1" applyBorder="1" applyAlignment="1" applyProtection="1">
      <alignment horizontal="center" vertical="center" wrapText="1"/>
    </xf>
    <xf numFmtId="0" fontId="0" fillId="2" borderId="10" xfId="0" applyFont="1" applyFill="1" applyBorder="1"/>
    <xf numFmtId="0" fontId="26" fillId="2" borderId="13" xfId="0" applyFont="1" applyFill="1" applyBorder="1" applyAlignment="1" applyProtection="1">
      <alignment horizontal="center" vertical="center" wrapText="1"/>
    </xf>
    <xf numFmtId="0" fontId="17" fillId="2" borderId="0" xfId="0" applyFont="1" applyFill="1" applyBorder="1" applyAlignment="1" applyProtection="1">
      <alignment vertical="center" wrapText="1"/>
    </xf>
    <xf numFmtId="0" fontId="12" fillId="2" borderId="13" xfId="0" applyFont="1" applyFill="1" applyBorder="1" applyAlignment="1" applyProtection="1">
      <alignment horizontal="center" vertical="center" wrapText="1"/>
    </xf>
    <xf numFmtId="0" fontId="0" fillId="2" borderId="14" xfId="0" applyFont="1" applyFill="1" applyBorder="1"/>
    <xf numFmtId="0" fontId="0" fillId="2" borderId="1" xfId="0" applyFont="1" applyFill="1" applyBorder="1" applyAlignment="1">
      <alignment horizontal="left" vertical="center" wrapText="1"/>
    </xf>
    <xf numFmtId="168" fontId="0" fillId="2" borderId="1" xfId="0" applyNumberFormat="1" applyFont="1" applyFill="1" applyBorder="1" applyAlignment="1" applyProtection="1">
      <alignment horizontal="center" vertical="center"/>
      <protection locked="0"/>
    </xf>
    <xf numFmtId="9" fontId="0" fillId="2" borderId="1" xfId="0" applyNumberFormat="1" applyFont="1" applyFill="1" applyBorder="1" applyAlignment="1">
      <alignment horizontal="center" vertical="center" wrapText="1"/>
    </xf>
    <xf numFmtId="9" fontId="0" fillId="2" borderId="4" xfId="0" applyNumberFormat="1" applyFont="1" applyFill="1" applyBorder="1" applyAlignment="1" applyProtection="1">
      <alignment horizontal="center" vertical="center" wrapText="1"/>
      <protection locked="0"/>
    </xf>
    <xf numFmtId="0" fontId="0" fillId="2" borderId="4" xfId="0" applyFont="1" applyFill="1" applyBorder="1" applyAlignment="1" applyProtection="1">
      <alignment horizontal="center" vertical="center"/>
      <protection locked="0"/>
    </xf>
    <xf numFmtId="14" fontId="12" fillId="2" borderId="4" xfId="0" applyNumberFormat="1" applyFont="1" applyFill="1" applyBorder="1" applyAlignment="1" applyProtection="1">
      <alignment horizontal="center" vertical="center" wrapText="1"/>
      <protection locked="0"/>
    </xf>
    <xf numFmtId="14" fontId="12" fillId="2" borderId="4" xfId="0" applyNumberFormat="1" applyFont="1" applyFill="1" applyBorder="1" applyAlignment="1" applyProtection="1">
      <alignment vertical="center" wrapText="1"/>
      <protection locked="0"/>
    </xf>
    <xf numFmtId="14" fontId="12" fillId="2" borderId="1" xfId="0" applyNumberFormat="1" applyFont="1" applyFill="1" applyBorder="1" applyAlignment="1" applyProtection="1">
      <alignment vertical="center" wrapText="1"/>
      <protection locked="0"/>
    </xf>
    <xf numFmtId="1" fontId="0" fillId="2" borderId="1" xfId="1" applyNumberFormat="1" applyFont="1" applyFill="1" applyBorder="1" applyAlignment="1" applyProtection="1">
      <alignment horizontal="center" vertical="center" wrapText="1"/>
      <protection locked="0"/>
    </xf>
    <xf numFmtId="0" fontId="0" fillId="2" borderId="4" xfId="0" applyFont="1" applyFill="1" applyBorder="1" applyProtection="1">
      <protection locked="0"/>
    </xf>
    <xf numFmtId="0" fontId="0" fillId="2" borderId="1" xfId="0" applyFont="1" applyFill="1" applyBorder="1" applyAlignment="1">
      <alignment wrapText="1"/>
    </xf>
    <xf numFmtId="0" fontId="26" fillId="2" borderId="0"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0" fillId="2" borderId="9" xfId="0" applyFont="1" applyFill="1" applyBorder="1"/>
    <xf numFmtId="0" fontId="0" fillId="2" borderId="7" xfId="0" applyFont="1" applyFill="1" applyBorder="1"/>
    <xf numFmtId="0" fontId="0" fillId="2" borderId="2" xfId="0" applyFont="1" applyFill="1" applyBorder="1" applyAlignment="1" applyProtection="1">
      <alignment horizontal="left" vertical="center" wrapText="1"/>
      <protection locked="0"/>
    </xf>
    <xf numFmtId="0" fontId="0" fillId="2" borderId="0" xfId="0" applyFont="1" applyFill="1" applyBorder="1" applyAlignment="1" applyProtection="1">
      <alignment horizontal="left" vertical="center"/>
      <protection locked="0"/>
    </xf>
    <xf numFmtId="0" fontId="16" fillId="2" borderId="2" xfId="0" applyFont="1" applyFill="1" applyBorder="1" applyAlignment="1" applyProtection="1">
      <alignment horizontal="left" vertical="center" wrapText="1"/>
    </xf>
    <xf numFmtId="0" fontId="0" fillId="2" borderId="2" xfId="0" applyFont="1" applyFill="1" applyBorder="1" applyAlignment="1" applyProtection="1">
      <alignment horizontal="left" wrapText="1"/>
      <protection locked="0"/>
    </xf>
    <xf numFmtId="0" fontId="26" fillId="2" borderId="0" xfId="0" applyFont="1" applyFill="1" applyBorder="1" applyAlignment="1" applyProtection="1">
      <alignment horizontal="center" vertical="center" wrapText="1"/>
      <protection locked="0"/>
    </xf>
    <xf numFmtId="0" fontId="0" fillId="2" borderId="2" xfId="0" applyFont="1" applyFill="1" applyBorder="1" applyAlignment="1" applyProtection="1">
      <alignment horizontal="left" vertical="center" wrapText="1"/>
    </xf>
    <xf numFmtId="0" fontId="0" fillId="2" borderId="2" xfId="0" applyFont="1" applyFill="1" applyBorder="1"/>
    <xf numFmtId="0" fontId="12" fillId="2" borderId="0" xfId="0" applyFont="1" applyFill="1" applyBorder="1" applyAlignment="1" applyProtection="1">
      <alignment vertical="center" wrapText="1"/>
      <protection locked="0"/>
    </xf>
    <xf numFmtId="0" fontId="12" fillId="2" borderId="13" xfId="0" applyFont="1" applyFill="1" applyBorder="1" applyAlignment="1" applyProtection="1">
      <alignment vertical="center" wrapText="1"/>
      <protection locked="0"/>
    </xf>
    <xf numFmtId="0" fontId="16" fillId="2" borderId="13" xfId="0" applyFont="1" applyFill="1" applyBorder="1" applyAlignment="1" applyProtection="1">
      <alignment vertical="center" wrapText="1"/>
      <protection locked="0"/>
    </xf>
    <xf numFmtId="0" fontId="26" fillId="2" borderId="13" xfId="0" applyFont="1" applyFill="1" applyBorder="1" applyAlignment="1">
      <alignment horizontal="center" vertical="center" wrapText="1"/>
    </xf>
    <xf numFmtId="0" fontId="17" fillId="2" borderId="10" xfId="0" applyFont="1" applyFill="1" applyBorder="1" applyAlignment="1" applyProtection="1">
      <alignment vertical="center" wrapText="1"/>
      <protection locked="0"/>
    </xf>
    <xf numFmtId="0" fontId="12" fillId="2" borderId="2" xfId="0" applyFont="1" applyFill="1" applyBorder="1" applyAlignment="1" applyProtection="1">
      <alignment wrapText="1"/>
    </xf>
    <xf numFmtId="0" fontId="16" fillId="2" borderId="0" xfId="0" applyFont="1" applyFill="1" applyBorder="1" applyAlignment="1" applyProtection="1">
      <alignment vertical="center" wrapText="1"/>
      <protection locked="0"/>
    </xf>
    <xf numFmtId="0" fontId="12" fillId="2" borderId="2" xfId="0" applyFont="1" applyFill="1" applyBorder="1" applyAlignment="1" applyProtection="1">
      <alignment horizontal="left" vertical="center" wrapText="1"/>
    </xf>
    <xf numFmtId="0" fontId="26" fillId="2" borderId="13" xfId="0" applyFont="1" applyFill="1" applyBorder="1" applyAlignment="1" applyProtection="1">
      <alignment horizontal="center" vertical="center" wrapText="1"/>
      <protection locked="0"/>
    </xf>
    <xf numFmtId="0" fontId="0" fillId="2" borderId="12" xfId="0" applyFont="1" applyFill="1" applyBorder="1" applyAlignment="1" applyProtection="1">
      <alignment horizontal="left" vertical="center" wrapText="1"/>
    </xf>
    <xf numFmtId="0" fontId="28" fillId="2" borderId="17" xfId="0" applyFont="1" applyFill="1" applyBorder="1" applyAlignment="1">
      <alignment horizontal="center" vertical="center" wrapText="1"/>
    </xf>
    <xf numFmtId="0" fontId="0" fillId="2" borderId="20"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0" fillId="2" borderId="0" xfId="0" applyFont="1" applyFill="1" applyBorder="1" applyAlignment="1">
      <alignment horizontal="center"/>
    </xf>
    <xf numFmtId="0" fontId="0" fillId="2" borderId="2" xfId="0" applyFont="1" applyFill="1" applyBorder="1" applyAlignment="1" applyProtection="1">
      <alignment horizontal="center" vertical="center" wrapText="1"/>
      <protection locked="0"/>
    </xf>
    <xf numFmtId="168" fontId="0" fillId="2" borderId="8" xfId="0" applyNumberFormat="1" applyFont="1" applyFill="1" applyBorder="1" applyAlignment="1" applyProtection="1">
      <alignment horizontal="center" vertical="center" wrapText="1"/>
      <protection locked="0"/>
    </xf>
    <xf numFmtId="0" fontId="0" fillId="2" borderId="12" xfId="0" applyFont="1" applyFill="1" applyBorder="1" applyAlignment="1" applyProtection="1">
      <alignment horizontal="center" vertical="center" wrapText="1"/>
      <protection locked="0"/>
    </xf>
    <xf numFmtId="168" fontId="0" fillId="2" borderId="15" xfId="0" applyNumberFormat="1"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wrapText="1"/>
      <protection locked="0"/>
    </xf>
    <xf numFmtId="167" fontId="0" fillId="2" borderId="1" xfId="2" applyNumberFormat="1" applyFont="1" applyFill="1" applyBorder="1" applyAlignment="1" applyProtection="1">
      <alignment horizontal="center" vertical="center" wrapText="1"/>
      <protection locked="0"/>
    </xf>
    <xf numFmtId="0" fontId="0" fillId="2" borderId="4" xfId="0" applyFont="1" applyFill="1" applyBorder="1" applyAlignment="1" applyProtection="1">
      <alignment horizontal="center" vertical="center" wrapText="1"/>
      <protection locked="0"/>
    </xf>
    <xf numFmtId="14" fontId="0" fillId="2" borderId="15" xfId="0" applyNumberFormat="1" applyFont="1" applyFill="1" applyBorder="1" applyAlignment="1" applyProtection="1">
      <alignment horizontal="center" vertical="center" wrapText="1"/>
      <protection locked="0"/>
    </xf>
    <xf numFmtId="15" fontId="0" fillId="2" borderId="4" xfId="0" applyNumberFormat="1" applyFont="1" applyFill="1" applyBorder="1" applyAlignment="1" applyProtection="1">
      <alignment horizontal="center" vertical="center"/>
      <protection locked="0"/>
    </xf>
    <xf numFmtId="169" fontId="0" fillId="2" borderId="4" xfId="0" applyNumberFormat="1" applyFont="1" applyFill="1" applyBorder="1" applyAlignment="1" applyProtection="1">
      <alignment horizontal="center" vertical="center"/>
      <protection locked="0"/>
    </xf>
    <xf numFmtId="0" fontId="8" fillId="2" borderId="1" xfId="0" applyFont="1" applyFill="1" applyBorder="1" applyAlignment="1">
      <alignment horizontal="center" vertical="center" wrapText="1"/>
    </xf>
    <xf numFmtId="10" fontId="17" fillId="2" borderId="1" xfId="3" applyNumberFormat="1" applyFont="1" applyFill="1" applyBorder="1" applyAlignment="1">
      <alignment horizontal="center" vertical="center"/>
    </xf>
    <xf numFmtId="0" fontId="0" fillId="2" borderId="1" xfId="0" applyFont="1" applyFill="1" applyBorder="1" applyAlignment="1">
      <alignment vertical="center" wrapText="1"/>
    </xf>
    <xf numFmtId="0" fontId="0" fillId="2" borderId="1" xfId="0" applyFont="1" applyFill="1" applyBorder="1" applyAlignment="1">
      <alignment vertical="top" wrapText="1"/>
    </xf>
    <xf numFmtId="168" fontId="31" fillId="2" borderId="1" xfId="5" applyNumberFormat="1" applyFont="1" applyFill="1" applyBorder="1" applyAlignment="1">
      <alignment horizontal="center" vertical="center"/>
    </xf>
    <xf numFmtId="10" fontId="17" fillId="2" borderId="1" xfId="5" applyNumberFormat="1" applyFont="1" applyFill="1" applyBorder="1" applyAlignment="1">
      <alignment horizontal="center" vertical="center"/>
    </xf>
    <xf numFmtId="168" fontId="15" fillId="2" borderId="1" xfId="3" applyNumberFormat="1" applyFont="1" applyFill="1" applyBorder="1" applyAlignment="1">
      <alignment horizontal="center" vertical="center"/>
    </xf>
    <xf numFmtId="0" fontId="0" fillId="2" borderId="1" xfId="0" applyFont="1" applyFill="1" applyBorder="1" applyAlignment="1">
      <alignment horizontal="left" vertical="top" wrapText="1"/>
    </xf>
    <xf numFmtId="168" fontId="32" fillId="2" borderId="1" xfId="6" applyNumberFormat="1" applyFont="1" applyFill="1" applyBorder="1" applyAlignment="1">
      <alignment horizontal="center" vertical="center" wrapText="1"/>
    </xf>
    <xf numFmtId="167" fontId="0" fillId="2" borderId="1" xfId="2" applyNumberFormat="1" applyFont="1" applyFill="1" applyBorder="1" applyAlignment="1" applyProtection="1">
      <alignment horizontal="center" vertical="center" wrapText="1"/>
      <protection locked="0"/>
    </xf>
    <xf numFmtId="0" fontId="8" fillId="2" borderId="1" xfId="0" applyFont="1" applyFill="1" applyBorder="1" applyAlignment="1">
      <alignment horizontal="center" vertical="center" wrapText="1"/>
    </xf>
    <xf numFmtId="167" fontId="17" fillId="2" borderId="1" xfId="2" applyNumberFormat="1" applyFont="1" applyFill="1" applyBorder="1" applyAlignment="1">
      <alignment vertical="center"/>
    </xf>
    <xf numFmtId="0" fontId="3" fillId="2" borderId="0" xfId="0" applyFont="1" applyFill="1" applyBorder="1" applyAlignment="1">
      <alignment horizontal="center" vertical="center"/>
    </xf>
    <xf numFmtId="0" fontId="0" fillId="2" borderId="1" xfId="0" applyFont="1" applyFill="1" applyBorder="1" applyAlignment="1">
      <alignment horizontal="justify" vertical="top" wrapText="1"/>
    </xf>
    <xf numFmtId="0" fontId="3" fillId="2" borderId="0"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3" fillId="2" borderId="0" xfId="0" applyFont="1" applyFill="1" applyBorder="1" applyAlignment="1" applyProtection="1">
      <alignment horizontal="center" vertical="center" wrapText="1"/>
    </xf>
    <xf numFmtId="0" fontId="13" fillId="2" borderId="13" xfId="0" applyFont="1" applyFill="1" applyBorder="1" applyAlignment="1" applyProtection="1">
      <alignment horizontal="center" vertical="center" wrapText="1"/>
      <protection locked="0"/>
    </xf>
    <xf numFmtId="0" fontId="0" fillId="2" borderId="0" xfId="0" applyFont="1" applyFill="1" applyBorder="1" applyAlignment="1">
      <alignment horizontal="center" vertical="center"/>
    </xf>
    <xf numFmtId="0" fontId="28" fillId="2" borderId="16" xfId="0" applyFont="1" applyFill="1" applyBorder="1" applyAlignment="1">
      <alignment horizontal="center" vertical="center" wrapText="1"/>
    </xf>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29" fillId="2" borderId="17" xfId="0" applyFont="1" applyFill="1" applyBorder="1" applyAlignment="1">
      <alignment horizontal="center" vertical="center" wrapText="1"/>
    </xf>
    <xf numFmtId="0" fontId="30" fillId="2" borderId="19" xfId="0" applyFont="1" applyFill="1" applyBorder="1" applyAlignment="1">
      <alignment horizontal="center" vertical="center" wrapText="1"/>
    </xf>
    <xf numFmtId="0" fontId="0" fillId="2" borderId="20" xfId="0" applyFont="1" applyFill="1" applyBorder="1" applyAlignment="1">
      <alignment horizontal="center" vertical="center" wrapText="1"/>
    </xf>
    <xf numFmtId="0" fontId="0" fillId="2" borderId="21" xfId="0" applyFont="1" applyFill="1" applyBorder="1" applyAlignment="1">
      <alignment horizontal="center" vertical="center" wrapText="1"/>
    </xf>
    <xf numFmtId="0" fontId="0" fillId="2" borderId="0" xfId="0" applyFont="1" applyFill="1" applyBorder="1" applyAlignment="1" applyProtection="1">
      <alignment horizontal="center"/>
      <protection locked="0"/>
    </xf>
    <xf numFmtId="0" fontId="0" fillId="2" borderId="13" xfId="0" applyFont="1" applyFill="1" applyBorder="1" applyAlignment="1" applyProtection="1">
      <alignment horizontal="center" vertical="center"/>
      <protection locked="0"/>
    </xf>
    <xf numFmtId="0" fontId="17" fillId="2" borderId="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28" fillId="2" borderId="0" xfId="0" applyFont="1" applyFill="1" applyBorder="1" applyAlignment="1">
      <alignment horizontal="center" vertical="center" wrapText="1"/>
    </xf>
    <xf numFmtId="0" fontId="29" fillId="2" borderId="0" xfId="0" applyFont="1" applyFill="1" applyBorder="1" applyAlignment="1">
      <alignment horizontal="center" vertical="center" wrapText="1"/>
    </xf>
    <xf numFmtId="0" fontId="27" fillId="2" borderId="0" xfId="0" applyFont="1" applyFill="1" applyBorder="1" applyAlignment="1" applyProtection="1">
      <alignment horizontal="center" vertical="center"/>
    </xf>
    <xf numFmtId="0" fontId="17" fillId="2" borderId="9" xfId="0" applyFont="1" applyFill="1" applyBorder="1" applyAlignment="1" applyProtection="1">
      <alignment horizontal="center" vertical="center" wrapText="1"/>
    </xf>
    <xf numFmtId="0" fontId="16" fillId="2" borderId="9" xfId="0" applyFont="1" applyFill="1" applyBorder="1" applyAlignment="1" applyProtection="1">
      <alignment horizontal="center" vertical="center" wrapText="1"/>
    </xf>
    <xf numFmtId="0" fontId="0" fillId="2" borderId="2" xfId="0" applyFont="1"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17" fillId="2" borderId="9" xfId="0" applyFont="1" applyFill="1" applyBorder="1" applyAlignment="1" applyProtection="1">
      <alignment horizontal="center" vertical="center" wrapText="1"/>
      <protection locked="0"/>
    </xf>
    <xf numFmtId="0" fontId="21" fillId="2" borderId="3"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1" fillId="2" borderId="5" xfId="0" applyFont="1" applyFill="1" applyBorder="1" applyAlignment="1">
      <alignment horizontal="center" vertical="center" wrapText="1"/>
    </xf>
    <xf numFmtId="9" fontId="20" fillId="2" borderId="0" xfId="0" applyNumberFormat="1" applyFont="1" applyFill="1" applyBorder="1" applyAlignment="1">
      <alignment horizontal="center" vertical="center"/>
    </xf>
    <xf numFmtId="0" fontId="21" fillId="2" borderId="1" xfId="0" applyFont="1" applyFill="1" applyBorder="1" applyAlignment="1">
      <alignment horizontal="center" vertical="center" wrapText="1"/>
    </xf>
    <xf numFmtId="0" fontId="16" fillId="2" borderId="6" xfId="0" applyFont="1" applyFill="1" applyBorder="1" applyAlignment="1" applyProtection="1">
      <alignment horizontal="left" vertical="center" wrapText="1"/>
      <protection locked="0"/>
    </xf>
    <xf numFmtId="0" fontId="16" fillId="2" borderId="9" xfId="0" applyFont="1" applyFill="1" applyBorder="1" applyAlignment="1" applyProtection="1">
      <alignment horizontal="left" vertical="center" wrapText="1"/>
      <protection locked="0"/>
    </xf>
    <xf numFmtId="0" fontId="16" fillId="2" borderId="6" xfId="0" applyFont="1" applyFill="1" applyBorder="1" applyAlignment="1" applyProtection="1">
      <alignment horizontal="left" vertical="center" wrapText="1"/>
    </xf>
    <xf numFmtId="0" fontId="16" fillId="2" borderId="9" xfId="0" applyFont="1" applyFill="1" applyBorder="1" applyAlignment="1" applyProtection="1">
      <alignment horizontal="left" vertical="center" wrapText="1"/>
    </xf>
    <xf numFmtId="0" fontId="16" fillId="2" borderId="7" xfId="0" applyFont="1" applyFill="1" applyBorder="1" applyAlignment="1" applyProtection="1">
      <alignment horizontal="left" vertical="center" wrapText="1"/>
    </xf>
    <xf numFmtId="44" fontId="21" fillId="2" borderId="3" xfId="2" applyFont="1" applyFill="1" applyBorder="1" applyAlignment="1">
      <alignment horizontal="center" vertical="center" wrapText="1"/>
    </xf>
    <xf numFmtId="44" fontId="21" fillId="2" borderId="5" xfId="2" applyFont="1" applyFill="1" applyBorder="1" applyAlignment="1">
      <alignment horizontal="center" vertical="center" wrapText="1"/>
    </xf>
    <xf numFmtId="0" fontId="0" fillId="2" borderId="3" xfId="0" applyFont="1" applyFill="1" applyBorder="1" applyAlignment="1">
      <alignment horizontal="left" vertical="center" wrapText="1"/>
    </xf>
    <xf numFmtId="0" fontId="0" fillId="2" borderId="4" xfId="0" applyFont="1" applyFill="1" applyBorder="1" applyAlignment="1">
      <alignment horizontal="left" vertical="center" wrapText="1"/>
    </xf>
    <xf numFmtId="0" fontId="0" fillId="2" borderId="5" xfId="0" applyFont="1" applyFill="1" applyBorder="1" applyAlignment="1">
      <alignment horizontal="left" vertical="center" wrapText="1"/>
    </xf>
    <xf numFmtId="9" fontId="0" fillId="2" borderId="1" xfId="0" applyNumberFormat="1" applyFont="1" applyFill="1" applyBorder="1" applyAlignment="1" applyProtection="1">
      <alignment horizontal="center" vertical="center"/>
      <protection locked="0"/>
    </xf>
    <xf numFmtId="44" fontId="0" fillId="2" borderId="1" xfId="2"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0" fontId="0" fillId="2" borderId="0" xfId="0" applyFont="1" applyFill="1" applyAlignment="1">
      <alignment horizontal="center"/>
    </xf>
    <xf numFmtId="0" fontId="18" fillId="2" borderId="1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6" fillId="2" borderId="4" xfId="0" applyFont="1" applyFill="1" applyBorder="1" applyAlignment="1" applyProtection="1">
      <alignment horizontal="center" vertical="center" wrapText="1"/>
      <protection locked="0"/>
    </xf>
    <xf numFmtId="9" fontId="0" fillId="2" borderId="4" xfId="0" applyNumberFormat="1" applyFont="1" applyFill="1" applyBorder="1" applyAlignment="1" applyProtection="1">
      <alignment horizontal="center" vertical="center"/>
      <protection locked="0"/>
    </xf>
    <xf numFmtId="44" fontId="0" fillId="2" borderId="4" xfId="2" applyFont="1" applyFill="1" applyBorder="1" applyAlignment="1" applyProtection="1">
      <alignment horizontal="center" vertical="center" wrapText="1"/>
      <protection locked="0"/>
    </xf>
    <xf numFmtId="0" fontId="0" fillId="2" borderId="4" xfId="0" applyFont="1" applyFill="1" applyBorder="1" applyAlignment="1">
      <alignment horizontal="center" vertical="center"/>
    </xf>
    <xf numFmtId="0" fontId="0" fillId="2" borderId="0" xfId="0" applyFont="1" applyFill="1" applyBorder="1" applyAlignment="1">
      <alignment horizontal="center"/>
    </xf>
    <xf numFmtId="0" fontId="0" fillId="2" borderId="3"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5" xfId="0" applyFont="1" applyFill="1" applyBorder="1" applyAlignment="1">
      <alignment horizontal="center" vertical="center" wrapText="1"/>
    </xf>
    <xf numFmtId="9" fontId="15" fillId="2" borderId="3" xfId="0" applyNumberFormat="1" applyFont="1" applyFill="1" applyBorder="1" applyAlignment="1" applyProtection="1">
      <alignment horizontal="left" vertical="center" wrapText="1"/>
      <protection locked="0"/>
    </xf>
    <xf numFmtId="9" fontId="15" fillId="2" borderId="4" xfId="0" applyNumberFormat="1" applyFont="1" applyFill="1" applyBorder="1" applyAlignment="1" applyProtection="1">
      <alignment horizontal="left" vertical="center" wrapText="1"/>
      <protection locked="0"/>
    </xf>
    <xf numFmtId="9" fontId="15" fillId="2" borderId="5" xfId="0" applyNumberFormat="1" applyFont="1" applyFill="1" applyBorder="1" applyAlignment="1" applyProtection="1">
      <alignment horizontal="left" vertical="center" wrapText="1"/>
      <protection locked="0"/>
    </xf>
    <xf numFmtId="0" fontId="17" fillId="2" borderId="1" xfId="0" applyFont="1" applyFill="1" applyBorder="1" applyAlignment="1">
      <alignment horizontal="center" vertical="center"/>
    </xf>
    <xf numFmtId="0" fontId="0" fillId="2" borderId="6"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0" fillId="2" borderId="2" xfId="0" applyFont="1" applyFill="1" applyBorder="1" applyAlignment="1" applyProtection="1">
      <alignment horizontal="center" vertical="center" wrapText="1"/>
      <protection locked="0"/>
    </xf>
    <xf numFmtId="0" fontId="0" fillId="2" borderId="0" xfId="0" applyFont="1" applyFill="1" applyBorder="1" applyAlignment="1" applyProtection="1">
      <alignment horizontal="center" vertical="center" wrapText="1"/>
      <protection locked="0"/>
    </xf>
    <xf numFmtId="0" fontId="0" fillId="2" borderId="10" xfId="0" applyFont="1" applyFill="1" applyBorder="1" applyAlignment="1" applyProtection="1">
      <alignment horizontal="center" vertical="center" wrapText="1"/>
      <protection locked="0"/>
    </xf>
    <xf numFmtId="9" fontId="15" fillId="2" borderId="3" xfId="0" applyNumberFormat="1" applyFont="1" applyFill="1" applyBorder="1" applyAlignment="1" applyProtection="1">
      <alignment horizontal="justify" vertical="center" wrapText="1"/>
      <protection locked="0"/>
    </xf>
    <xf numFmtId="9" fontId="15" fillId="2" borderId="4" xfId="0" applyNumberFormat="1" applyFont="1" applyFill="1" applyBorder="1" applyAlignment="1" applyProtection="1">
      <alignment horizontal="justify" vertical="center" wrapText="1"/>
      <protection locked="0"/>
    </xf>
    <xf numFmtId="9" fontId="15" fillId="2" borderId="5" xfId="0" applyNumberFormat="1" applyFont="1" applyFill="1" applyBorder="1" applyAlignment="1" applyProtection="1">
      <alignment horizontal="justify" vertical="center" wrapText="1"/>
      <protection locked="0"/>
    </xf>
    <xf numFmtId="0" fontId="0" fillId="2" borderId="8" xfId="0" applyFont="1" applyFill="1" applyBorder="1" applyAlignment="1" applyProtection="1">
      <alignment horizontal="center" vertical="center" wrapText="1"/>
      <protection locked="0"/>
    </xf>
    <xf numFmtId="0" fontId="0" fillId="2" borderId="11" xfId="0" applyFont="1" applyFill="1" applyBorder="1" applyAlignment="1" applyProtection="1">
      <alignment horizontal="center" vertical="center" wrapText="1"/>
      <protection locked="0"/>
    </xf>
    <xf numFmtId="168" fontId="0" fillId="2" borderId="8" xfId="0" applyNumberFormat="1" applyFont="1" applyFill="1" applyBorder="1" applyAlignment="1" applyProtection="1">
      <alignment horizontal="center" vertical="center" wrapText="1"/>
      <protection locked="0"/>
    </xf>
    <xf numFmtId="168" fontId="0" fillId="2" borderId="11" xfId="0" applyNumberFormat="1" applyFont="1" applyFill="1" applyBorder="1" applyAlignment="1" applyProtection="1">
      <alignment horizontal="center" vertical="center" wrapText="1"/>
      <protection locked="0"/>
    </xf>
    <xf numFmtId="167" fontId="0" fillId="2" borderId="8" xfId="2" applyNumberFormat="1" applyFont="1" applyFill="1" applyBorder="1" applyAlignment="1" applyProtection="1">
      <alignment horizontal="center" vertical="center" wrapText="1"/>
      <protection locked="0"/>
    </xf>
    <xf numFmtId="167" fontId="0" fillId="2" borderId="11" xfId="2" applyNumberFormat="1" applyFont="1" applyFill="1" applyBorder="1" applyAlignment="1" applyProtection="1">
      <alignment horizontal="center" vertical="center" wrapText="1"/>
      <protection locked="0"/>
    </xf>
    <xf numFmtId="167" fontId="0" fillId="2" borderId="8" xfId="2" applyNumberFormat="1" applyFont="1" applyFill="1" applyBorder="1" applyAlignment="1">
      <alignment horizontal="center" vertical="center"/>
    </xf>
    <xf numFmtId="167" fontId="0" fillId="2" borderId="11" xfId="2" applyNumberFormat="1" applyFont="1" applyFill="1" applyBorder="1" applyAlignment="1">
      <alignment horizontal="center" vertical="center"/>
    </xf>
    <xf numFmtId="167" fontId="0" fillId="2" borderId="15" xfId="2" applyNumberFormat="1" applyFont="1" applyFill="1" applyBorder="1" applyAlignment="1">
      <alignment horizontal="center" vertical="center"/>
    </xf>
    <xf numFmtId="44" fontId="0" fillId="2" borderId="3" xfId="2" applyFont="1" applyFill="1" applyBorder="1" applyAlignment="1" applyProtection="1">
      <alignment horizontal="center" vertical="center" wrapText="1"/>
      <protection locked="0"/>
    </xf>
    <xf numFmtId="44" fontId="0" fillId="2" borderId="5" xfId="2" applyFont="1" applyFill="1" applyBorder="1" applyAlignment="1" applyProtection="1">
      <alignment horizontal="center" vertical="center" wrapText="1"/>
      <protection locked="0"/>
    </xf>
    <xf numFmtId="0" fontId="0" fillId="2" borderId="12" xfId="0" applyFont="1" applyFill="1" applyBorder="1" applyAlignment="1" applyProtection="1">
      <alignment horizontal="center" vertical="center" wrapText="1"/>
      <protection locked="0"/>
    </xf>
    <xf numFmtId="0" fontId="0" fillId="2" borderId="13" xfId="0" applyFont="1" applyFill="1" applyBorder="1" applyAlignment="1" applyProtection="1">
      <alignment horizontal="center" vertical="center" wrapText="1"/>
      <protection locked="0"/>
    </xf>
    <xf numFmtId="0" fontId="0" fillId="2" borderId="14" xfId="0" applyFont="1" applyFill="1" applyBorder="1" applyAlignment="1" applyProtection="1">
      <alignment horizontal="center" vertical="center" wrapText="1"/>
      <protection locked="0"/>
    </xf>
    <xf numFmtId="1" fontId="0" fillId="2" borderId="8" xfId="1" applyNumberFormat="1" applyFont="1" applyFill="1" applyBorder="1" applyAlignment="1" applyProtection="1">
      <alignment horizontal="center" vertical="center" wrapText="1"/>
      <protection locked="0"/>
    </xf>
    <xf numFmtId="1" fontId="0" fillId="2" borderId="11" xfId="1" applyNumberFormat="1" applyFont="1" applyFill="1" applyBorder="1" applyAlignment="1" applyProtection="1">
      <alignment horizontal="center" vertical="center" wrapText="1"/>
      <protection locked="0"/>
    </xf>
    <xf numFmtId="1" fontId="0" fillId="2" borderId="15" xfId="1" applyNumberFormat="1" applyFont="1" applyFill="1" applyBorder="1" applyAlignment="1" applyProtection="1">
      <alignment horizontal="center" vertical="center" wrapText="1"/>
      <protection locked="0"/>
    </xf>
    <xf numFmtId="168" fontId="0" fillId="2" borderId="15" xfId="0" applyNumberFormat="1" applyFont="1" applyFill="1" applyBorder="1" applyAlignment="1" applyProtection="1">
      <alignment horizontal="center" vertical="center" wrapText="1"/>
      <protection locked="0"/>
    </xf>
    <xf numFmtId="167" fontId="0" fillId="2" borderId="15" xfId="2" applyNumberFormat="1" applyFont="1" applyFill="1" applyBorder="1" applyAlignment="1" applyProtection="1">
      <alignment horizontal="center" vertical="center" wrapText="1"/>
      <protection locked="0"/>
    </xf>
    <xf numFmtId="44" fontId="0" fillId="2" borderId="6" xfId="2" applyFont="1" applyFill="1" applyBorder="1" applyAlignment="1" applyProtection="1">
      <alignment horizontal="center" vertical="center" wrapText="1"/>
      <protection locked="0"/>
    </xf>
    <xf numFmtId="44" fontId="0" fillId="2" borderId="7" xfId="2" applyFont="1" applyFill="1" applyBorder="1" applyAlignment="1" applyProtection="1">
      <alignment horizontal="center" vertical="center" wrapText="1"/>
      <protection locked="0"/>
    </xf>
    <xf numFmtId="44" fontId="0" fillId="2" borderId="12" xfId="2" applyFont="1" applyFill="1" applyBorder="1" applyAlignment="1" applyProtection="1">
      <alignment horizontal="center" vertical="center" wrapText="1"/>
      <protection locked="0"/>
    </xf>
    <xf numFmtId="44" fontId="0" fillId="2" borderId="14" xfId="2" applyFont="1" applyFill="1" applyBorder="1" applyAlignment="1" applyProtection="1">
      <alignment horizontal="center" vertical="center" wrapText="1"/>
      <protection locked="0"/>
    </xf>
    <xf numFmtId="0" fontId="32" fillId="2" borderId="1" xfId="6" applyFont="1" applyFill="1" applyBorder="1" applyAlignment="1">
      <alignment horizontal="center" vertical="center"/>
    </xf>
    <xf numFmtId="0" fontId="0" fillId="2" borderId="0" xfId="0" applyFont="1" applyFill="1" applyAlignment="1">
      <alignment horizontal="center" vertical="center"/>
    </xf>
    <xf numFmtId="0" fontId="0" fillId="2" borderId="1" xfId="0" applyFont="1" applyFill="1" applyBorder="1" applyAlignment="1" applyProtection="1">
      <alignment horizontal="center" vertical="center" wrapText="1"/>
      <protection locked="0"/>
    </xf>
    <xf numFmtId="44" fontId="0" fillId="2" borderId="2" xfId="2" applyFont="1" applyFill="1" applyBorder="1" applyAlignment="1" applyProtection="1">
      <alignment horizontal="center" vertical="center" wrapText="1"/>
      <protection locked="0"/>
    </xf>
    <xf numFmtId="44" fontId="0" fillId="2" borderId="10" xfId="2" applyFont="1" applyFill="1" applyBorder="1" applyAlignment="1" applyProtection="1">
      <alignment horizontal="center" vertical="center" wrapText="1"/>
      <protection locked="0"/>
    </xf>
    <xf numFmtId="167" fontId="0" fillId="2" borderId="1" xfId="2" applyNumberFormat="1" applyFont="1" applyFill="1" applyBorder="1" applyAlignment="1" applyProtection="1">
      <alignment horizontal="center" vertical="center" wrapText="1"/>
      <protection locked="0"/>
    </xf>
    <xf numFmtId="0" fontId="16" fillId="2" borderId="3" xfId="0" applyFont="1" applyFill="1" applyBorder="1" applyAlignment="1" applyProtection="1">
      <alignment horizontal="center" vertical="center" wrapText="1"/>
      <protection locked="0"/>
    </xf>
    <xf numFmtId="1" fontId="0" fillId="2" borderId="8" xfId="0" applyNumberFormat="1" applyFont="1" applyFill="1" applyBorder="1" applyAlignment="1" applyProtection="1">
      <alignment horizontal="center" vertical="center" wrapText="1"/>
      <protection locked="0"/>
    </xf>
    <xf numFmtId="1" fontId="0" fillId="2" borderId="15" xfId="0" applyNumberFormat="1" applyFont="1" applyFill="1" applyBorder="1" applyAlignment="1" applyProtection="1">
      <alignment horizontal="center" vertical="center" wrapText="1"/>
      <protection locked="0"/>
    </xf>
    <xf numFmtId="164" fontId="0" fillId="2" borderId="8" xfId="2" applyNumberFormat="1" applyFont="1" applyFill="1" applyBorder="1" applyAlignment="1" applyProtection="1">
      <alignment horizontal="center" vertical="center" wrapText="1"/>
      <protection locked="0"/>
    </xf>
    <xf numFmtId="164" fontId="0" fillId="2" borderId="15" xfId="2" applyNumberFormat="1" applyFont="1" applyFill="1" applyBorder="1" applyAlignment="1" applyProtection="1">
      <alignment horizontal="center" vertical="center" wrapText="1"/>
      <protection locked="0"/>
    </xf>
    <xf numFmtId="164" fontId="53" fillId="2" borderId="8" xfId="473" applyNumberFormat="1" applyFont="1" applyFill="1" applyBorder="1" applyAlignment="1" applyProtection="1">
      <alignment horizontal="center" vertical="center" wrapText="1"/>
      <protection locked="0"/>
    </xf>
    <xf numFmtId="164" fontId="53" fillId="2" borderId="15" xfId="473" applyNumberFormat="1" applyFont="1" applyFill="1" applyBorder="1" applyAlignment="1" applyProtection="1">
      <alignment horizontal="center" vertical="center" wrapText="1"/>
      <protection locked="0"/>
    </xf>
    <xf numFmtId="1" fontId="0" fillId="2" borderId="11" xfId="0" applyNumberFormat="1" applyFont="1" applyFill="1" applyBorder="1" applyAlignment="1" applyProtection="1">
      <alignment horizontal="center" vertical="center" wrapText="1"/>
      <protection locked="0"/>
    </xf>
    <xf numFmtId="164" fontId="0" fillId="2" borderId="11" xfId="2" applyNumberFormat="1" applyFont="1" applyFill="1" applyBorder="1" applyAlignment="1" applyProtection="1">
      <alignment horizontal="center" vertical="center" wrapText="1"/>
      <protection locked="0"/>
    </xf>
    <xf numFmtId="164" fontId="53" fillId="2" borderId="11" xfId="473" applyNumberFormat="1" applyFont="1" applyFill="1" applyBorder="1" applyAlignment="1" applyProtection="1">
      <alignment horizontal="center" vertical="center" wrapText="1"/>
      <protection locked="0"/>
    </xf>
    <xf numFmtId="167" fontId="2" fillId="2" borderId="8" xfId="2" applyNumberFormat="1" applyFont="1" applyFill="1" applyBorder="1" applyAlignment="1">
      <alignment horizontal="center" vertical="center"/>
    </xf>
    <xf numFmtId="167" fontId="2" fillId="2" borderId="11" xfId="2" applyNumberFormat="1" applyFont="1" applyFill="1" applyBorder="1" applyAlignment="1">
      <alignment horizontal="center" vertical="center"/>
    </xf>
    <xf numFmtId="167" fontId="2" fillId="2" borderId="15" xfId="2" applyNumberFormat="1" applyFont="1" applyFill="1" applyBorder="1" applyAlignment="1">
      <alignment horizontal="center" vertical="center"/>
    </xf>
    <xf numFmtId="0" fontId="17" fillId="2" borderId="3" xfId="0" applyFont="1" applyFill="1" applyBorder="1" applyAlignment="1">
      <alignment horizontal="center" vertical="center"/>
    </xf>
    <xf numFmtId="0" fontId="17" fillId="2" borderId="5" xfId="0" applyFont="1" applyFill="1" applyBorder="1" applyAlignment="1">
      <alignment horizontal="center" vertical="center"/>
    </xf>
    <xf numFmtId="0" fontId="0" fillId="2" borderId="3" xfId="0" applyFont="1" applyFill="1" applyBorder="1" applyAlignment="1" applyProtection="1">
      <alignment horizontal="center" vertical="center" wrapText="1"/>
      <protection locked="0"/>
    </xf>
    <xf numFmtId="0" fontId="0" fillId="2" borderId="4" xfId="0" applyFont="1" applyFill="1" applyBorder="1" applyAlignment="1" applyProtection="1">
      <alignment horizontal="center" vertical="center" wrapText="1"/>
      <protection locked="0"/>
    </xf>
    <xf numFmtId="0" fontId="0" fillId="2" borderId="5" xfId="0" applyFont="1" applyFill="1" applyBorder="1" applyAlignment="1" applyProtection="1">
      <alignment horizontal="center" vertical="center" wrapText="1"/>
      <protection locked="0"/>
    </xf>
    <xf numFmtId="0" fontId="0" fillId="2" borderId="15" xfId="0" applyFont="1" applyFill="1" applyBorder="1" applyAlignment="1" applyProtection="1">
      <alignment horizontal="center" vertical="center" wrapText="1"/>
      <protection locked="0"/>
    </xf>
    <xf numFmtId="9" fontId="0" fillId="2" borderId="4" xfId="0" applyNumberFormat="1" applyFont="1" applyFill="1" applyBorder="1" applyAlignment="1" applyProtection="1">
      <alignment horizontal="center" vertical="center" wrapText="1"/>
      <protection locked="0"/>
    </xf>
    <xf numFmtId="0" fontId="32" fillId="2" borderId="1" xfId="0" applyFont="1" applyFill="1" applyBorder="1" applyAlignment="1">
      <alignment horizontal="center" vertical="center"/>
    </xf>
    <xf numFmtId="9" fontId="15" fillId="2" borderId="1" xfId="0" applyNumberFormat="1" applyFont="1" applyFill="1" applyBorder="1" applyAlignment="1" applyProtection="1">
      <alignment horizontal="justify" vertical="center"/>
      <protection locked="0"/>
    </xf>
    <xf numFmtId="0" fontId="15" fillId="2" borderId="6"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9" fontId="15" fillId="2" borderId="6" xfId="0" applyNumberFormat="1" applyFont="1" applyFill="1" applyBorder="1" applyAlignment="1" applyProtection="1">
      <alignment horizontal="justify" vertical="center"/>
      <protection locked="0"/>
    </xf>
    <xf numFmtId="9" fontId="15" fillId="2" borderId="9" xfId="0" applyNumberFormat="1" applyFont="1" applyFill="1" applyBorder="1" applyAlignment="1" applyProtection="1">
      <alignment horizontal="justify" vertical="center"/>
      <protection locked="0"/>
    </xf>
    <xf numFmtId="9" fontId="15" fillId="2" borderId="7" xfId="0" applyNumberFormat="1" applyFont="1" applyFill="1" applyBorder="1" applyAlignment="1" applyProtection="1">
      <alignment horizontal="justify" vertical="center"/>
      <protection locked="0"/>
    </xf>
    <xf numFmtId="9" fontId="15" fillId="2" borderId="3" xfId="0" applyNumberFormat="1" applyFont="1" applyFill="1" applyBorder="1" applyAlignment="1" applyProtection="1">
      <alignment horizontal="justify" vertical="center"/>
      <protection locked="0"/>
    </xf>
    <xf numFmtId="9" fontId="15" fillId="2" borderId="4" xfId="0" applyNumberFormat="1" applyFont="1" applyFill="1" applyBorder="1" applyAlignment="1" applyProtection="1">
      <alignment horizontal="justify" vertical="center"/>
      <protection locked="0"/>
    </xf>
    <xf numFmtId="9" fontId="15" fillId="2" borderId="5" xfId="0" applyNumberFormat="1" applyFont="1" applyFill="1" applyBorder="1" applyAlignment="1" applyProtection="1">
      <alignment horizontal="justify" vertical="center"/>
      <protection locked="0"/>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4" xfId="0" applyFont="1" applyFill="1" applyBorder="1" applyAlignment="1">
      <alignment horizontal="center" vertical="center" wrapText="1"/>
    </xf>
    <xf numFmtId="14" fontId="0" fillId="2" borderId="8" xfId="0" applyNumberFormat="1" applyFont="1" applyFill="1" applyBorder="1" applyAlignment="1" applyProtection="1">
      <alignment horizontal="center" vertical="center" wrapText="1"/>
      <protection locked="0"/>
    </xf>
    <xf numFmtId="14" fontId="0" fillId="2" borderId="11" xfId="0" applyNumberFormat="1" applyFont="1" applyFill="1" applyBorder="1" applyAlignment="1" applyProtection="1">
      <alignment horizontal="center" vertical="center" wrapText="1"/>
      <protection locked="0"/>
    </xf>
    <xf numFmtId="14" fontId="0" fillId="2" borderId="15"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3" borderId="2"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0" fillId="0" borderId="1" xfId="0" applyFont="1" applyBorder="1" applyAlignment="1" applyProtection="1">
      <alignment horizontal="justify" vertical="center" wrapText="1"/>
      <protection locked="0"/>
    </xf>
    <xf numFmtId="0" fontId="11" fillId="2" borderId="1"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justify" vertical="center" wrapText="1"/>
      <protection locked="0"/>
    </xf>
    <xf numFmtId="0" fontId="11" fillId="2" borderId="3" xfId="0" applyFont="1" applyFill="1" applyBorder="1" applyAlignment="1" applyProtection="1">
      <alignment horizontal="justify" vertical="center" wrapText="1"/>
      <protection locked="0"/>
    </xf>
    <xf numFmtId="0" fontId="11" fillId="2" borderId="4" xfId="0" applyFont="1" applyFill="1" applyBorder="1" applyAlignment="1" applyProtection="1">
      <alignment horizontal="justify" vertical="center" wrapText="1"/>
      <protection locked="0"/>
    </xf>
    <xf numFmtId="0" fontId="11" fillId="2" borderId="5" xfId="0" applyFont="1" applyFill="1" applyBorder="1" applyAlignment="1" applyProtection="1">
      <alignment horizontal="justify" vertical="center" wrapText="1"/>
      <protection locked="0"/>
    </xf>
    <xf numFmtId="167" fontId="2" fillId="2" borderId="8" xfId="2" applyNumberFormat="1" applyFont="1" applyFill="1" applyBorder="1" applyAlignment="1" applyProtection="1">
      <alignment horizontal="center" vertical="center" wrapText="1"/>
      <protection locked="0"/>
    </xf>
    <xf numFmtId="167" fontId="2" fillId="2" borderId="11" xfId="2" applyNumberFormat="1" applyFont="1" applyFill="1" applyBorder="1" applyAlignment="1" applyProtection="1">
      <alignment horizontal="center" vertical="center" wrapText="1"/>
      <protection locked="0"/>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36" fillId="2" borderId="6" xfId="0" applyFont="1" applyFill="1" applyBorder="1" applyAlignment="1">
      <alignment horizontal="center" vertical="center" wrapText="1"/>
    </xf>
    <xf numFmtId="0" fontId="36" fillId="2" borderId="7" xfId="0" applyFont="1" applyFill="1" applyBorder="1" applyAlignment="1">
      <alignment horizontal="center" vertical="center" wrapText="1"/>
    </xf>
    <xf numFmtId="0" fontId="36" fillId="2" borderId="2" xfId="0" applyFont="1" applyFill="1" applyBorder="1" applyAlignment="1">
      <alignment horizontal="center" vertical="center" wrapText="1"/>
    </xf>
    <xf numFmtId="0" fontId="36" fillId="2" borderId="10" xfId="0" applyFont="1" applyFill="1" applyBorder="1" applyAlignment="1">
      <alignment horizontal="center" vertical="center" wrapText="1"/>
    </xf>
    <xf numFmtId="0" fontId="36" fillId="2" borderId="12" xfId="0" applyFont="1" applyFill="1" applyBorder="1" applyAlignment="1">
      <alignment horizontal="center" vertical="center" wrapText="1"/>
    </xf>
    <xf numFmtId="0" fontId="36" fillId="2"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9" fontId="16" fillId="2" borderId="4" xfId="3" applyNumberFormat="1" applyFont="1" applyFill="1" applyBorder="1" applyAlignment="1">
      <alignment horizontal="center" vertical="center"/>
    </xf>
    <xf numFmtId="167" fontId="16" fillId="2" borderId="4" xfId="2" applyNumberFormat="1" applyFont="1" applyFill="1" applyBorder="1" applyAlignment="1">
      <alignment vertical="center"/>
    </xf>
    <xf numFmtId="167" fontId="55" fillId="2" borderId="1" xfId="2" applyNumberFormat="1" applyFont="1" applyFill="1" applyBorder="1" applyAlignment="1" applyProtection="1">
      <alignment horizontal="center" vertical="center" wrapText="1"/>
      <protection locked="0"/>
    </xf>
    <xf numFmtId="168" fontId="55" fillId="2" borderId="1" xfId="0" applyNumberFormat="1" applyFont="1" applyFill="1" applyBorder="1" applyAlignment="1" applyProtection="1">
      <alignment horizontal="center" vertical="center" wrapText="1"/>
      <protection locked="0"/>
    </xf>
  </cellXfs>
  <cellStyles count="477">
    <cellStyle name="20% - Énfasis1" xfId="445" builtinId="30" customBuiltin="1"/>
    <cellStyle name="20% - Énfasis2" xfId="449" builtinId="34" customBuiltin="1"/>
    <cellStyle name="20% - Énfasis3" xfId="453" builtinId="38" customBuiltin="1"/>
    <cellStyle name="20% - Énfasis4" xfId="457" builtinId="42" customBuiltin="1"/>
    <cellStyle name="20% - Énfasis5" xfId="461" builtinId="46" customBuiltin="1"/>
    <cellStyle name="20% - Énfasis6" xfId="465" builtinId="50" customBuiltin="1"/>
    <cellStyle name="40% - Énfasis1" xfId="446" builtinId="31" customBuiltin="1"/>
    <cellStyle name="40% - Énfasis2" xfId="450" builtinId="35" customBuiltin="1"/>
    <cellStyle name="40% - Énfasis3" xfId="454" builtinId="39" customBuiltin="1"/>
    <cellStyle name="40% - Énfasis4" xfId="458" builtinId="43" customBuiltin="1"/>
    <cellStyle name="40% - Énfasis5" xfId="462" builtinId="47" customBuiltin="1"/>
    <cellStyle name="40% - Énfasis6" xfId="466" builtinId="51" customBuiltin="1"/>
    <cellStyle name="60% - Énfasis1" xfId="447" builtinId="32" customBuiltin="1"/>
    <cellStyle name="60% - Énfasis2" xfId="451" builtinId="36" customBuiltin="1"/>
    <cellStyle name="60% - Énfasis3" xfId="455" builtinId="40" customBuiltin="1"/>
    <cellStyle name="60% - Énfasis4" xfId="459" builtinId="44" customBuiltin="1"/>
    <cellStyle name="60% - Énfasis5" xfId="463" builtinId="48" customBuiltin="1"/>
    <cellStyle name="60% - Énfasis6" xfId="467" builtinId="52" customBuiltin="1"/>
    <cellStyle name="Buena" xfId="433" builtinId="26" customBuiltin="1"/>
    <cellStyle name="Cálculo" xfId="438" builtinId="22" customBuiltin="1"/>
    <cellStyle name="Celda de comprobación" xfId="440" builtinId="23" customBuiltin="1"/>
    <cellStyle name="Celda vinculada" xfId="439" builtinId="24" customBuiltin="1"/>
    <cellStyle name="Encabezado 4" xfId="432" builtinId="19" customBuiltin="1"/>
    <cellStyle name="Énfasis1" xfId="444" builtinId="29" customBuiltin="1"/>
    <cellStyle name="Énfasis2" xfId="448" builtinId="33" customBuiltin="1"/>
    <cellStyle name="Énfasis3" xfId="452" builtinId="37" customBuiltin="1"/>
    <cellStyle name="Énfasis4" xfId="456" builtinId="41" customBuiltin="1"/>
    <cellStyle name="Énfasis5" xfId="460" builtinId="45" customBuiltin="1"/>
    <cellStyle name="Énfasis6" xfId="464" builtinId="49" customBuiltin="1"/>
    <cellStyle name="Entrada" xfId="436" builtinId="20" customBuilti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xfId="61" builtinId="8" hidden="1"/>
    <cellStyle name="Hipervínculo" xfId="63" builtinId="8" hidden="1"/>
    <cellStyle name="Hipervínculo" xfId="65" builtinId="8" hidden="1"/>
    <cellStyle name="Hipervínculo" xfId="67" builtinId="8" hidden="1"/>
    <cellStyle name="Hipervínculo" xfId="69" builtinId="8" hidden="1"/>
    <cellStyle name="Hipervínculo" xfId="71" builtinId="8" hidden="1"/>
    <cellStyle name="Hipervínculo" xfId="73" builtinId="8" hidden="1"/>
    <cellStyle name="Hipervínculo" xfId="75" builtinId="8" hidden="1"/>
    <cellStyle name="Hipervínculo" xfId="77" builtinId="8" hidden="1"/>
    <cellStyle name="Hipervínculo" xfId="79" builtinId="8" hidden="1"/>
    <cellStyle name="Hipervínculo" xfId="81" builtinId="8" hidden="1"/>
    <cellStyle name="Hipervínculo" xfId="83" builtinId="8" hidden="1"/>
    <cellStyle name="Hipervínculo" xfId="85" builtinId="8" hidden="1"/>
    <cellStyle name="Hipervínculo" xfId="87" builtinId="8" hidden="1"/>
    <cellStyle name="Hipervínculo" xfId="89" builtinId="8" hidden="1"/>
    <cellStyle name="Hipervínculo" xfId="91" builtinId="8" hidden="1"/>
    <cellStyle name="Hipervínculo" xfId="93" builtinId="8" hidden="1"/>
    <cellStyle name="Hipervínculo" xfId="95" builtinId="8" hidden="1"/>
    <cellStyle name="Hipervínculo" xfId="97" builtinId="8" hidden="1"/>
    <cellStyle name="Hipervínculo" xfId="99" builtinId="8" hidden="1"/>
    <cellStyle name="Hipervínculo" xfId="101" builtinId="8" hidden="1"/>
    <cellStyle name="Hipervínculo" xfId="103" builtinId="8" hidden="1"/>
    <cellStyle name="Hipervínculo" xfId="105" builtinId="8" hidden="1"/>
    <cellStyle name="Hipervínculo" xfId="107" builtinId="8" hidden="1"/>
    <cellStyle name="Hipervínculo" xfId="109" builtinId="8" hidden="1"/>
    <cellStyle name="Hipervínculo" xfId="111" builtinId="8" hidden="1"/>
    <cellStyle name="Hipervínculo" xfId="113" builtinId="8" hidden="1"/>
    <cellStyle name="Hipervínculo" xfId="115" builtinId="8" hidden="1"/>
    <cellStyle name="Hipervínculo" xfId="117" builtinId="8" hidden="1"/>
    <cellStyle name="Hipervínculo" xfId="119" builtinId="8" hidden="1"/>
    <cellStyle name="Hipervínculo" xfId="121" builtinId="8" hidden="1"/>
    <cellStyle name="Hipervínculo" xfId="123" builtinId="8" hidden="1"/>
    <cellStyle name="Hipervínculo" xfId="125" builtinId="8" hidden="1"/>
    <cellStyle name="Hipervínculo" xfId="127" builtinId="8" hidden="1"/>
    <cellStyle name="Hipervínculo" xfId="129" builtinId="8" hidden="1"/>
    <cellStyle name="Hipervínculo" xfId="131" builtinId="8" hidden="1"/>
    <cellStyle name="Hipervínculo" xfId="133" builtinId="8" hidden="1"/>
    <cellStyle name="Hipervínculo" xfId="135" builtinId="8" hidden="1"/>
    <cellStyle name="Hipervínculo" xfId="137" builtinId="8" hidden="1"/>
    <cellStyle name="Hipervínculo" xfId="139" builtinId="8" hidden="1"/>
    <cellStyle name="Hipervínculo" xfId="141" builtinId="8" hidden="1"/>
    <cellStyle name="Hipervínculo" xfId="143" builtinId="8" hidden="1"/>
    <cellStyle name="Hipervínculo" xfId="145" builtinId="8" hidden="1"/>
    <cellStyle name="Hipervínculo" xfId="147" builtinId="8" hidden="1"/>
    <cellStyle name="Hipervínculo" xfId="149" builtinId="8" hidden="1"/>
    <cellStyle name="Hipervínculo" xfId="151" builtinId="8" hidden="1"/>
    <cellStyle name="Hipervínculo" xfId="153" builtinId="8" hidden="1"/>
    <cellStyle name="Hipervínculo" xfId="155" builtinId="8" hidden="1"/>
    <cellStyle name="Hipervínculo" xfId="157" builtinId="8" hidden="1"/>
    <cellStyle name="Hipervínculo" xfId="159" builtinId="8" hidden="1"/>
    <cellStyle name="Hipervínculo" xfId="161" builtinId="8" hidden="1"/>
    <cellStyle name="Hipervínculo" xfId="163" builtinId="8" hidden="1"/>
    <cellStyle name="Hipervínculo" xfId="165" builtinId="8" hidden="1"/>
    <cellStyle name="Hipervínculo" xfId="167" builtinId="8" hidden="1"/>
    <cellStyle name="Hipervínculo" xfId="169" builtinId="8" hidden="1"/>
    <cellStyle name="Hipervínculo" xfId="171" builtinId="8" hidden="1"/>
    <cellStyle name="Hipervínculo" xfId="173" builtinId="8" hidden="1"/>
    <cellStyle name="Hipervínculo" xfId="175" builtinId="8" hidden="1"/>
    <cellStyle name="Hipervínculo" xfId="177" builtinId="8" hidden="1"/>
    <cellStyle name="Hipervínculo" xfId="179" builtinId="8" hidden="1"/>
    <cellStyle name="Hipervínculo" xfId="181" builtinId="8" hidden="1"/>
    <cellStyle name="Hipervínculo" xfId="183" builtinId="8" hidden="1"/>
    <cellStyle name="Hipervínculo" xfId="185" builtinId="8" hidden="1"/>
    <cellStyle name="Hipervínculo" xfId="187" builtinId="8" hidden="1"/>
    <cellStyle name="Hipervínculo" xfId="189" builtinId="8" hidden="1"/>
    <cellStyle name="Hipervínculo" xfId="191" builtinId="8" hidden="1"/>
    <cellStyle name="Hipervínculo" xfId="193" builtinId="8" hidden="1"/>
    <cellStyle name="Hipervínculo" xfId="195" builtinId="8" hidden="1"/>
    <cellStyle name="Hipervínculo" xfId="197" builtinId="8" hidden="1"/>
    <cellStyle name="Hipervínculo" xfId="199" builtinId="8" hidden="1"/>
    <cellStyle name="Hipervínculo" xfId="201" builtinId="8" hidden="1"/>
    <cellStyle name="Hipervínculo" xfId="203" builtinId="8" hidden="1"/>
    <cellStyle name="Hipervínculo" xfId="205" builtinId="8" hidden="1"/>
    <cellStyle name="Hipervínculo" xfId="207" builtinId="8" hidden="1"/>
    <cellStyle name="Hipervínculo" xfId="209" builtinId="8" hidden="1"/>
    <cellStyle name="Hipervínculo" xfId="211" builtinId="8" hidden="1"/>
    <cellStyle name="Hipervínculo" xfId="213" builtinId="8" hidden="1"/>
    <cellStyle name="Hipervínculo" xfId="215" builtinId="8" hidden="1"/>
    <cellStyle name="Hipervínculo" xfId="217" builtinId="8" hidden="1"/>
    <cellStyle name="Hipervínculo" xfId="219" builtinId="8" hidden="1"/>
    <cellStyle name="Hipervínculo" xfId="221" builtinId="8" hidden="1"/>
    <cellStyle name="Hipervínculo" xfId="223" builtinId="8" hidden="1"/>
    <cellStyle name="Hipervínculo" xfId="225" builtinId="8" hidden="1"/>
    <cellStyle name="Hipervínculo" xfId="227" builtinId="8" hidden="1"/>
    <cellStyle name="Hipervínculo" xfId="229" builtinId="8" hidden="1"/>
    <cellStyle name="Hipervínculo" xfId="231" builtinId="8" hidden="1"/>
    <cellStyle name="Hipervínculo" xfId="233" builtinId="8" hidden="1"/>
    <cellStyle name="Hipervínculo" xfId="235" builtinId="8" hidden="1"/>
    <cellStyle name="Hipervínculo" xfId="237" builtinId="8" hidden="1"/>
    <cellStyle name="Hipervínculo" xfId="239" builtinId="8" hidden="1"/>
    <cellStyle name="Hipervínculo" xfId="241" builtinId="8" hidden="1"/>
    <cellStyle name="Hipervínculo" xfId="243" builtinId="8" hidden="1"/>
    <cellStyle name="Hipervínculo" xfId="245" builtinId="8" hidden="1"/>
    <cellStyle name="Hipervínculo" xfId="247" builtinId="8" hidden="1"/>
    <cellStyle name="Hipervínculo" xfId="249" builtinId="8" hidden="1"/>
    <cellStyle name="Hipervínculo" xfId="251" builtinId="8" hidden="1"/>
    <cellStyle name="Hipervínculo" xfId="253" builtinId="8" hidden="1"/>
    <cellStyle name="Hipervínculo" xfId="255" builtinId="8" hidden="1"/>
    <cellStyle name="Hipervínculo" xfId="257" builtinId="8" hidden="1"/>
    <cellStyle name="Hipervínculo" xfId="259" builtinId="8" hidden="1"/>
    <cellStyle name="Hipervínculo" xfId="261" builtinId="8" hidden="1"/>
    <cellStyle name="Hipervínculo" xfId="263" builtinId="8" hidden="1"/>
    <cellStyle name="Hipervínculo" xfId="265" builtinId="8" hidden="1"/>
    <cellStyle name="Hipervínculo" xfId="267" builtinId="8" hidden="1"/>
    <cellStyle name="Hipervínculo" xfId="269" builtinId="8" hidden="1"/>
    <cellStyle name="Hipervínculo" xfId="271" builtinId="8" hidden="1"/>
    <cellStyle name="Hipervínculo" xfId="273" builtinId="8" hidden="1"/>
    <cellStyle name="Hipervínculo" xfId="275" builtinId="8" hidden="1"/>
    <cellStyle name="Hipervínculo" xfId="277" builtinId="8" hidden="1"/>
    <cellStyle name="Hipervínculo" xfId="279" builtinId="8" hidden="1"/>
    <cellStyle name="Hipervínculo" xfId="281" builtinId="8" hidden="1"/>
    <cellStyle name="Hipervínculo" xfId="283" builtinId="8" hidden="1"/>
    <cellStyle name="Hipervínculo" xfId="285" builtinId="8" hidden="1"/>
    <cellStyle name="Hipervínculo" xfId="287" builtinId="8" hidden="1"/>
    <cellStyle name="Hipervínculo" xfId="289" builtinId="8" hidden="1"/>
    <cellStyle name="Hipervínculo" xfId="291" builtinId="8" hidden="1"/>
    <cellStyle name="Hipervínculo" xfId="293" builtinId="8" hidden="1"/>
    <cellStyle name="Hipervínculo" xfId="295" builtinId="8" hidden="1"/>
    <cellStyle name="Hipervínculo" xfId="297" builtinId="8" hidden="1"/>
    <cellStyle name="Hipervínculo" xfId="299" builtinId="8" hidden="1"/>
    <cellStyle name="Hipervínculo" xfId="301" builtinId="8" hidden="1"/>
    <cellStyle name="Hipervínculo" xfId="303" builtinId="8" hidden="1"/>
    <cellStyle name="Hipervínculo" xfId="305" builtinId="8" hidden="1"/>
    <cellStyle name="Hipervínculo" xfId="307" builtinId="8" hidden="1"/>
    <cellStyle name="Hipervínculo" xfId="309" builtinId="8" hidden="1"/>
    <cellStyle name="Hipervínculo" xfId="311" builtinId="8" hidden="1"/>
    <cellStyle name="Hipervínculo" xfId="313" builtinId="8" hidden="1"/>
    <cellStyle name="Hipervínculo" xfId="315" builtinId="8" hidden="1"/>
    <cellStyle name="Hipervínculo" xfId="317" builtinId="8" hidden="1"/>
    <cellStyle name="Hipervínculo" xfId="319" builtinId="8" hidden="1"/>
    <cellStyle name="Hipervínculo" xfId="321" builtinId="8" hidden="1"/>
    <cellStyle name="Hipervínculo" xfId="323" builtinId="8" hidden="1"/>
    <cellStyle name="Hipervínculo" xfId="325" builtinId="8" hidden="1"/>
    <cellStyle name="Hipervínculo" xfId="327" builtinId="8" hidden="1"/>
    <cellStyle name="Hipervínculo" xfId="329" builtinId="8" hidden="1"/>
    <cellStyle name="Hipervínculo" xfId="331" builtinId="8" hidden="1"/>
    <cellStyle name="Hipervínculo" xfId="333" builtinId="8" hidden="1"/>
    <cellStyle name="Hipervínculo" xfId="335" builtinId="8" hidden="1"/>
    <cellStyle name="Hipervínculo" xfId="337" builtinId="8" hidden="1"/>
    <cellStyle name="Hipervínculo" xfId="339" builtinId="8" hidden="1"/>
    <cellStyle name="Hipervínculo" xfId="341" builtinId="8" hidden="1"/>
    <cellStyle name="Hipervínculo" xfId="343" builtinId="8" hidden="1"/>
    <cellStyle name="Hipervínculo" xfId="345" builtinId="8" hidden="1"/>
    <cellStyle name="Hipervínculo" xfId="347" builtinId="8" hidden="1"/>
    <cellStyle name="Hipervínculo" xfId="349" builtinId="8" hidden="1"/>
    <cellStyle name="Hipervínculo" xfId="351" builtinId="8" hidden="1"/>
    <cellStyle name="Hipervínculo" xfId="353" builtinId="8" hidden="1"/>
    <cellStyle name="Hipervínculo" xfId="355" builtinId="8" hidden="1"/>
    <cellStyle name="Hipervínculo" xfId="357" builtinId="8" hidden="1"/>
    <cellStyle name="Hipervínculo" xfId="359" builtinId="8" hidden="1"/>
    <cellStyle name="Hipervínculo" xfId="361" builtinId="8" hidden="1"/>
    <cellStyle name="Hipervínculo" xfId="363" builtinId="8" hidden="1"/>
    <cellStyle name="Hipervínculo" xfId="365" builtinId="8" hidden="1"/>
    <cellStyle name="Hipervínculo" xfId="367" builtinId="8" hidden="1"/>
    <cellStyle name="Hipervínculo" xfId="369" builtinId="8" hidden="1"/>
    <cellStyle name="Hipervínculo" xfId="371" builtinId="8" hidden="1"/>
    <cellStyle name="Hipervínculo" xfId="373" builtinId="8" hidden="1"/>
    <cellStyle name="Hipervínculo" xfId="375" builtinId="8" hidden="1"/>
    <cellStyle name="Hipervínculo" xfId="377" builtinId="8" hidden="1"/>
    <cellStyle name="Hipervínculo" xfId="379" builtinId="8" hidden="1"/>
    <cellStyle name="Hipervínculo" xfId="381" builtinId="8" hidden="1"/>
    <cellStyle name="Hipervínculo" xfId="383" builtinId="8" hidden="1"/>
    <cellStyle name="Hipervínculo" xfId="385" builtinId="8" hidden="1"/>
    <cellStyle name="Hipervínculo" xfId="387" builtinId="8" hidden="1"/>
    <cellStyle name="Hipervínculo" xfId="389" builtinId="8" hidden="1"/>
    <cellStyle name="Hipervínculo" xfId="391" builtinId="8" hidden="1"/>
    <cellStyle name="Hipervínculo" xfId="393" builtinId="8" hidden="1"/>
    <cellStyle name="Hipervínculo" xfId="395" builtinId="8" hidden="1"/>
    <cellStyle name="Hipervínculo" xfId="397" builtinId="8" hidden="1"/>
    <cellStyle name="Hipervínculo" xfId="399" builtinId="8" hidden="1"/>
    <cellStyle name="Hipervínculo" xfId="401" builtinId="8" hidden="1"/>
    <cellStyle name="Hipervínculo" xfId="403" builtinId="8" hidden="1"/>
    <cellStyle name="Hipervínculo" xfId="405" builtinId="8" hidden="1"/>
    <cellStyle name="Hipervínculo" xfId="407" builtinId="8" hidden="1"/>
    <cellStyle name="Hipervínculo" xfId="409" builtinId="8" hidden="1"/>
    <cellStyle name="Hipervínculo" xfId="411" builtinId="8" hidden="1"/>
    <cellStyle name="Hipervínculo" xfId="413" builtinId="8" hidden="1"/>
    <cellStyle name="Hipervínculo" xfId="415" builtinId="8" hidden="1"/>
    <cellStyle name="Hipervínculo" xfId="417" builtinId="8" hidden="1"/>
    <cellStyle name="Hipervínculo" xfId="419" builtinId="8" hidden="1"/>
    <cellStyle name="Hipervínculo" xfId="421" builtinId="8" hidden="1"/>
    <cellStyle name="Hipervínculo" xfId="423" builtinId="8" hidden="1"/>
    <cellStyle name="Hipervínculo" xfId="425" builtinId="8" hidden="1"/>
    <cellStyle name="Hipervínculo" xfId="427" builtinId="8"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Hipervínculo visitado" xfId="62" builtinId="9" hidden="1"/>
    <cellStyle name="Hipervínculo visitado" xfId="64" builtinId="9" hidden="1"/>
    <cellStyle name="Hipervínculo visitado" xfId="66" builtinId="9" hidden="1"/>
    <cellStyle name="Hipervínculo visitado" xfId="68" builtinId="9" hidden="1"/>
    <cellStyle name="Hipervínculo visitado" xfId="70" builtinId="9" hidden="1"/>
    <cellStyle name="Hipervínculo visitado" xfId="72" builtinId="9" hidden="1"/>
    <cellStyle name="Hipervínculo visitado" xfId="74" builtinId="9" hidden="1"/>
    <cellStyle name="Hipervínculo visitado" xfId="76" builtinId="9" hidden="1"/>
    <cellStyle name="Hipervínculo visitado" xfId="78" builtinId="9" hidden="1"/>
    <cellStyle name="Hipervínculo visitado" xfId="80" builtinId="9" hidden="1"/>
    <cellStyle name="Hipervínculo visitado" xfId="82" builtinId="9" hidden="1"/>
    <cellStyle name="Hipervínculo visitado" xfId="84" builtinId="9" hidden="1"/>
    <cellStyle name="Hipervínculo visitado" xfId="86" builtinId="9" hidden="1"/>
    <cellStyle name="Hipervínculo visitado" xfId="88" builtinId="9" hidden="1"/>
    <cellStyle name="Hipervínculo visitado" xfId="90" builtinId="9" hidden="1"/>
    <cellStyle name="Hipervínculo visitado" xfId="92" builtinId="9" hidden="1"/>
    <cellStyle name="Hipervínculo visitado" xfId="94" builtinId="9" hidden="1"/>
    <cellStyle name="Hipervínculo visitado" xfId="96" builtinId="9" hidden="1"/>
    <cellStyle name="Hipervínculo visitado" xfId="98" builtinId="9" hidden="1"/>
    <cellStyle name="Hipervínculo visitado" xfId="100" builtinId="9" hidden="1"/>
    <cellStyle name="Hipervínculo visitado" xfId="102" builtinId="9" hidden="1"/>
    <cellStyle name="Hipervínculo visitado" xfId="104" builtinId="9" hidden="1"/>
    <cellStyle name="Hipervínculo visitado" xfId="106" builtinId="9" hidden="1"/>
    <cellStyle name="Hipervínculo visitado" xfId="108" builtinId="9" hidden="1"/>
    <cellStyle name="Hipervínculo visitado" xfId="110" builtinId="9" hidden="1"/>
    <cellStyle name="Hipervínculo visitado" xfId="112" builtinId="9" hidden="1"/>
    <cellStyle name="Hipervínculo visitado" xfId="114" builtinId="9" hidden="1"/>
    <cellStyle name="Hipervínculo visitado" xfId="116" builtinId="9" hidden="1"/>
    <cellStyle name="Hipervínculo visitado" xfId="118" builtinId="9" hidden="1"/>
    <cellStyle name="Hipervínculo visitado" xfId="120" builtinId="9" hidden="1"/>
    <cellStyle name="Hipervínculo visitado" xfId="122" builtinId="9" hidden="1"/>
    <cellStyle name="Hipervínculo visitado" xfId="124" builtinId="9" hidden="1"/>
    <cellStyle name="Hipervínculo visitado" xfId="126" builtinId="9" hidden="1"/>
    <cellStyle name="Hipervínculo visitado" xfId="128" builtinId="9" hidden="1"/>
    <cellStyle name="Hipervínculo visitado" xfId="130" builtinId="9" hidden="1"/>
    <cellStyle name="Hipervínculo visitado" xfId="132" builtinId="9" hidden="1"/>
    <cellStyle name="Hipervínculo visitado" xfId="134" builtinId="9" hidden="1"/>
    <cellStyle name="Hipervínculo visitado" xfId="136" builtinId="9" hidden="1"/>
    <cellStyle name="Hipervínculo visitado" xfId="138" builtinId="9" hidden="1"/>
    <cellStyle name="Hipervínculo visitado" xfId="140" builtinId="9" hidden="1"/>
    <cellStyle name="Hipervínculo visitado" xfId="142" builtinId="9" hidden="1"/>
    <cellStyle name="Hipervínculo visitado" xfId="144" builtinId="9" hidden="1"/>
    <cellStyle name="Hipervínculo visitado" xfId="146" builtinId="9" hidden="1"/>
    <cellStyle name="Hipervínculo visitado" xfId="148" builtinId="9" hidden="1"/>
    <cellStyle name="Hipervínculo visitado" xfId="150" builtinId="9" hidden="1"/>
    <cellStyle name="Hipervínculo visitado" xfId="152" builtinId="9" hidden="1"/>
    <cellStyle name="Hipervínculo visitado" xfId="154" builtinId="9" hidden="1"/>
    <cellStyle name="Hipervínculo visitado" xfId="156" builtinId="9" hidden="1"/>
    <cellStyle name="Hipervínculo visitado" xfId="158" builtinId="9" hidden="1"/>
    <cellStyle name="Hipervínculo visitado" xfId="160" builtinId="9" hidden="1"/>
    <cellStyle name="Hipervínculo visitado" xfId="162" builtinId="9" hidden="1"/>
    <cellStyle name="Hipervínculo visitado" xfId="164" builtinId="9" hidden="1"/>
    <cellStyle name="Hipervínculo visitado" xfId="166" builtinId="9" hidden="1"/>
    <cellStyle name="Hipervínculo visitado" xfId="168" builtinId="9" hidden="1"/>
    <cellStyle name="Hipervínculo visitado" xfId="170" builtinId="9" hidden="1"/>
    <cellStyle name="Hipervínculo visitado" xfId="172" builtinId="9" hidden="1"/>
    <cellStyle name="Hipervínculo visitado" xfId="174" builtinId="9" hidden="1"/>
    <cellStyle name="Hipervínculo visitado" xfId="176" builtinId="9" hidden="1"/>
    <cellStyle name="Hipervínculo visitado" xfId="178" builtinId="9" hidden="1"/>
    <cellStyle name="Hipervínculo visitado" xfId="180" builtinId="9" hidden="1"/>
    <cellStyle name="Hipervínculo visitado" xfId="182" builtinId="9" hidden="1"/>
    <cellStyle name="Hipervínculo visitado" xfId="184" builtinId="9" hidden="1"/>
    <cellStyle name="Hipervínculo visitado" xfId="186" builtinId="9" hidden="1"/>
    <cellStyle name="Hipervínculo visitado" xfId="188" builtinId="9" hidden="1"/>
    <cellStyle name="Hipervínculo visitado" xfId="190" builtinId="9" hidden="1"/>
    <cellStyle name="Hipervínculo visitado" xfId="192" builtinId="9" hidden="1"/>
    <cellStyle name="Hipervínculo visitado" xfId="194" builtinId="9" hidden="1"/>
    <cellStyle name="Hipervínculo visitado" xfId="196" builtinId="9" hidden="1"/>
    <cellStyle name="Hipervínculo visitado" xfId="198" builtinId="9" hidden="1"/>
    <cellStyle name="Hipervínculo visitado" xfId="200" builtinId="9" hidden="1"/>
    <cellStyle name="Hipervínculo visitado" xfId="202" builtinId="9" hidden="1"/>
    <cellStyle name="Hipervínculo visitado" xfId="204" builtinId="9" hidden="1"/>
    <cellStyle name="Hipervínculo visitado" xfId="206" builtinId="9" hidden="1"/>
    <cellStyle name="Hipervínculo visitado" xfId="208" builtinId="9" hidden="1"/>
    <cellStyle name="Hipervínculo visitado" xfId="210" builtinId="9" hidden="1"/>
    <cellStyle name="Hipervínculo visitado" xfId="212" builtinId="9" hidden="1"/>
    <cellStyle name="Hipervínculo visitado" xfId="214" builtinId="9" hidden="1"/>
    <cellStyle name="Hipervínculo visitado" xfId="216" builtinId="9" hidden="1"/>
    <cellStyle name="Hipervínculo visitado" xfId="218" builtinId="9" hidden="1"/>
    <cellStyle name="Hipervínculo visitado" xfId="220" builtinId="9" hidden="1"/>
    <cellStyle name="Hipervínculo visitado" xfId="222" builtinId="9" hidden="1"/>
    <cellStyle name="Hipervínculo visitado" xfId="224" builtinId="9" hidden="1"/>
    <cellStyle name="Hipervínculo visitado" xfId="226" builtinId="9" hidden="1"/>
    <cellStyle name="Hipervínculo visitado" xfId="228" builtinId="9" hidden="1"/>
    <cellStyle name="Hipervínculo visitado" xfId="230" builtinId="9" hidden="1"/>
    <cellStyle name="Hipervínculo visitado" xfId="232" builtinId="9" hidden="1"/>
    <cellStyle name="Hipervínculo visitado" xfId="234" builtinId="9" hidden="1"/>
    <cellStyle name="Hipervínculo visitado" xfId="236" builtinId="9" hidden="1"/>
    <cellStyle name="Hipervínculo visitado" xfId="238" builtinId="9" hidden="1"/>
    <cellStyle name="Hipervínculo visitado" xfId="240" builtinId="9" hidden="1"/>
    <cellStyle name="Hipervínculo visitado" xfId="242" builtinId="9" hidden="1"/>
    <cellStyle name="Hipervínculo visitado" xfId="244" builtinId="9" hidden="1"/>
    <cellStyle name="Hipervínculo visitado" xfId="246" builtinId="9" hidden="1"/>
    <cellStyle name="Hipervínculo visitado" xfId="248" builtinId="9" hidden="1"/>
    <cellStyle name="Hipervínculo visitado" xfId="250" builtinId="9" hidden="1"/>
    <cellStyle name="Hipervínculo visitado" xfId="252" builtinId="9" hidden="1"/>
    <cellStyle name="Hipervínculo visitado" xfId="254" builtinId="9" hidden="1"/>
    <cellStyle name="Hipervínculo visitado" xfId="256" builtinId="9" hidden="1"/>
    <cellStyle name="Hipervínculo visitado" xfId="258" builtinId="9" hidden="1"/>
    <cellStyle name="Hipervínculo visitado" xfId="260" builtinId="9" hidden="1"/>
    <cellStyle name="Hipervínculo visitado" xfId="262" builtinId="9" hidden="1"/>
    <cellStyle name="Hipervínculo visitado" xfId="264" builtinId="9" hidden="1"/>
    <cellStyle name="Hipervínculo visitado" xfId="266" builtinId="9" hidden="1"/>
    <cellStyle name="Hipervínculo visitado" xfId="268" builtinId="9" hidden="1"/>
    <cellStyle name="Hipervínculo visitado" xfId="270" builtinId="9" hidden="1"/>
    <cellStyle name="Hipervínculo visitado" xfId="272" builtinId="9" hidden="1"/>
    <cellStyle name="Hipervínculo visitado" xfId="274" builtinId="9" hidden="1"/>
    <cellStyle name="Hipervínculo visitado" xfId="276" builtinId="9" hidden="1"/>
    <cellStyle name="Hipervínculo visitado" xfId="278" builtinId="9" hidden="1"/>
    <cellStyle name="Hipervínculo visitado" xfId="280" builtinId="9" hidden="1"/>
    <cellStyle name="Hipervínculo visitado" xfId="282" builtinId="9" hidden="1"/>
    <cellStyle name="Hipervínculo visitado" xfId="284" builtinId="9" hidden="1"/>
    <cellStyle name="Hipervínculo visitado" xfId="286" builtinId="9" hidden="1"/>
    <cellStyle name="Hipervínculo visitado" xfId="288" builtinId="9" hidden="1"/>
    <cellStyle name="Hipervínculo visitado" xfId="290" builtinId="9" hidden="1"/>
    <cellStyle name="Hipervínculo visitado" xfId="292" builtinId="9" hidden="1"/>
    <cellStyle name="Hipervínculo visitado" xfId="294" builtinId="9" hidden="1"/>
    <cellStyle name="Hipervínculo visitado" xfId="296" builtinId="9" hidden="1"/>
    <cellStyle name="Hipervínculo visitado" xfId="298" builtinId="9" hidden="1"/>
    <cellStyle name="Hipervínculo visitado" xfId="300" builtinId="9" hidden="1"/>
    <cellStyle name="Hipervínculo visitado" xfId="302" builtinId="9" hidden="1"/>
    <cellStyle name="Hipervínculo visitado" xfId="304" builtinId="9" hidden="1"/>
    <cellStyle name="Hipervínculo visitado" xfId="306" builtinId="9" hidden="1"/>
    <cellStyle name="Hipervínculo visitado" xfId="308" builtinId="9" hidden="1"/>
    <cellStyle name="Hipervínculo visitado" xfId="310" builtinId="9" hidden="1"/>
    <cellStyle name="Hipervínculo visitado" xfId="312" builtinId="9" hidden="1"/>
    <cellStyle name="Hipervínculo visitado" xfId="314" builtinId="9" hidden="1"/>
    <cellStyle name="Hipervínculo visitado" xfId="316" builtinId="9" hidden="1"/>
    <cellStyle name="Hipervínculo visitado" xfId="318" builtinId="9" hidden="1"/>
    <cellStyle name="Hipervínculo visitado" xfId="320" builtinId="9" hidden="1"/>
    <cellStyle name="Hipervínculo visitado" xfId="322" builtinId="9" hidden="1"/>
    <cellStyle name="Hipervínculo visitado" xfId="324" builtinId="9" hidden="1"/>
    <cellStyle name="Hipervínculo visitado" xfId="326" builtinId="9" hidden="1"/>
    <cellStyle name="Hipervínculo visitado" xfId="328" builtinId="9" hidden="1"/>
    <cellStyle name="Hipervínculo visitado" xfId="330" builtinId="9" hidden="1"/>
    <cellStyle name="Hipervínculo visitado" xfId="332" builtinId="9" hidden="1"/>
    <cellStyle name="Hipervínculo visitado" xfId="334" builtinId="9" hidden="1"/>
    <cellStyle name="Hipervínculo visitado" xfId="336" builtinId="9" hidden="1"/>
    <cellStyle name="Hipervínculo visitado" xfId="338" builtinId="9" hidden="1"/>
    <cellStyle name="Hipervínculo visitado" xfId="340" builtinId="9" hidden="1"/>
    <cellStyle name="Hipervínculo visitado" xfId="342" builtinId="9" hidden="1"/>
    <cellStyle name="Hipervínculo visitado" xfId="344" builtinId="9" hidden="1"/>
    <cellStyle name="Hipervínculo visitado" xfId="346" builtinId="9" hidden="1"/>
    <cellStyle name="Hipervínculo visitado" xfId="348" builtinId="9" hidden="1"/>
    <cellStyle name="Hipervínculo visitado" xfId="350" builtinId="9" hidden="1"/>
    <cellStyle name="Hipervínculo visitado" xfId="352" builtinId="9" hidden="1"/>
    <cellStyle name="Hipervínculo visitado" xfId="354" builtinId="9" hidden="1"/>
    <cellStyle name="Hipervínculo visitado" xfId="356" builtinId="9" hidden="1"/>
    <cellStyle name="Hipervínculo visitado" xfId="358" builtinId="9" hidden="1"/>
    <cellStyle name="Hipervínculo visitado" xfId="360" builtinId="9" hidden="1"/>
    <cellStyle name="Hipervínculo visitado" xfId="362" builtinId="9" hidden="1"/>
    <cellStyle name="Hipervínculo visitado" xfId="364" builtinId="9" hidden="1"/>
    <cellStyle name="Hipervínculo visitado" xfId="366" builtinId="9" hidden="1"/>
    <cellStyle name="Hipervínculo visitado" xfId="368" builtinId="9" hidden="1"/>
    <cellStyle name="Hipervínculo visitado" xfId="370" builtinId="9" hidden="1"/>
    <cellStyle name="Hipervínculo visitado" xfId="372" builtinId="9" hidden="1"/>
    <cellStyle name="Hipervínculo visitado" xfId="374" builtinId="9" hidden="1"/>
    <cellStyle name="Hipervínculo visitado" xfId="376" builtinId="9" hidden="1"/>
    <cellStyle name="Hipervínculo visitado" xfId="378" builtinId="9" hidden="1"/>
    <cellStyle name="Hipervínculo visitado" xfId="380" builtinId="9" hidden="1"/>
    <cellStyle name="Hipervínculo visitado" xfId="382" builtinId="9" hidden="1"/>
    <cellStyle name="Hipervínculo visitado" xfId="384" builtinId="9" hidden="1"/>
    <cellStyle name="Hipervínculo visitado" xfId="386" builtinId="9" hidden="1"/>
    <cellStyle name="Hipervínculo visitado" xfId="388" builtinId="9" hidden="1"/>
    <cellStyle name="Hipervínculo visitado" xfId="390" builtinId="9" hidden="1"/>
    <cellStyle name="Hipervínculo visitado" xfId="392" builtinId="9" hidden="1"/>
    <cellStyle name="Hipervínculo visitado" xfId="394" builtinId="9" hidden="1"/>
    <cellStyle name="Hipervínculo visitado" xfId="396" builtinId="9" hidden="1"/>
    <cellStyle name="Hipervínculo visitado" xfId="398" builtinId="9" hidden="1"/>
    <cellStyle name="Hipervínculo visitado" xfId="400" builtinId="9" hidden="1"/>
    <cellStyle name="Hipervínculo visitado" xfId="402" builtinId="9" hidden="1"/>
    <cellStyle name="Hipervínculo visitado" xfId="404" builtinId="9" hidden="1"/>
    <cellStyle name="Hipervínculo visitado" xfId="406" builtinId="9" hidden="1"/>
    <cellStyle name="Hipervínculo visitado" xfId="408" builtinId="9" hidden="1"/>
    <cellStyle name="Hipervínculo visitado" xfId="410" builtinId="9" hidden="1"/>
    <cellStyle name="Hipervínculo visitado" xfId="412" builtinId="9" hidden="1"/>
    <cellStyle name="Hipervínculo visitado" xfId="414" builtinId="9" hidden="1"/>
    <cellStyle name="Hipervínculo visitado" xfId="416" builtinId="9" hidden="1"/>
    <cellStyle name="Hipervínculo visitado" xfId="418" builtinId="9" hidden="1"/>
    <cellStyle name="Hipervínculo visitado" xfId="420" builtinId="9" hidden="1"/>
    <cellStyle name="Hipervínculo visitado" xfId="422" builtinId="9" hidden="1"/>
    <cellStyle name="Hipervínculo visitado" xfId="424" builtinId="9" hidden="1"/>
    <cellStyle name="Hipervínculo visitado" xfId="426" builtinId="9" hidden="1"/>
    <cellStyle name="Hipervínculo visitado" xfId="428" builtinId="9" hidden="1"/>
    <cellStyle name="Incorrecto" xfId="434" builtinId="27" customBuiltin="1"/>
    <cellStyle name="Millares" xfId="429" builtinId="3"/>
    <cellStyle name="Millares [0]" xfId="1" builtinId="6"/>
    <cellStyle name="Millares [0] 2" xfId="472"/>
    <cellStyle name="Moneda" xfId="2" builtinId="4"/>
    <cellStyle name="Moneda 2" xfId="4"/>
    <cellStyle name="Moneda 3" xfId="473"/>
    <cellStyle name="Neutral" xfId="435" builtinId="28" customBuiltin="1"/>
    <cellStyle name="Normal" xfId="0" builtinId="0"/>
    <cellStyle name="Normal 2" xfId="6"/>
    <cellStyle name="Normal 2 2" xfId="7"/>
    <cellStyle name="Normal 2 2 2" xfId="475"/>
    <cellStyle name="Normal 3" xfId="8"/>
    <cellStyle name="Normal 3 2" xfId="476"/>
    <cellStyle name="Normal 4" xfId="468"/>
    <cellStyle name="Normal 5" xfId="471"/>
    <cellStyle name="Notas 2" xfId="469"/>
    <cellStyle name="Porcentaje" xfId="3" builtinId="5"/>
    <cellStyle name="Porcentaje 2" xfId="5"/>
    <cellStyle name="Porcentaje 3" xfId="474"/>
    <cellStyle name="Salida" xfId="437" builtinId="21" customBuiltin="1"/>
    <cellStyle name="Texto de advertencia" xfId="441" builtinId="11" customBuiltin="1"/>
    <cellStyle name="Texto explicativo" xfId="442" builtinId="53" customBuiltin="1"/>
    <cellStyle name="Título 2" xfId="430" builtinId="17" customBuiltin="1"/>
    <cellStyle name="Título 3" xfId="431" builtinId="18" customBuiltin="1"/>
    <cellStyle name="Título 4" xfId="470"/>
    <cellStyle name="Total" xfId="443"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714381</xdr:colOff>
      <xdr:row>1</xdr:row>
      <xdr:rowOff>68355</xdr:rowOff>
    </xdr:from>
    <xdr:to>
      <xdr:col>2</xdr:col>
      <xdr:colOff>994781</xdr:colOff>
      <xdr:row>3</xdr:row>
      <xdr:rowOff>344677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6" y="230280"/>
          <a:ext cx="1006568" cy="9811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E-FT-15%20Plan%20de%20Accion_SCAD_22.06.2016%20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app.sire.gov.co/STV/"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pageSetUpPr fitToPage="1"/>
  </sheetPr>
  <dimension ref="A2:BQ170"/>
  <sheetViews>
    <sheetView showGridLines="0" tabSelected="1" view="pageBreakPreview" topLeftCell="M79" zoomScale="60" zoomScaleNormal="70" zoomScalePageLayoutView="70" workbookViewId="0">
      <selection activeCell="Z86" sqref="Z86"/>
    </sheetView>
  </sheetViews>
  <sheetFormatPr baseColWidth="10" defaultRowHeight="12.75" x14ac:dyDescent="0.2"/>
  <cols>
    <col min="1" max="1" width="1.85546875" style="1" customWidth="1"/>
    <col min="2" max="2" width="6.5703125" style="1" customWidth="1"/>
    <col min="3" max="3" width="20.7109375" style="1" customWidth="1"/>
    <col min="4" max="4" width="5.7109375" style="1" customWidth="1"/>
    <col min="5" max="5" width="0.42578125" style="1" customWidth="1"/>
    <col min="6" max="6" width="15.42578125" style="1" customWidth="1"/>
    <col min="7" max="7" width="16.140625" style="1" customWidth="1"/>
    <col min="8" max="8" width="14.7109375" style="1" customWidth="1"/>
    <col min="9" max="9" width="13.28515625" style="1" customWidth="1"/>
    <col min="10" max="10" width="9.5703125" style="1" customWidth="1"/>
    <col min="11" max="11" width="12.28515625" style="1" customWidth="1"/>
    <col min="12" max="12" width="13.140625" style="1" customWidth="1"/>
    <col min="13" max="13" width="19.28515625" style="1" customWidth="1"/>
    <col min="14" max="14" width="12" style="21" customWidth="1"/>
    <col min="15" max="15" width="28.140625" style="101" customWidth="1"/>
    <col min="16" max="16" width="29.7109375" style="101" customWidth="1"/>
    <col min="17" max="17" width="12.85546875" style="21" customWidth="1"/>
    <col min="18" max="18" width="4.7109375" style="11" customWidth="1"/>
    <col min="19" max="19" width="1.42578125" style="11" customWidth="1"/>
    <col min="20" max="20" width="8" style="21" customWidth="1"/>
    <col min="21" max="21" width="2" style="21" customWidth="1"/>
    <col min="22" max="22" width="50.28515625" style="11" customWidth="1"/>
    <col min="23" max="23" width="27.7109375" style="11" customWidth="1"/>
    <col min="24" max="24" width="34.7109375" style="11" customWidth="1"/>
    <col min="25" max="25" width="20.140625" style="11" customWidth="1"/>
    <col min="26" max="26" width="51" style="11" customWidth="1"/>
    <col min="27" max="27" width="1.42578125" style="11" customWidth="1"/>
    <col min="28" max="28" width="7.42578125" style="51" customWidth="1"/>
    <col min="29" max="29" width="27" customWidth="1"/>
    <col min="30" max="30" width="28" style="2" customWidth="1"/>
    <col min="31" max="31" width="43.42578125" customWidth="1"/>
    <col min="32" max="33" width="10.85546875"/>
    <col min="34" max="34" width="44.85546875" customWidth="1"/>
    <col min="70" max="16384" width="11.42578125" style="1"/>
  </cols>
  <sheetData>
    <row r="2" spans="1:69" ht="27.75" customHeight="1" x14ac:dyDescent="0.2">
      <c r="B2" s="319"/>
      <c r="C2" s="319"/>
      <c r="D2" s="320" t="s">
        <v>0</v>
      </c>
      <c r="E2" s="320"/>
      <c r="F2" s="320"/>
      <c r="G2" s="320"/>
      <c r="H2" s="320"/>
      <c r="I2" s="320"/>
      <c r="J2" s="320"/>
      <c r="K2" s="320"/>
      <c r="L2" s="320"/>
      <c r="M2" s="320"/>
      <c r="N2" s="320"/>
      <c r="O2" s="320"/>
      <c r="P2" s="320"/>
      <c r="Q2" s="320"/>
      <c r="R2" s="320"/>
      <c r="S2" s="320"/>
      <c r="T2" s="320"/>
      <c r="U2" s="320"/>
      <c r="V2" s="320"/>
      <c r="W2" s="320"/>
      <c r="X2" s="320"/>
      <c r="Y2" s="50" t="s">
        <v>1</v>
      </c>
      <c r="Z2" s="50" t="s">
        <v>2</v>
      </c>
    </row>
    <row r="3" spans="1:69" ht="27.75" customHeight="1" x14ac:dyDescent="0.2">
      <c r="B3" s="319"/>
      <c r="C3" s="319"/>
      <c r="D3" s="320"/>
      <c r="E3" s="320"/>
      <c r="F3" s="320"/>
      <c r="G3" s="320"/>
      <c r="H3" s="320"/>
      <c r="I3" s="320"/>
      <c r="J3" s="320"/>
      <c r="K3" s="320"/>
      <c r="L3" s="320"/>
      <c r="M3" s="320"/>
      <c r="N3" s="320"/>
      <c r="O3" s="320"/>
      <c r="P3" s="320"/>
      <c r="Q3" s="320"/>
      <c r="R3" s="320"/>
      <c r="S3" s="320"/>
      <c r="T3" s="320"/>
      <c r="U3" s="320"/>
      <c r="V3" s="320"/>
      <c r="W3" s="320"/>
      <c r="X3" s="320"/>
      <c r="Y3" s="50" t="s">
        <v>3</v>
      </c>
      <c r="Z3" s="50">
        <v>3</v>
      </c>
    </row>
    <row r="4" spans="1:69" ht="32.1" customHeight="1" x14ac:dyDescent="0.2">
      <c r="B4" s="319"/>
      <c r="C4" s="319"/>
      <c r="D4" s="321" t="s">
        <v>153</v>
      </c>
      <c r="E4" s="321"/>
      <c r="F4" s="321"/>
      <c r="G4" s="321"/>
      <c r="H4" s="321"/>
      <c r="I4" s="321"/>
      <c r="J4" s="321"/>
      <c r="K4" s="321"/>
      <c r="L4" s="321"/>
      <c r="M4" s="321"/>
      <c r="N4" s="321"/>
      <c r="O4" s="321"/>
      <c r="P4" s="321"/>
      <c r="Q4" s="321"/>
      <c r="R4" s="321"/>
      <c r="S4" s="321"/>
      <c r="T4" s="321"/>
      <c r="U4" s="321"/>
      <c r="V4" s="321"/>
      <c r="W4" s="321"/>
      <c r="X4" s="321"/>
      <c r="Y4" s="52" t="s">
        <v>4</v>
      </c>
      <c r="Z4" s="53">
        <v>42536</v>
      </c>
    </row>
    <row r="5" spans="1:69" ht="8.25" customHeight="1" x14ac:dyDescent="0.2">
      <c r="A5" s="3"/>
      <c r="B5" s="4"/>
      <c r="C5" s="4"/>
      <c r="D5" s="4"/>
      <c r="E5" s="5"/>
      <c r="F5" s="5"/>
      <c r="G5" s="5"/>
      <c r="H5" s="5"/>
      <c r="I5" s="5"/>
      <c r="J5" s="5"/>
      <c r="K5" s="5"/>
      <c r="L5" s="5"/>
      <c r="M5" s="5"/>
      <c r="N5" s="6"/>
      <c r="O5" s="7"/>
      <c r="P5" s="7"/>
      <c r="Q5" s="6"/>
      <c r="R5" s="6"/>
      <c r="S5" s="3"/>
      <c r="T5" s="8"/>
      <c r="U5" s="9"/>
      <c r="V5" s="9"/>
      <c r="W5" s="9"/>
      <c r="X5" s="9"/>
      <c r="Y5" s="9"/>
      <c r="Z5" s="9"/>
    </row>
    <row r="6" spans="1:69" ht="26.25" customHeight="1" x14ac:dyDescent="0.2">
      <c r="B6" s="322" t="s">
        <v>5</v>
      </c>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1:69" ht="28.5" customHeight="1" x14ac:dyDescent="0.2">
      <c r="B7" s="324" t="s">
        <v>6</v>
      </c>
      <c r="C7" s="325"/>
      <c r="D7" s="326"/>
      <c r="E7" s="327" t="s">
        <v>154</v>
      </c>
      <c r="F7" s="327"/>
      <c r="G7" s="327"/>
      <c r="H7" s="327"/>
      <c r="I7" s="327"/>
      <c r="J7" s="327"/>
      <c r="K7" s="327"/>
      <c r="L7" s="327"/>
      <c r="M7" s="327"/>
      <c r="N7" s="309" t="s">
        <v>7</v>
      </c>
      <c r="O7" s="309"/>
      <c r="P7" s="309"/>
      <c r="Q7" s="328" t="s">
        <v>8</v>
      </c>
      <c r="R7" s="328"/>
      <c r="S7" s="328"/>
      <c r="T7" s="328"/>
      <c r="U7" s="328"/>
      <c r="V7" s="328"/>
      <c r="W7" s="328"/>
      <c r="X7" s="328"/>
      <c r="Y7" s="328"/>
      <c r="Z7" s="328"/>
    </row>
    <row r="8" spans="1:69" ht="28.5" customHeight="1" x14ac:dyDescent="0.2">
      <c r="B8" s="324" t="s">
        <v>9</v>
      </c>
      <c r="C8" s="325"/>
      <c r="D8" s="326"/>
      <c r="E8" s="327" t="s">
        <v>10</v>
      </c>
      <c r="F8" s="327"/>
      <c r="G8" s="327"/>
      <c r="H8" s="327"/>
      <c r="I8" s="327"/>
      <c r="J8" s="327"/>
      <c r="K8" s="327"/>
      <c r="L8" s="327"/>
      <c r="M8" s="327"/>
      <c r="N8" s="309" t="s">
        <v>11</v>
      </c>
      <c r="O8" s="309"/>
      <c r="P8" s="309"/>
      <c r="Q8" s="328" t="s">
        <v>12</v>
      </c>
      <c r="R8" s="328"/>
      <c r="S8" s="328"/>
      <c r="T8" s="328"/>
      <c r="U8" s="328"/>
      <c r="V8" s="328"/>
      <c r="W8" s="328"/>
      <c r="X8" s="328"/>
      <c r="Y8" s="328"/>
      <c r="Z8" s="328"/>
    </row>
    <row r="9" spans="1:69" ht="28.5" customHeight="1" x14ac:dyDescent="0.2">
      <c r="B9" s="335" t="s">
        <v>13</v>
      </c>
      <c r="C9" s="336"/>
      <c r="D9" s="337"/>
      <c r="E9" s="327" t="s">
        <v>14</v>
      </c>
      <c r="F9" s="327"/>
      <c r="G9" s="327"/>
      <c r="H9" s="327"/>
      <c r="I9" s="327"/>
      <c r="J9" s="327"/>
      <c r="K9" s="327"/>
      <c r="L9" s="327"/>
      <c r="M9" s="327"/>
      <c r="N9" s="309" t="s">
        <v>15</v>
      </c>
      <c r="O9" s="309"/>
      <c r="P9" s="309"/>
      <c r="Q9" s="328" t="s">
        <v>16</v>
      </c>
      <c r="R9" s="328"/>
      <c r="S9" s="328"/>
      <c r="T9" s="328"/>
      <c r="U9" s="328"/>
      <c r="V9" s="328"/>
      <c r="W9" s="328"/>
      <c r="X9" s="328"/>
      <c r="Y9" s="328"/>
      <c r="Z9" s="328"/>
    </row>
    <row r="10" spans="1:69" ht="173.25" customHeight="1" x14ac:dyDescent="0.2">
      <c r="B10" s="324" t="s">
        <v>17</v>
      </c>
      <c r="C10" s="325"/>
      <c r="D10" s="326"/>
      <c r="E10" s="327" t="s">
        <v>18</v>
      </c>
      <c r="F10" s="327"/>
      <c r="G10" s="327"/>
      <c r="H10" s="327"/>
      <c r="I10" s="327"/>
      <c r="J10" s="327"/>
      <c r="K10" s="327"/>
      <c r="L10" s="327"/>
      <c r="M10" s="327"/>
      <c r="N10" s="309" t="s">
        <v>167</v>
      </c>
      <c r="O10" s="309"/>
      <c r="P10" s="309"/>
      <c r="Q10" s="330" t="s">
        <v>19</v>
      </c>
      <c r="R10" s="331"/>
      <c r="S10" s="331"/>
      <c r="T10" s="331"/>
      <c r="U10" s="331"/>
      <c r="V10" s="331"/>
      <c r="W10" s="331"/>
      <c r="X10" s="331"/>
      <c r="Y10" s="331"/>
      <c r="Z10" s="332"/>
    </row>
    <row r="11" spans="1:69" ht="39.75" customHeight="1" x14ac:dyDescent="0.2">
      <c r="B11" s="324" t="s">
        <v>20</v>
      </c>
      <c r="C11" s="325"/>
      <c r="D11" s="326"/>
      <c r="E11" s="327" t="s">
        <v>21</v>
      </c>
      <c r="F11" s="327"/>
      <c r="G11" s="327"/>
      <c r="H11" s="327"/>
      <c r="I11" s="327"/>
      <c r="J11" s="327"/>
      <c r="K11" s="327"/>
      <c r="L11" s="327"/>
      <c r="M11" s="327"/>
      <c r="N11" s="309" t="s">
        <v>22</v>
      </c>
      <c r="O11" s="309"/>
      <c r="P11" s="309"/>
      <c r="Q11" s="328">
        <v>2017</v>
      </c>
      <c r="R11" s="328"/>
      <c r="S11" s="328"/>
      <c r="T11" s="328"/>
      <c r="U11" s="328"/>
      <c r="V11" s="328"/>
      <c r="W11" s="328"/>
      <c r="X11" s="328"/>
      <c r="Y11" s="328"/>
      <c r="Z11" s="328"/>
      <c r="AD11" s="10" t="s">
        <v>23</v>
      </c>
    </row>
    <row r="12" spans="1:69" ht="76.5" customHeight="1" x14ac:dyDescent="0.2">
      <c r="B12" s="324" t="s">
        <v>24</v>
      </c>
      <c r="C12" s="325"/>
      <c r="D12" s="326"/>
      <c r="E12" s="327" t="s">
        <v>25</v>
      </c>
      <c r="F12" s="327"/>
      <c r="G12" s="327"/>
      <c r="H12" s="327"/>
      <c r="I12" s="327"/>
      <c r="J12" s="327"/>
      <c r="K12" s="327"/>
      <c r="L12" s="327"/>
      <c r="M12" s="327"/>
      <c r="N12" s="309" t="s">
        <v>26</v>
      </c>
      <c r="O12" s="309"/>
      <c r="P12" s="309"/>
      <c r="Q12" s="329" t="s">
        <v>27</v>
      </c>
      <c r="R12" s="329"/>
      <c r="S12" s="329"/>
      <c r="T12" s="329"/>
      <c r="U12" s="329"/>
      <c r="V12" s="329"/>
      <c r="W12" s="329"/>
      <c r="X12" s="329"/>
      <c r="Y12" s="329"/>
      <c r="Z12" s="329"/>
      <c r="AD12" s="10" t="s">
        <v>28</v>
      </c>
    </row>
    <row r="13" spans="1:69" ht="12" customHeight="1" x14ac:dyDescent="0.2">
      <c r="A13" s="3"/>
      <c r="B13" s="4"/>
      <c r="C13" s="4"/>
      <c r="D13" s="4"/>
      <c r="E13" s="5"/>
      <c r="F13" s="5"/>
      <c r="G13" s="5"/>
      <c r="H13" s="5"/>
      <c r="I13" s="5"/>
      <c r="J13" s="5"/>
      <c r="K13" s="5"/>
      <c r="L13" s="5"/>
      <c r="M13" s="5"/>
      <c r="N13" s="6"/>
      <c r="P13" s="7"/>
      <c r="Q13" s="6"/>
      <c r="R13" s="6"/>
      <c r="S13" s="3"/>
      <c r="T13" s="8"/>
      <c r="U13" s="8"/>
      <c r="V13" s="8"/>
      <c r="W13" s="8"/>
      <c r="X13" s="8"/>
      <c r="Y13" s="8"/>
      <c r="Z13" s="8"/>
    </row>
    <row r="14" spans="1:69" ht="30" customHeight="1" x14ac:dyDescent="0.2">
      <c r="B14" s="338" t="s">
        <v>29</v>
      </c>
      <c r="C14" s="339"/>
      <c r="D14" s="339"/>
      <c r="E14" s="339"/>
      <c r="F14" s="339"/>
      <c r="G14" s="339"/>
      <c r="H14" s="339"/>
      <c r="I14" s="339"/>
      <c r="J14" s="339"/>
      <c r="K14" s="339"/>
      <c r="L14" s="339"/>
      <c r="M14" s="339"/>
      <c r="N14" s="339"/>
      <c r="O14" s="339"/>
      <c r="P14" s="339"/>
      <c r="Q14" s="339"/>
      <c r="R14" s="340"/>
      <c r="T14" s="341" t="s">
        <v>30</v>
      </c>
      <c r="U14" s="342"/>
      <c r="V14" s="342"/>
      <c r="W14" s="342"/>
      <c r="X14" s="342"/>
      <c r="Y14" s="342"/>
      <c r="Z14" s="343"/>
    </row>
    <row r="15" spans="1:69" ht="29.1" customHeight="1" x14ac:dyDescent="0.2">
      <c r="A15" s="11"/>
      <c r="B15" s="338" t="s">
        <v>31</v>
      </c>
      <c r="C15" s="339"/>
      <c r="D15" s="339"/>
      <c r="E15" s="339"/>
      <c r="F15" s="339"/>
      <c r="G15" s="339"/>
      <c r="H15" s="339"/>
      <c r="I15" s="339"/>
      <c r="J15" s="339"/>
      <c r="K15" s="339"/>
      <c r="L15" s="339"/>
      <c r="M15" s="339"/>
      <c r="N15" s="339"/>
      <c r="O15" s="339"/>
      <c r="P15" s="339"/>
      <c r="Q15" s="339"/>
      <c r="R15" s="340"/>
      <c r="T15" s="344" t="s">
        <v>32</v>
      </c>
      <c r="U15" s="345"/>
      <c r="V15" s="350" t="s">
        <v>33</v>
      </c>
      <c r="W15" s="312" t="s">
        <v>34</v>
      </c>
      <c r="X15" s="313"/>
      <c r="Y15" s="350" t="s">
        <v>35</v>
      </c>
      <c r="Z15" s="350" t="s">
        <v>36</v>
      </c>
    </row>
    <row r="16" spans="1:69" s="12" customFormat="1" x14ac:dyDescent="0.2">
      <c r="A16" s="11"/>
      <c r="B16" s="307" t="s">
        <v>37</v>
      </c>
      <c r="C16" s="355" t="s">
        <v>38</v>
      </c>
      <c r="D16" s="356"/>
      <c r="E16" s="357"/>
      <c r="F16" s="308" t="s">
        <v>39</v>
      </c>
      <c r="G16" s="355" t="s">
        <v>40</v>
      </c>
      <c r="H16" s="356"/>
      <c r="I16" s="356"/>
      <c r="J16" s="357"/>
      <c r="K16" s="307" t="s">
        <v>41</v>
      </c>
      <c r="L16" s="307"/>
      <c r="M16" s="308" t="s">
        <v>42</v>
      </c>
      <c r="N16" s="309" t="s">
        <v>43</v>
      </c>
      <c r="O16" s="310" t="s">
        <v>44</v>
      </c>
      <c r="P16" s="311"/>
      <c r="Q16" s="312" t="s">
        <v>45</v>
      </c>
      <c r="R16" s="313"/>
      <c r="S16" s="11"/>
      <c r="T16" s="346"/>
      <c r="U16" s="347"/>
      <c r="V16" s="351"/>
      <c r="W16" s="353"/>
      <c r="X16" s="354"/>
      <c r="Y16" s="351"/>
      <c r="Z16" s="351"/>
      <c r="AA16" s="11"/>
      <c r="AB16" s="51"/>
      <c r="AC16"/>
      <c r="AD16" s="2"/>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row>
    <row r="17" spans="1:69" s="12" customFormat="1" ht="40.5" customHeight="1" x14ac:dyDescent="0.2">
      <c r="A17" s="11"/>
      <c r="B17" s="307"/>
      <c r="C17" s="358"/>
      <c r="D17" s="359"/>
      <c r="E17" s="360"/>
      <c r="F17" s="308"/>
      <c r="G17" s="358"/>
      <c r="H17" s="359"/>
      <c r="I17" s="359"/>
      <c r="J17" s="360"/>
      <c r="K17" s="35" t="s">
        <v>46</v>
      </c>
      <c r="L17" s="35" t="s">
        <v>47</v>
      </c>
      <c r="M17" s="308"/>
      <c r="N17" s="309"/>
      <c r="O17" s="102" t="s">
        <v>48</v>
      </c>
      <c r="P17" s="102" t="s">
        <v>49</v>
      </c>
      <c r="Q17" s="314"/>
      <c r="R17" s="315"/>
      <c r="S17" s="11"/>
      <c r="T17" s="348"/>
      <c r="U17" s="349"/>
      <c r="V17" s="352"/>
      <c r="W17" s="160" t="s">
        <v>48</v>
      </c>
      <c r="X17" s="170" t="s">
        <v>49</v>
      </c>
      <c r="Y17" s="352"/>
      <c r="Z17" s="352"/>
      <c r="AA17" s="11"/>
      <c r="AB17" s="51"/>
      <c r="AC17"/>
      <c r="AD17" s="2"/>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row>
    <row r="18" spans="1:69" s="13" customFormat="1" ht="39.75" customHeight="1" x14ac:dyDescent="0.2">
      <c r="A18" s="43"/>
      <c r="B18" s="154">
        <v>1</v>
      </c>
      <c r="C18" s="292" t="s">
        <v>50</v>
      </c>
      <c r="D18" s="293"/>
      <c r="E18" s="294"/>
      <c r="F18" s="115">
        <v>0.04</v>
      </c>
      <c r="G18" s="291" t="s">
        <v>51</v>
      </c>
      <c r="H18" s="291"/>
      <c r="I18" s="291"/>
      <c r="J18" s="291"/>
      <c r="K18" s="32">
        <v>42736</v>
      </c>
      <c r="L18" s="32">
        <v>43039</v>
      </c>
      <c r="M18" s="316" t="s">
        <v>52</v>
      </c>
      <c r="N18" s="243" t="s">
        <v>53</v>
      </c>
      <c r="O18" s="245">
        <v>24000000</v>
      </c>
      <c r="P18" s="245">
        <v>225142000</v>
      </c>
      <c r="Q18" s="260" t="s">
        <v>54</v>
      </c>
      <c r="R18" s="261"/>
      <c r="S18" s="43"/>
      <c r="T18" s="290" t="s">
        <v>23</v>
      </c>
      <c r="U18" s="290"/>
      <c r="V18" s="54" t="s">
        <v>197</v>
      </c>
      <c r="W18" s="247">
        <v>0</v>
      </c>
      <c r="X18" s="247">
        <v>225142000</v>
      </c>
      <c r="Y18" s="55">
        <v>0.04</v>
      </c>
      <c r="Z18" s="54" t="s">
        <v>192</v>
      </c>
      <c r="AA18" s="43"/>
      <c r="AB18" s="42"/>
    </row>
    <row r="19" spans="1:69" s="13" customFormat="1" ht="77.25" customHeight="1" x14ac:dyDescent="0.2">
      <c r="A19" s="43"/>
      <c r="B19" s="154">
        <v>2</v>
      </c>
      <c r="C19" s="295"/>
      <c r="D19" s="296"/>
      <c r="E19" s="297"/>
      <c r="F19" s="45">
        <v>0.03</v>
      </c>
      <c r="G19" s="291" t="s">
        <v>55</v>
      </c>
      <c r="H19" s="291"/>
      <c r="I19" s="291"/>
      <c r="J19" s="291"/>
      <c r="K19" s="32">
        <v>42736</v>
      </c>
      <c r="L19" s="32">
        <v>43069</v>
      </c>
      <c r="M19" s="317"/>
      <c r="N19" s="244"/>
      <c r="O19" s="246"/>
      <c r="P19" s="246"/>
      <c r="Q19" s="267"/>
      <c r="R19" s="268"/>
      <c r="S19" s="43"/>
      <c r="T19" s="290" t="s">
        <v>23</v>
      </c>
      <c r="U19" s="290"/>
      <c r="V19" s="54" t="s">
        <v>193</v>
      </c>
      <c r="W19" s="248"/>
      <c r="X19" s="248"/>
      <c r="Y19" s="55">
        <v>0.03</v>
      </c>
      <c r="Z19" s="54" t="s">
        <v>234</v>
      </c>
      <c r="AA19" s="43"/>
      <c r="AB19" s="42"/>
    </row>
    <row r="20" spans="1:69" s="13" customFormat="1" ht="80.25" customHeight="1" x14ac:dyDescent="0.2">
      <c r="A20" s="43"/>
      <c r="B20" s="154">
        <v>3</v>
      </c>
      <c r="C20" s="295"/>
      <c r="D20" s="296"/>
      <c r="E20" s="297"/>
      <c r="F20" s="151">
        <v>0.03</v>
      </c>
      <c r="G20" s="301" t="s">
        <v>56</v>
      </c>
      <c r="H20" s="302"/>
      <c r="I20" s="302"/>
      <c r="J20" s="303"/>
      <c r="K20" s="32">
        <v>42736</v>
      </c>
      <c r="L20" s="32">
        <v>43100</v>
      </c>
      <c r="M20" s="317"/>
      <c r="N20" s="244"/>
      <c r="O20" s="246"/>
      <c r="P20" s="246"/>
      <c r="Q20" s="267"/>
      <c r="R20" s="268"/>
      <c r="S20" s="43"/>
      <c r="T20" s="290" t="s">
        <v>28</v>
      </c>
      <c r="U20" s="290"/>
      <c r="V20" s="54"/>
      <c r="W20" s="248"/>
      <c r="X20" s="248"/>
      <c r="Y20" s="56">
        <v>0</v>
      </c>
      <c r="Z20" s="54" t="s">
        <v>198</v>
      </c>
      <c r="AA20" s="43"/>
      <c r="AB20" s="42"/>
    </row>
    <row r="21" spans="1:69" s="13" customFormat="1" ht="76.5" customHeight="1" x14ac:dyDescent="0.2">
      <c r="A21" s="43"/>
      <c r="B21" s="154">
        <v>4</v>
      </c>
      <c r="C21" s="295"/>
      <c r="D21" s="296"/>
      <c r="E21" s="297"/>
      <c r="F21" s="45">
        <v>0.03</v>
      </c>
      <c r="G21" s="304" t="s">
        <v>171</v>
      </c>
      <c r="H21" s="305"/>
      <c r="I21" s="305"/>
      <c r="J21" s="306"/>
      <c r="K21" s="32">
        <v>42736</v>
      </c>
      <c r="L21" s="32">
        <v>43100</v>
      </c>
      <c r="M21" s="317"/>
      <c r="N21" s="244"/>
      <c r="O21" s="246"/>
      <c r="P21" s="246"/>
      <c r="Q21" s="267"/>
      <c r="R21" s="268"/>
      <c r="S21" s="43"/>
      <c r="T21" s="290" t="s">
        <v>28</v>
      </c>
      <c r="U21" s="290"/>
      <c r="V21" s="54"/>
      <c r="W21" s="248"/>
      <c r="X21" s="248"/>
      <c r="Y21" s="55">
        <v>0</v>
      </c>
      <c r="Z21" s="54" t="s">
        <v>199</v>
      </c>
      <c r="AA21" s="43"/>
      <c r="AB21" s="42"/>
    </row>
    <row r="22" spans="1:69" s="13" customFormat="1" ht="280.5" customHeight="1" x14ac:dyDescent="0.2">
      <c r="A22" s="43"/>
      <c r="B22" s="154">
        <v>5</v>
      </c>
      <c r="C22" s="298"/>
      <c r="D22" s="299"/>
      <c r="E22" s="300"/>
      <c r="F22" s="45">
        <v>0.01</v>
      </c>
      <c r="G22" s="291" t="s">
        <v>141</v>
      </c>
      <c r="H22" s="291"/>
      <c r="I22" s="291"/>
      <c r="J22" s="291"/>
      <c r="K22" s="32">
        <v>42736</v>
      </c>
      <c r="L22" s="32">
        <v>43100</v>
      </c>
      <c r="M22" s="318"/>
      <c r="N22" s="258"/>
      <c r="O22" s="246"/>
      <c r="P22" s="246"/>
      <c r="Q22" s="267"/>
      <c r="R22" s="268"/>
      <c r="S22" s="43"/>
      <c r="T22" s="290" t="s">
        <v>23</v>
      </c>
      <c r="U22" s="290"/>
      <c r="V22" s="173" t="s">
        <v>194</v>
      </c>
      <c r="W22" s="248"/>
      <c r="X22" s="248"/>
      <c r="Y22" s="55">
        <f>F22/5*5</f>
        <v>0.01</v>
      </c>
      <c r="Z22" s="54" t="s">
        <v>217</v>
      </c>
      <c r="AA22" s="43"/>
      <c r="AB22" s="42"/>
    </row>
    <row r="23" spans="1:69" s="13" customFormat="1" ht="107.25" customHeight="1" x14ac:dyDescent="0.2">
      <c r="A23" s="43"/>
      <c r="B23" s="154">
        <v>6</v>
      </c>
      <c r="C23" s="292" t="s">
        <v>57</v>
      </c>
      <c r="D23" s="293"/>
      <c r="E23" s="294"/>
      <c r="F23" s="45">
        <v>0.02</v>
      </c>
      <c r="G23" s="291" t="s">
        <v>58</v>
      </c>
      <c r="H23" s="291"/>
      <c r="I23" s="291"/>
      <c r="J23" s="291"/>
      <c r="K23" s="32">
        <v>42736</v>
      </c>
      <c r="L23" s="32">
        <v>43100</v>
      </c>
      <c r="M23" s="44" t="s">
        <v>59</v>
      </c>
      <c r="N23" s="45" t="s">
        <v>53</v>
      </c>
      <c r="O23" s="246"/>
      <c r="P23" s="246"/>
      <c r="Q23" s="267"/>
      <c r="R23" s="268"/>
      <c r="S23" s="43"/>
      <c r="T23" s="216" t="s">
        <v>23</v>
      </c>
      <c r="U23" s="216"/>
      <c r="V23" s="54" t="s">
        <v>200</v>
      </c>
      <c r="W23" s="248"/>
      <c r="X23" s="248"/>
      <c r="Y23" s="55">
        <v>0.02</v>
      </c>
      <c r="Z23" s="54" t="s">
        <v>213</v>
      </c>
      <c r="AA23" s="43"/>
      <c r="AB23" s="42"/>
    </row>
    <row r="24" spans="1:69" s="13" customFormat="1" ht="119.25" customHeight="1" x14ac:dyDescent="0.2">
      <c r="A24" s="43"/>
      <c r="B24" s="154">
        <v>7</v>
      </c>
      <c r="C24" s="295"/>
      <c r="D24" s="296"/>
      <c r="E24" s="297"/>
      <c r="F24" s="45">
        <v>0.01</v>
      </c>
      <c r="G24" s="238" t="s">
        <v>60</v>
      </c>
      <c r="H24" s="239"/>
      <c r="I24" s="239"/>
      <c r="J24" s="240"/>
      <c r="K24" s="32">
        <v>42736</v>
      </c>
      <c r="L24" s="32">
        <v>43100</v>
      </c>
      <c r="M24" s="44" t="s">
        <v>61</v>
      </c>
      <c r="N24" s="45" t="s">
        <v>53</v>
      </c>
      <c r="O24" s="246"/>
      <c r="P24" s="246"/>
      <c r="Q24" s="267"/>
      <c r="R24" s="268"/>
      <c r="S24" s="43"/>
      <c r="T24" s="290" t="s">
        <v>23</v>
      </c>
      <c r="U24" s="290"/>
      <c r="V24" s="54" t="s">
        <v>214</v>
      </c>
      <c r="W24" s="248"/>
      <c r="X24" s="248"/>
      <c r="Y24" s="55">
        <f>F24/5*5</f>
        <v>0.01</v>
      </c>
      <c r="Z24" s="54" t="s">
        <v>215</v>
      </c>
      <c r="AA24" s="43"/>
      <c r="AB24" s="42"/>
    </row>
    <row r="25" spans="1:69" s="13" customFormat="1" ht="81.75" customHeight="1" x14ac:dyDescent="0.2">
      <c r="A25" s="43"/>
      <c r="B25" s="154">
        <v>8</v>
      </c>
      <c r="C25" s="298"/>
      <c r="D25" s="299"/>
      <c r="E25" s="300"/>
      <c r="F25" s="45">
        <v>0.03</v>
      </c>
      <c r="G25" s="238" t="s">
        <v>144</v>
      </c>
      <c r="H25" s="239"/>
      <c r="I25" s="239"/>
      <c r="J25" s="240"/>
      <c r="K25" s="32">
        <v>42736</v>
      </c>
      <c r="L25" s="32">
        <v>43008</v>
      </c>
      <c r="M25" s="157" t="s">
        <v>62</v>
      </c>
      <c r="N25" s="153" t="s">
        <v>53</v>
      </c>
      <c r="O25" s="246"/>
      <c r="P25" s="246"/>
      <c r="Q25" s="267"/>
      <c r="R25" s="268"/>
      <c r="S25" s="43"/>
      <c r="T25" s="216" t="s">
        <v>23</v>
      </c>
      <c r="U25" s="216"/>
      <c r="V25" s="54" t="s">
        <v>202</v>
      </c>
      <c r="W25" s="249"/>
      <c r="X25" s="249"/>
      <c r="Y25" s="55">
        <v>0.03</v>
      </c>
      <c r="Z25" s="54" t="s">
        <v>216</v>
      </c>
      <c r="AA25" s="43"/>
      <c r="AB25" s="42"/>
    </row>
    <row r="26" spans="1:69" s="13" customFormat="1" ht="36" customHeight="1" x14ac:dyDescent="0.2">
      <c r="A26" s="43"/>
      <c r="B26" s="220" t="s">
        <v>63</v>
      </c>
      <c r="C26" s="220"/>
      <c r="D26" s="220"/>
      <c r="E26" s="220"/>
      <c r="F26" s="103">
        <f>SUM(F18:F25)</f>
        <v>0.2</v>
      </c>
      <c r="G26" s="289"/>
      <c r="H26" s="289"/>
      <c r="I26" s="289"/>
      <c r="J26" s="289"/>
      <c r="K26" s="158"/>
      <c r="L26" s="158"/>
      <c r="M26" s="156"/>
      <c r="N26" s="103"/>
      <c r="O26" s="104">
        <f>SUM(O18)</f>
        <v>24000000</v>
      </c>
      <c r="P26" s="104">
        <f>SUM(P18)</f>
        <v>225142000</v>
      </c>
      <c r="Q26" s="222"/>
      <c r="R26" s="222"/>
      <c r="S26" s="43"/>
      <c r="T26" s="223"/>
      <c r="U26" s="223"/>
      <c r="V26" s="57"/>
      <c r="W26" s="362">
        <f>SUM(W18:W25)</f>
        <v>0</v>
      </c>
      <c r="X26" s="362">
        <f>SUM(X18:X25)</f>
        <v>225142000</v>
      </c>
      <c r="Y26" s="361">
        <f>SUM(Y18:Y25)</f>
        <v>0.14000000000000001</v>
      </c>
      <c r="Z26" s="49"/>
      <c r="AA26" s="43"/>
      <c r="AB26" s="42"/>
    </row>
    <row r="27" spans="1:69" s="13" customFormat="1" ht="15" x14ac:dyDescent="0.2">
      <c r="A27" s="217"/>
      <c r="B27" s="217"/>
      <c r="C27" s="217"/>
      <c r="D27" s="217"/>
      <c r="E27" s="217"/>
      <c r="F27" s="217"/>
      <c r="G27" s="217"/>
      <c r="H27" s="217"/>
      <c r="I27" s="217"/>
      <c r="J27" s="217"/>
      <c r="K27" s="217"/>
      <c r="L27" s="217"/>
      <c r="M27" s="217"/>
      <c r="N27" s="217"/>
      <c r="O27" s="217"/>
      <c r="P27" s="217"/>
      <c r="Q27" s="217"/>
      <c r="R27" s="217"/>
      <c r="S27" s="217"/>
      <c r="T27" s="179"/>
      <c r="U27" s="179"/>
      <c r="V27" s="58"/>
      <c r="W27" s="59"/>
      <c r="X27" s="59"/>
      <c r="Y27" s="60"/>
      <c r="Z27" s="61"/>
      <c r="AA27" s="61"/>
      <c r="AB27" s="42"/>
    </row>
    <row r="28" spans="1:69" s="13" customFormat="1" ht="55.5" customHeight="1" x14ac:dyDescent="0.2">
      <c r="A28" s="43"/>
      <c r="B28" s="218" t="s">
        <v>64</v>
      </c>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43"/>
      <c r="AB28" s="42"/>
    </row>
    <row r="29" spans="1:69" s="13" customFormat="1" ht="318" customHeight="1" x14ac:dyDescent="0.2">
      <c r="A29" s="43"/>
      <c r="B29" s="154">
        <v>9</v>
      </c>
      <c r="C29" s="232" t="s">
        <v>65</v>
      </c>
      <c r="D29" s="233"/>
      <c r="E29" s="234"/>
      <c r="F29" s="45">
        <v>0.02</v>
      </c>
      <c r="G29" s="238" t="s">
        <v>66</v>
      </c>
      <c r="H29" s="239"/>
      <c r="I29" s="239"/>
      <c r="J29" s="240"/>
      <c r="K29" s="32">
        <v>42736</v>
      </c>
      <c r="L29" s="32">
        <v>43069</v>
      </c>
      <c r="M29" s="241" t="s">
        <v>67</v>
      </c>
      <c r="N29" s="243" t="s">
        <v>68</v>
      </c>
      <c r="O29" s="245">
        <v>188463600</v>
      </c>
      <c r="P29" s="245">
        <v>139079754</v>
      </c>
      <c r="Q29" s="267" t="s">
        <v>69</v>
      </c>
      <c r="R29" s="268"/>
      <c r="S29" s="43"/>
      <c r="T29" s="283" t="s">
        <v>23</v>
      </c>
      <c r="U29" s="284"/>
      <c r="V29" s="114" t="s">
        <v>187</v>
      </c>
      <c r="W29" s="245">
        <v>188463600</v>
      </c>
      <c r="X29" s="247">
        <v>139079754</v>
      </c>
      <c r="Y29" s="46">
        <v>0.02</v>
      </c>
      <c r="Z29" s="54" t="s">
        <v>235</v>
      </c>
      <c r="AA29" s="43"/>
      <c r="AB29" s="42"/>
    </row>
    <row r="30" spans="1:69" s="13" customFormat="1" ht="135.75" customHeight="1" x14ac:dyDescent="0.2">
      <c r="A30" s="43"/>
      <c r="B30" s="154">
        <v>10</v>
      </c>
      <c r="C30" s="252"/>
      <c r="D30" s="253"/>
      <c r="E30" s="254"/>
      <c r="F30" s="115">
        <v>0.01</v>
      </c>
      <c r="G30" s="238" t="s">
        <v>172</v>
      </c>
      <c r="H30" s="239"/>
      <c r="I30" s="239"/>
      <c r="J30" s="240"/>
      <c r="K30" s="32">
        <v>42736</v>
      </c>
      <c r="L30" s="32">
        <v>43100</v>
      </c>
      <c r="M30" s="288"/>
      <c r="N30" s="258"/>
      <c r="O30" s="246"/>
      <c r="P30" s="246"/>
      <c r="Q30" s="267"/>
      <c r="R30" s="268"/>
      <c r="S30" s="43"/>
      <c r="T30" s="283" t="s">
        <v>23</v>
      </c>
      <c r="U30" s="284"/>
      <c r="V30" s="54" t="s">
        <v>174</v>
      </c>
      <c r="W30" s="246"/>
      <c r="X30" s="248"/>
      <c r="Y30" s="46">
        <v>8.9999999999999993E-3</v>
      </c>
      <c r="Z30" s="54" t="s">
        <v>236</v>
      </c>
      <c r="AA30" s="43"/>
      <c r="AB30" s="42"/>
    </row>
    <row r="31" spans="1:69" s="13" customFormat="1" ht="230.25" customHeight="1" x14ac:dyDescent="0.2">
      <c r="A31" s="43"/>
      <c r="B31" s="154">
        <v>11</v>
      </c>
      <c r="C31" s="232" t="s">
        <v>70</v>
      </c>
      <c r="D31" s="233"/>
      <c r="E31" s="234"/>
      <c r="F31" s="45">
        <v>0.02</v>
      </c>
      <c r="G31" s="238" t="s">
        <v>189</v>
      </c>
      <c r="H31" s="239"/>
      <c r="I31" s="239"/>
      <c r="J31" s="240"/>
      <c r="K31" s="32">
        <v>42736</v>
      </c>
      <c r="L31" s="32">
        <v>43100</v>
      </c>
      <c r="M31" s="241" t="s">
        <v>71</v>
      </c>
      <c r="N31" s="243" t="s">
        <v>68</v>
      </c>
      <c r="O31" s="246"/>
      <c r="P31" s="246"/>
      <c r="Q31" s="267"/>
      <c r="R31" s="268"/>
      <c r="S31" s="43"/>
      <c r="T31" s="283" t="s">
        <v>23</v>
      </c>
      <c r="U31" s="284"/>
      <c r="V31" s="54" t="s">
        <v>185</v>
      </c>
      <c r="W31" s="246"/>
      <c r="X31" s="248"/>
      <c r="Y31" s="46">
        <v>0.02</v>
      </c>
      <c r="Z31" s="54" t="s">
        <v>220</v>
      </c>
      <c r="AA31" s="43"/>
      <c r="AB31" s="42"/>
    </row>
    <row r="32" spans="1:69" s="13" customFormat="1" ht="175.5" customHeight="1" x14ac:dyDescent="0.2">
      <c r="A32" s="43"/>
      <c r="B32" s="154">
        <v>12</v>
      </c>
      <c r="C32" s="235"/>
      <c r="D32" s="236"/>
      <c r="E32" s="237"/>
      <c r="F32" s="115">
        <v>0.03</v>
      </c>
      <c r="G32" s="238" t="s">
        <v>72</v>
      </c>
      <c r="H32" s="239"/>
      <c r="I32" s="239"/>
      <c r="J32" s="240"/>
      <c r="K32" s="32">
        <v>42736</v>
      </c>
      <c r="L32" s="32">
        <v>42978</v>
      </c>
      <c r="M32" s="242"/>
      <c r="N32" s="244"/>
      <c r="O32" s="246"/>
      <c r="P32" s="246"/>
      <c r="Q32" s="267"/>
      <c r="R32" s="268"/>
      <c r="S32" s="43"/>
      <c r="T32" s="283" t="s">
        <v>23</v>
      </c>
      <c r="U32" s="284"/>
      <c r="V32" s="54" t="s">
        <v>164</v>
      </c>
      <c r="W32" s="246"/>
      <c r="X32" s="248"/>
      <c r="Y32" s="46">
        <v>0.03</v>
      </c>
      <c r="Z32" s="54" t="s">
        <v>221</v>
      </c>
      <c r="AA32" s="43"/>
      <c r="AB32" s="42"/>
    </row>
    <row r="33" spans="1:69" s="13" customFormat="1" ht="99.75" customHeight="1" x14ac:dyDescent="0.2">
      <c r="A33" s="43"/>
      <c r="B33" s="154">
        <v>13</v>
      </c>
      <c r="C33" s="235"/>
      <c r="D33" s="236"/>
      <c r="E33" s="237"/>
      <c r="F33" s="115">
        <v>0.02</v>
      </c>
      <c r="G33" s="238" t="s">
        <v>73</v>
      </c>
      <c r="H33" s="239"/>
      <c r="I33" s="239"/>
      <c r="J33" s="240"/>
      <c r="K33" s="32">
        <v>42736</v>
      </c>
      <c r="L33" s="32">
        <v>43039</v>
      </c>
      <c r="M33" s="242"/>
      <c r="N33" s="244"/>
      <c r="O33" s="246"/>
      <c r="P33" s="246"/>
      <c r="Q33" s="267"/>
      <c r="R33" s="268"/>
      <c r="S33" s="43"/>
      <c r="T33" s="283" t="s">
        <v>28</v>
      </c>
      <c r="U33" s="284"/>
      <c r="V33" s="54" t="s">
        <v>175</v>
      </c>
      <c r="W33" s="246"/>
      <c r="X33" s="248"/>
      <c r="Y33" s="46">
        <v>1.7999999999999999E-2</v>
      </c>
      <c r="Z33" s="54" t="s">
        <v>229</v>
      </c>
      <c r="AA33" s="43"/>
      <c r="AB33" s="42"/>
    </row>
    <row r="34" spans="1:69" s="13" customFormat="1" ht="96.75" customHeight="1" x14ac:dyDescent="0.2">
      <c r="A34" s="43"/>
      <c r="B34" s="154">
        <v>14</v>
      </c>
      <c r="C34" s="235"/>
      <c r="D34" s="236"/>
      <c r="E34" s="237"/>
      <c r="F34" s="115">
        <v>0.02</v>
      </c>
      <c r="G34" s="238" t="s">
        <v>145</v>
      </c>
      <c r="H34" s="239"/>
      <c r="I34" s="239"/>
      <c r="J34" s="240"/>
      <c r="K34" s="32">
        <v>42736</v>
      </c>
      <c r="L34" s="32">
        <v>43100</v>
      </c>
      <c r="M34" s="242"/>
      <c r="N34" s="244"/>
      <c r="O34" s="246"/>
      <c r="P34" s="246"/>
      <c r="Q34" s="267"/>
      <c r="R34" s="268"/>
      <c r="S34" s="43"/>
      <c r="T34" s="283" t="s">
        <v>23</v>
      </c>
      <c r="U34" s="284"/>
      <c r="V34" s="54" t="s">
        <v>201</v>
      </c>
      <c r="W34" s="246"/>
      <c r="X34" s="248"/>
      <c r="Y34" s="46">
        <v>1.7999999999999999E-2</v>
      </c>
      <c r="Z34" s="173" t="s">
        <v>226</v>
      </c>
      <c r="AA34" s="43"/>
      <c r="AB34" s="62"/>
    </row>
    <row r="35" spans="1:69" s="13" customFormat="1" ht="165" customHeight="1" x14ac:dyDescent="0.2">
      <c r="A35" s="43"/>
      <c r="B35" s="154">
        <v>15</v>
      </c>
      <c r="C35" s="285" t="s">
        <v>74</v>
      </c>
      <c r="D35" s="286"/>
      <c r="E35" s="287"/>
      <c r="F35" s="115">
        <v>0.02</v>
      </c>
      <c r="G35" s="238" t="s">
        <v>188</v>
      </c>
      <c r="H35" s="239"/>
      <c r="I35" s="239"/>
      <c r="J35" s="240"/>
      <c r="K35" s="32">
        <v>42736</v>
      </c>
      <c r="L35" s="32">
        <v>43100</v>
      </c>
      <c r="M35" s="154" t="s">
        <v>75</v>
      </c>
      <c r="N35" s="45" t="s">
        <v>53</v>
      </c>
      <c r="O35" s="246"/>
      <c r="P35" s="246"/>
      <c r="Q35" s="267"/>
      <c r="R35" s="268"/>
      <c r="S35" s="43"/>
      <c r="T35" s="283" t="s">
        <v>23</v>
      </c>
      <c r="U35" s="284"/>
      <c r="V35" s="54" t="s">
        <v>204</v>
      </c>
      <c r="W35" s="246"/>
      <c r="X35" s="248"/>
      <c r="Y35" s="46">
        <v>1.4999999999999999E-2</v>
      </c>
      <c r="Z35" s="54" t="s">
        <v>203</v>
      </c>
      <c r="AA35" s="43"/>
      <c r="AB35" s="63"/>
    </row>
    <row r="36" spans="1:69" s="13" customFormat="1" ht="347.25" customHeight="1" x14ac:dyDescent="0.2">
      <c r="A36" s="43"/>
      <c r="B36" s="154">
        <v>16</v>
      </c>
      <c r="C36" s="285" t="s">
        <v>76</v>
      </c>
      <c r="D36" s="286"/>
      <c r="E36" s="287"/>
      <c r="F36" s="115">
        <v>0.01</v>
      </c>
      <c r="G36" s="238" t="s">
        <v>166</v>
      </c>
      <c r="H36" s="239"/>
      <c r="I36" s="239"/>
      <c r="J36" s="240"/>
      <c r="K36" s="32">
        <v>42736</v>
      </c>
      <c r="L36" s="32">
        <v>43100</v>
      </c>
      <c r="M36" s="154" t="s">
        <v>77</v>
      </c>
      <c r="N36" s="45" t="s">
        <v>53</v>
      </c>
      <c r="O36" s="246"/>
      <c r="P36" s="246"/>
      <c r="Q36" s="267"/>
      <c r="R36" s="268"/>
      <c r="S36" s="43"/>
      <c r="T36" s="283" t="s">
        <v>23</v>
      </c>
      <c r="U36" s="284"/>
      <c r="V36" s="54" t="s">
        <v>173</v>
      </c>
      <c r="W36" s="246"/>
      <c r="X36" s="249"/>
      <c r="Y36" s="46">
        <v>0.01</v>
      </c>
      <c r="Z36" s="167" t="s">
        <v>247</v>
      </c>
      <c r="AA36" s="43"/>
      <c r="AB36" s="62"/>
    </row>
    <row r="37" spans="1:69" s="13" customFormat="1" ht="36" customHeight="1" x14ac:dyDescent="0.2">
      <c r="A37" s="43"/>
      <c r="B37" s="220" t="s">
        <v>63</v>
      </c>
      <c r="C37" s="220"/>
      <c r="D37" s="220"/>
      <c r="E37" s="220"/>
      <c r="F37" s="103">
        <f>SUM(F29:F36)</f>
        <v>0.15000000000000002</v>
      </c>
      <c r="G37" s="221"/>
      <c r="H37" s="221"/>
      <c r="I37" s="221"/>
      <c r="J37" s="221"/>
      <c r="K37" s="123"/>
      <c r="L37" s="120"/>
      <c r="M37" s="120"/>
      <c r="N37" s="103"/>
      <c r="O37" s="104">
        <f>SUM(O29:O36)</f>
        <v>188463600</v>
      </c>
      <c r="P37" s="104">
        <f>SUM(P29:P36)</f>
        <v>139079754</v>
      </c>
      <c r="Q37" s="222"/>
      <c r="R37" s="222"/>
      <c r="S37" s="43"/>
      <c r="T37" s="223"/>
      <c r="U37" s="223"/>
      <c r="V37" s="57"/>
      <c r="W37" s="362">
        <f>SUM(W29:W36)</f>
        <v>188463600</v>
      </c>
      <c r="X37" s="362">
        <f>SUM(X29:X36)</f>
        <v>139079754</v>
      </c>
      <c r="Y37" s="361">
        <f>SUM(Y29:Y36)</f>
        <v>0.14000000000000001</v>
      </c>
      <c r="Z37" s="49"/>
      <c r="AA37" s="43"/>
      <c r="AB37" s="42"/>
    </row>
    <row r="38" spans="1:69" s="13" customFormat="1" ht="15" x14ac:dyDescent="0.2">
      <c r="A38" s="217"/>
      <c r="B38" s="217"/>
      <c r="C38" s="217"/>
      <c r="D38" s="217"/>
      <c r="E38" s="217"/>
      <c r="F38" s="217"/>
      <c r="G38" s="217"/>
      <c r="H38" s="217"/>
      <c r="I38" s="217"/>
      <c r="J38" s="217"/>
      <c r="K38" s="217"/>
      <c r="L38" s="217"/>
      <c r="M38" s="217"/>
      <c r="N38" s="217"/>
      <c r="O38" s="217"/>
      <c r="P38" s="217"/>
      <c r="Q38" s="217"/>
      <c r="R38" s="217"/>
      <c r="S38" s="217"/>
      <c r="T38" s="179"/>
      <c r="U38" s="179"/>
      <c r="V38" s="58"/>
      <c r="W38" s="59"/>
      <c r="X38" s="59"/>
      <c r="Y38" s="60"/>
      <c r="Z38" s="61"/>
      <c r="AA38" s="43"/>
      <c r="AB38" s="42"/>
    </row>
    <row r="39" spans="1:69" s="13" customFormat="1" ht="26.25" customHeight="1" x14ac:dyDescent="0.2">
      <c r="A39" s="43"/>
      <c r="B39" s="218" t="s">
        <v>78</v>
      </c>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43"/>
      <c r="AB39" s="42"/>
    </row>
    <row r="40" spans="1:69" s="13" customFormat="1" ht="29.1" customHeight="1" x14ac:dyDescent="0.2">
      <c r="A40" s="43"/>
      <c r="B40" s="154">
        <v>19</v>
      </c>
      <c r="C40" s="232" t="s">
        <v>79</v>
      </c>
      <c r="D40" s="233"/>
      <c r="E40" s="234"/>
      <c r="F40" s="115">
        <v>0.02</v>
      </c>
      <c r="G40" s="238" t="s">
        <v>80</v>
      </c>
      <c r="H40" s="239"/>
      <c r="I40" s="239"/>
      <c r="J40" s="240"/>
      <c r="K40" s="32">
        <v>42736</v>
      </c>
      <c r="L40" s="32">
        <v>43100</v>
      </c>
      <c r="M40" s="271" t="s">
        <v>81</v>
      </c>
      <c r="N40" s="243" t="s">
        <v>82</v>
      </c>
      <c r="O40" s="273">
        <v>642838000</v>
      </c>
      <c r="P40" s="275">
        <v>6853494394</v>
      </c>
      <c r="Q40" s="267" t="s">
        <v>83</v>
      </c>
      <c r="R40" s="268"/>
      <c r="S40" s="43"/>
      <c r="T40" s="231" t="s">
        <v>23</v>
      </c>
      <c r="U40" s="231"/>
      <c r="V40" s="54" t="s">
        <v>156</v>
      </c>
      <c r="W40" s="245">
        <v>638903500</v>
      </c>
      <c r="X40" s="280">
        <v>5857494349</v>
      </c>
      <c r="Y40" s="64">
        <f>F40/12*12</f>
        <v>0.02</v>
      </c>
      <c r="Z40" s="54" t="s">
        <v>237</v>
      </c>
      <c r="AA40" s="43"/>
      <c r="AB40" s="42"/>
      <c r="AC40" s="30"/>
      <c r="AD40" s="30"/>
      <c r="AE40" s="30"/>
      <c r="AF40" s="30"/>
      <c r="AG40" s="30"/>
      <c r="AH40" s="30"/>
    </row>
    <row r="41" spans="1:69" s="13" customFormat="1" ht="243.75" customHeight="1" x14ac:dyDescent="0.2">
      <c r="A41" s="43"/>
      <c r="B41" s="154">
        <v>20</v>
      </c>
      <c r="C41" s="235"/>
      <c r="D41" s="236"/>
      <c r="E41" s="237"/>
      <c r="F41" s="115">
        <v>0.02</v>
      </c>
      <c r="G41" s="238" t="s">
        <v>146</v>
      </c>
      <c r="H41" s="239"/>
      <c r="I41" s="239"/>
      <c r="J41" s="240"/>
      <c r="K41" s="32">
        <v>42736</v>
      </c>
      <c r="L41" s="32">
        <v>43100</v>
      </c>
      <c r="M41" s="277"/>
      <c r="N41" s="244"/>
      <c r="O41" s="278"/>
      <c r="P41" s="279"/>
      <c r="Q41" s="267"/>
      <c r="R41" s="268"/>
      <c r="S41" s="43"/>
      <c r="T41" s="231" t="s">
        <v>23</v>
      </c>
      <c r="U41" s="231"/>
      <c r="V41" s="54" t="s">
        <v>176</v>
      </c>
      <c r="W41" s="246"/>
      <c r="X41" s="281"/>
      <c r="Y41" s="164">
        <f>F41/12*12</f>
        <v>0.02</v>
      </c>
      <c r="Z41" s="54" t="s">
        <v>206</v>
      </c>
      <c r="AA41" s="43"/>
      <c r="AB41" s="63"/>
      <c r="AC41" s="30"/>
      <c r="AD41" s="30"/>
      <c r="AE41" s="30"/>
      <c r="AF41" s="30"/>
      <c r="AG41" s="30"/>
      <c r="AH41" s="30"/>
    </row>
    <row r="42" spans="1:69" s="13" customFormat="1" ht="54.75" customHeight="1" x14ac:dyDescent="0.2">
      <c r="A42" s="43"/>
      <c r="B42" s="154">
        <v>21</v>
      </c>
      <c r="C42" s="235"/>
      <c r="D42" s="236"/>
      <c r="E42" s="237"/>
      <c r="F42" s="115">
        <v>0.01</v>
      </c>
      <c r="G42" s="238" t="s">
        <v>84</v>
      </c>
      <c r="H42" s="239"/>
      <c r="I42" s="239"/>
      <c r="J42" s="240"/>
      <c r="K42" s="32">
        <v>42736</v>
      </c>
      <c r="L42" s="32">
        <v>43100</v>
      </c>
      <c r="M42" s="277"/>
      <c r="N42" s="244"/>
      <c r="O42" s="278"/>
      <c r="P42" s="279"/>
      <c r="Q42" s="267"/>
      <c r="R42" s="268"/>
      <c r="S42" s="43"/>
      <c r="T42" s="231" t="s">
        <v>23</v>
      </c>
      <c r="U42" s="231"/>
      <c r="V42" s="54" t="s">
        <v>180</v>
      </c>
      <c r="W42" s="246"/>
      <c r="X42" s="281"/>
      <c r="Y42" s="165">
        <f>F42/12*12</f>
        <v>0.01</v>
      </c>
      <c r="Z42" s="54" t="s">
        <v>207</v>
      </c>
      <c r="AA42" s="43"/>
      <c r="AB42" s="42"/>
      <c r="AC42" s="30">
        <f>18223+43</f>
        <v>18266</v>
      </c>
      <c r="AD42" s="30">
        <f>1831+143</f>
        <v>1974</v>
      </c>
      <c r="AE42" s="30"/>
      <c r="AF42" s="30"/>
      <c r="AG42" s="30"/>
      <c r="AH42" s="30"/>
    </row>
    <row r="43" spans="1:69" s="13" customFormat="1" ht="107.25" customHeight="1" x14ac:dyDescent="0.2">
      <c r="A43" s="43"/>
      <c r="B43" s="154">
        <v>22</v>
      </c>
      <c r="C43" s="235"/>
      <c r="D43" s="236"/>
      <c r="E43" s="237"/>
      <c r="F43" s="115">
        <v>0.01</v>
      </c>
      <c r="G43" s="238" t="s">
        <v>85</v>
      </c>
      <c r="H43" s="239"/>
      <c r="I43" s="239"/>
      <c r="J43" s="240"/>
      <c r="K43" s="32">
        <v>42948</v>
      </c>
      <c r="L43" s="32">
        <v>43100</v>
      </c>
      <c r="M43" s="277"/>
      <c r="N43" s="244"/>
      <c r="O43" s="278"/>
      <c r="P43" s="279"/>
      <c r="Q43" s="267"/>
      <c r="R43" s="268"/>
      <c r="S43" s="43"/>
      <c r="T43" s="231" t="s">
        <v>23</v>
      </c>
      <c r="U43" s="231"/>
      <c r="V43" s="54" t="s">
        <v>202</v>
      </c>
      <c r="W43" s="246"/>
      <c r="X43" s="281"/>
      <c r="Y43" s="55">
        <v>0.01</v>
      </c>
      <c r="Z43" s="54" t="s">
        <v>238</v>
      </c>
      <c r="AA43" s="43"/>
      <c r="AB43" s="42"/>
      <c r="AC43" s="30"/>
      <c r="AD43" s="30"/>
      <c r="AE43" s="30"/>
      <c r="AF43" s="30"/>
      <c r="AG43" s="30"/>
      <c r="AH43" s="30"/>
    </row>
    <row r="44" spans="1:69" s="13" customFormat="1" ht="243.75" customHeight="1" x14ac:dyDescent="0.2">
      <c r="A44" s="43"/>
      <c r="B44" s="154">
        <v>23</v>
      </c>
      <c r="C44" s="235"/>
      <c r="D44" s="236"/>
      <c r="E44" s="237"/>
      <c r="F44" s="115">
        <v>0.03</v>
      </c>
      <c r="G44" s="238" t="s">
        <v>86</v>
      </c>
      <c r="H44" s="239"/>
      <c r="I44" s="239"/>
      <c r="J44" s="240"/>
      <c r="K44" s="32">
        <v>42736</v>
      </c>
      <c r="L44" s="32">
        <v>43100</v>
      </c>
      <c r="M44" s="277"/>
      <c r="N44" s="244"/>
      <c r="O44" s="278"/>
      <c r="P44" s="276"/>
      <c r="Q44" s="267"/>
      <c r="R44" s="268"/>
      <c r="S44" s="43"/>
      <c r="T44" s="231" t="s">
        <v>23</v>
      </c>
      <c r="U44" s="231"/>
      <c r="V44" s="114" t="s">
        <v>191</v>
      </c>
      <c r="W44" s="246"/>
      <c r="X44" s="282"/>
      <c r="Y44" s="164">
        <f>F44/12*12</f>
        <v>0.03</v>
      </c>
      <c r="Z44" s="114" t="s">
        <v>239</v>
      </c>
      <c r="AA44" s="43"/>
      <c r="AB44" s="42"/>
      <c r="AC44" s="14"/>
      <c r="AD44" s="14"/>
      <c r="AE44" s="31"/>
      <c r="AF44" s="30"/>
      <c r="AG44" s="30"/>
      <c r="AH44" s="30"/>
    </row>
    <row r="45" spans="1:69" s="13" customFormat="1" ht="123" customHeight="1" x14ac:dyDescent="0.2">
      <c r="A45" s="43"/>
      <c r="B45" s="154">
        <v>24</v>
      </c>
      <c r="C45" s="232" t="s">
        <v>87</v>
      </c>
      <c r="D45" s="233"/>
      <c r="E45" s="234"/>
      <c r="F45" s="115">
        <v>1.4999999999999999E-2</v>
      </c>
      <c r="G45" s="238" t="s">
        <v>142</v>
      </c>
      <c r="H45" s="239"/>
      <c r="I45" s="239"/>
      <c r="J45" s="240"/>
      <c r="K45" s="32">
        <v>42736</v>
      </c>
      <c r="L45" s="32">
        <v>42978</v>
      </c>
      <c r="M45" s="271" t="s">
        <v>88</v>
      </c>
      <c r="N45" s="243" t="s">
        <v>82</v>
      </c>
      <c r="O45" s="273">
        <v>775209267</v>
      </c>
      <c r="P45" s="275">
        <v>1354183478</v>
      </c>
      <c r="Q45" s="260" t="s">
        <v>89</v>
      </c>
      <c r="R45" s="261"/>
      <c r="S45" s="43"/>
      <c r="T45" s="216" t="s">
        <v>23</v>
      </c>
      <c r="U45" s="216"/>
      <c r="V45" s="54" t="s">
        <v>208</v>
      </c>
      <c r="W45" s="245">
        <v>774125000</v>
      </c>
      <c r="X45" s="247">
        <f>83553528+1233506940+37123010</f>
        <v>1354183478</v>
      </c>
      <c r="Y45" s="166">
        <f>F45</f>
        <v>1.4999999999999999E-2</v>
      </c>
      <c r="Z45" s="162" t="s">
        <v>240</v>
      </c>
      <c r="AA45" s="43"/>
      <c r="AB45" s="42"/>
    </row>
    <row r="46" spans="1:69" s="13" customFormat="1" ht="113.1" customHeight="1" x14ac:dyDescent="0.2">
      <c r="A46" s="43"/>
      <c r="B46" s="154">
        <v>25</v>
      </c>
      <c r="C46" s="252"/>
      <c r="D46" s="253"/>
      <c r="E46" s="254"/>
      <c r="F46" s="115">
        <v>1.4999999999999999E-2</v>
      </c>
      <c r="G46" s="238" t="s">
        <v>90</v>
      </c>
      <c r="H46" s="239"/>
      <c r="I46" s="239"/>
      <c r="J46" s="240"/>
      <c r="K46" s="32">
        <v>42736</v>
      </c>
      <c r="L46" s="32">
        <v>43100</v>
      </c>
      <c r="M46" s="272"/>
      <c r="N46" s="258"/>
      <c r="O46" s="274"/>
      <c r="P46" s="276"/>
      <c r="Q46" s="267"/>
      <c r="R46" s="268"/>
      <c r="S46" s="43"/>
      <c r="T46" s="216" t="s">
        <v>23</v>
      </c>
      <c r="U46" s="216"/>
      <c r="V46" s="54" t="s">
        <v>157</v>
      </c>
      <c r="W46" s="246"/>
      <c r="X46" s="249"/>
      <c r="Y46" s="64">
        <f>F46/12*12</f>
        <v>1.4999999999999999E-2</v>
      </c>
      <c r="Z46" s="54" t="s">
        <v>241</v>
      </c>
      <c r="AA46" s="43"/>
      <c r="AB46" s="42"/>
      <c r="AE46" s="30"/>
      <c r="AF46" s="30"/>
    </row>
    <row r="47" spans="1:69" s="13" customFormat="1" ht="28.5" customHeight="1" x14ac:dyDescent="0.2">
      <c r="A47" s="43"/>
      <c r="B47" s="270" t="s">
        <v>63</v>
      </c>
      <c r="C47" s="220"/>
      <c r="D47" s="220"/>
      <c r="E47" s="220"/>
      <c r="F47" s="103">
        <f>SUM(F40:F46)</f>
        <v>0.12</v>
      </c>
      <c r="G47" s="238"/>
      <c r="H47" s="239"/>
      <c r="I47" s="239"/>
      <c r="J47" s="240"/>
      <c r="K47" s="159"/>
      <c r="L47" s="159"/>
      <c r="M47" s="120"/>
      <c r="N47" s="103"/>
      <c r="O47" s="104">
        <f>SUM(O40:O46)</f>
        <v>1418047267</v>
      </c>
      <c r="P47" s="104">
        <f>SUM(P40:P46)</f>
        <v>8207677872</v>
      </c>
      <c r="Q47" s="222"/>
      <c r="R47" s="222"/>
      <c r="S47" s="49"/>
      <c r="T47" s="223"/>
      <c r="U47" s="223"/>
      <c r="V47" s="57"/>
      <c r="W47" s="362">
        <f>SUM(W40:W46)</f>
        <v>1413028500</v>
      </c>
      <c r="X47" s="362">
        <f>SUM(X40:X46)</f>
        <v>7211677827</v>
      </c>
      <c r="Y47" s="361">
        <f>SUM(Y40:Y46)</f>
        <v>0.12</v>
      </c>
      <c r="Z47" s="65"/>
      <c r="AA47" s="43"/>
      <c r="AB47" s="42"/>
      <c r="AE47" s="30"/>
      <c r="AF47" s="30"/>
    </row>
    <row r="48" spans="1:69" s="15" customFormat="1" ht="18.75" customHeight="1" x14ac:dyDescent="0.2">
      <c r="A48" s="265"/>
      <c r="B48" s="265"/>
      <c r="C48" s="265"/>
      <c r="D48" s="265"/>
      <c r="E48" s="265"/>
      <c r="F48" s="265"/>
      <c r="G48" s="265"/>
      <c r="H48" s="265"/>
      <c r="I48" s="265"/>
      <c r="J48" s="265"/>
      <c r="K48" s="265"/>
      <c r="L48" s="265"/>
      <c r="M48" s="265"/>
      <c r="N48" s="265"/>
      <c r="O48" s="265"/>
      <c r="P48" s="265"/>
      <c r="Q48" s="265"/>
      <c r="R48" s="265"/>
      <c r="S48" s="265"/>
      <c r="T48" s="179"/>
      <c r="U48" s="179"/>
      <c r="V48" s="58"/>
      <c r="W48" s="59"/>
      <c r="X48" s="59"/>
      <c r="Y48" s="60"/>
      <c r="Z48" s="66"/>
      <c r="AA48" s="67"/>
      <c r="AB48" s="42"/>
      <c r="AC48" s="13"/>
      <c r="AD48" s="13"/>
      <c r="AE48" s="30"/>
      <c r="AF48" s="30"/>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row>
    <row r="49" spans="1:69" s="15" customFormat="1" ht="35.1" customHeight="1" x14ac:dyDescent="0.2">
      <c r="A49" s="67"/>
      <c r="B49" s="218" t="s">
        <v>91</v>
      </c>
      <c r="C49" s="218"/>
      <c r="D49" s="218"/>
      <c r="E49" s="218"/>
      <c r="F49" s="218"/>
      <c r="G49" s="218"/>
      <c r="H49" s="218"/>
      <c r="I49" s="218"/>
      <c r="J49" s="218"/>
      <c r="K49" s="218"/>
      <c r="L49" s="218"/>
      <c r="M49" s="218"/>
      <c r="N49" s="218"/>
      <c r="O49" s="218"/>
      <c r="P49" s="218"/>
      <c r="Q49" s="218"/>
      <c r="R49" s="218"/>
      <c r="S49" s="219"/>
      <c r="T49" s="218"/>
      <c r="U49" s="218"/>
      <c r="V49" s="218"/>
      <c r="W49" s="218"/>
      <c r="X49" s="218">
        <v>0</v>
      </c>
      <c r="Y49" s="218">
        <f>SUM(S49:S56)</f>
        <v>0</v>
      </c>
      <c r="Z49" s="218"/>
      <c r="AA49" s="67"/>
      <c r="AB49" s="42"/>
      <c r="AC49" s="13"/>
      <c r="AD49" s="13"/>
      <c r="AE49" s="30"/>
      <c r="AF49" s="30"/>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row>
    <row r="50" spans="1:69" s="13" customFormat="1" ht="102" customHeight="1" x14ac:dyDescent="0.2">
      <c r="A50" s="43"/>
      <c r="B50" s="154">
        <v>26</v>
      </c>
      <c r="C50" s="266" t="s">
        <v>147</v>
      </c>
      <c r="D50" s="266"/>
      <c r="E50" s="266"/>
      <c r="F50" s="45"/>
      <c r="G50" s="238" t="s">
        <v>148</v>
      </c>
      <c r="H50" s="239"/>
      <c r="I50" s="239"/>
      <c r="J50" s="240"/>
      <c r="K50" s="32">
        <v>42736</v>
      </c>
      <c r="L50" s="32">
        <v>43100</v>
      </c>
      <c r="M50" s="122" t="s">
        <v>92</v>
      </c>
      <c r="N50" s="45" t="s">
        <v>93</v>
      </c>
      <c r="O50" s="43"/>
      <c r="P50" s="105"/>
      <c r="Q50" s="260" t="s">
        <v>94</v>
      </c>
      <c r="R50" s="261"/>
      <c r="S50" s="61"/>
      <c r="T50" s="231" t="s">
        <v>23</v>
      </c>
      <c r="U50" s="231"/>
      <c r="V50" s="54" t="s">
        <v>170</v>
      </c>
      <c r="W50" s="47"/>
      <c r="X50" s="47"/>
      <c r="Y50" s="64"/>
      <c r="Z50" s="54" t="s">
        <v>242</v>
      </c>
      <c r="AA50" s="43"/>
      <c r="AB50" s="42"/>
      <c r="AE50" s="30"/>
      <c r="AF50" s="30"/>
    </row>
    <row r="51" spans="1:69" s="13" customFormat="1" ht="75" customHeight="1" x14ac:dyDescent="0.2">
      <c r="A51" s="43"/>
      <c r="B51" s="154">
        <v>27</v>
      </c>
      <c r="C51" s="266" t="s">
        <v>95</v>
      </c>
      <c r="D51" s="266"/>
      <c r="E51" s="266"/>
      <c r="F51" s="45">
        <v>0.02</v>
      </c>
      <c r="G51" s="238" t="s">
        <v>149</v>
      </c>
      <c r="H51" s="239"/>
      <c r="I51" s="239"/>
      <c r="J51" s="240"/>
      <c r="K51" s="32">
        <v>42736</v>
      </c>
      <c r="L51" s="32">
        <v>43100</v>
      </c>
      <c r="M51" s="122" t="s">
        <v>96</v>
      </c>
      <c r="N51" s="45" t="s">
        <v>53</v>
      </c>
      <c r="O51" s="245">
        <v>869631234</v>
      </c>
      <c r="P51" s="245">
        <v>164620000</v>
      </c>
      <c r="Q51" s="267"/>
      <c r="R51" s="268"/>
      <c r="S51" s="61"/>
      <c r="T51" s="231" t="s">
        <v>28</v>
      </c>
      <c r="U51" s="231"/>
      <c r="V51" s="54" t="s">
        <v>196</v>
      </c>
      <c r="W51" s="269">
        <v>850592743</v>
      </c>
      <c r="X51" s="247">
        <v>164620000</v>
      </c>
      <c r="Y51" s="64">
        <v>1.2999999999999999E-2</v>
      </c>
      <c r="Z51" s="54" t="s">
        <v>209</v>
      </c>
      <c r="AA51" s="43"/>
      <c r="AB51" s="42"/>
      <c r="AE51" s="30"/>
      <c r="AF51" s="30"/>
    </row>
    <row r="52" spans="1:69" s="13" customFormat="1" ht="42.75" customHeight="1" x14ac:dyDescent="0.2">
      <c r="A52" s="43"/>
      <c r="B52" s="154">
        <v>28</v>
      </c>
      <c r="C52" s="232" t="s">
        <v>97</v>
      </c>
      <c r="D52" s="233"/>
      <c r="E52" s="234"/>
      <c r="F52" s="45">
        <v>0.02</v>
      </c>
      <c r="G52" s="238" t="s">
        <v>150</v>
      </c>
      <c r="H52" s="239"/>
      <c r="I52" s="239"/>
      <c r="J52" s="240"/>
      <c r="K52" s="32">
        <v>42736</v>
      </c>
      <c r="L52" s="32">
        <v>43100</v>
      </c>
      <c r="M52" s="255" t="s">
        <v>151</v>
      </c>
      <c r="N52" s="243" t="s">
        <v>82</v>
      </c>
      <c r="O52" s="246"/>
      <c r="P52" s="246"/>
      <c r="Q52" s="267"/>
      <c r="R52" s="268"/>
      <c r="S52" s="61"/>
      <c r="T52" s="231" t="s">
        <v>23</v>
      </c>
      <c r="U52" s="231"/>
      <c r="V52" s="54" t="s">
        <v>155</v>
      </c>
      <c r="W52" s="269"/>
      <c r="X52" s="248"/>
      <c r="Y52" s="64">
        <f>F52/12*12</f>
        <v>0.02</v>
      </c>
      <c r="Z52" s="54" t="s">
        <v>243</v>
      </c>
      <c r="AA52" s="43"/>
      <c r="AB52" s="42"/>
    </row>
    <row r="53" spans="1:69" s="13" customFormat="1" ht="114.75" customHeight="1" x14ac:dyDescent="0.2">
      <c r="A53" s="43"/>
      <c r="B53" s="154">
        <v>29</v>
      </c>
      <c r="C53" s="235"/>
      <c r="D53" s="236"/>
      <c r="E53" s="237"/>
      <c r="F53" s="45">
        <v>0.03</v>
      </c>
      <c r="G53" s="238" t="s">
        <v>98</v>
      </c>
      <c r="H53" s="239"/>
      <c r="I53" s="239"/>
      <c r="J53" s="240"/>
      <c r="K53" s="32">
        <v>42736</v>
      </c>
      <c r="L53" s="32">
        <v>43100</v>
      </c>
      <c r="M53" s="256"/>
      <c r="N53" s="244"/>
      <c r="O53" s="246"/>
      <c r="P53" s="246"/>
      <c r="Q53" s="267"/>
      <c r="R53" s="268"/>
      <c r="S53" s="61"/>
      <c r="T53" s="231" t="s">
        <v>23</v>
      </c>
      <c r="U53" s="231"/>
      <c r="V53" s="54" t="s">
        <v>181</v>
      </c>
      <c r="W53" s="269"/>
      <c r="X53" s="248"/>
      <c r="Y53" s="64">
        <f>1400*3%/1588</f>
        <v>2.6448362720403022E-2</v>
      </c>
      <c r="Z53" s="167" t="s">
        <v>244</v>
      </c>
      <c r="AA53" s="43"/>
      <c r="AB53" s="42"/>
    </row>
    <row r="54" spans="1:69" s="13" customFormat="1" ht="91.5" customHeight="1" x14ac:dyDescent="0.2">
      <c r="A54" s="43"/>
      <c r="B54" s="154">
        <v>30</v>
      </c>
      <c r="C54" s="235"/>
      <c r="D54" s="236"/>
      <c r="E54" s="237"/>
      <c r="F54" s="45">
        <v>0.01</v>
      </c>
      <c r="G54" s="238" t="s">
        <v>99</v>
      </c>
      <c r="H54" s="239"/>
      <c r="I54" s="239"/>
      <c r="J54" s="240"/>
      <c r="K54" s="32">
        <v>42736</v>
      </c>
      <c r="L54" s="32">
        <v>42916</v>
      </c>
      <c r="M54" s="256"/>
      <c r="N54" s="244"/>
      <c r="O54" s="246"/>
      <c r="P54" s="246"/>
      <c r="Q54" s="267"/>
      <c r="R54" s="268"/>
      <c r="S54" s="61"/>
      <c r="T54" s="231" t="s">
        <v>23</v>
      </c>
      <c r="U54" s="231"/>
      <c r="V54" s="54" t="s">
        <v>190</v>
      </c>
      <c r="W54" s="269"/>
      <c r="X54" s="248"/>
      <c r="Y54" s="64">
        <v>0.01</v>
      </c>
      <c r="Z54" s="54" t="s">
        <v>245</v>
      </c>
      <c r="AA54" s="43"/>
      <c r="AB54" s="42"/>
      <c r="AE54" s="13">
        <f>806*2</f>
        <v>1612</v>
      </c>
    </row>
    <row r="55" spans="1:69" s="13" customFormat="1" ht="34.5" customHeight="1" x14ac:dyDescent="0.2">
      <c r="A55" s="43"/>
      <c r="B55" s="154">
        <v>31</v>
      </c>
      <c r="C55" s="235"/>
      <c r="D55" s="236"/>
      <c r="E55" s="237"/>
      <c r="F55" s="45">
        <v>0.01</v>
      </c>
      <c r="G55" s="238" t="s">
        <v>100</v>
      </c>
      <c r="H55" s="239"/>
      <c r="I55" s="239"/>
      <c r="J55" s="240"/>
      <c r="K55" s="32">
        <v>42736</v>
      </c>
      <c r="L55" s="32">
        <v>43100</v>
      </c>
      <c r="M55" s="256"/>
      <c r="N55" s="244"/>
      <c r="O55" s="246"/>
      <c r="P55" s="246"/>
      <c r="Q55" s="267"/>
      <c r="R55" s="268"/>
      <c r="S55" s="61"/>
      <c r="T55" s="231" t="s">
        <v>23</v>
      </c>
      <c r="U55" s="231"/>
      <c r="V55" s="54" t="s">
        <v>182</v>
      </c>
      <c r="W55" s="269"/>
      <c r="X55" s="248"/>
      <c r="Y55" s="165">
        <f>F55/12*12</f>
        <v>0.01</v>
      </c>
      <c r="Z55" s="54" t="s">
        <v>210</v>
      </c>
      <c r="AA55" s="43"/>
      <c r="AB55" s="42"/>
    </row>
    <row r="56" spans="1:69" s="13" customFormat="1" ht="39" customHeight="1" x14ac:dyDescent="0.2">
      <c r="A56" s="43"/>
      <c r="B56" s="154">
        <v>32</v>
      </c>
      <c r="C56" s="235"/>
      <c r="D56" s="236"/>
      <c r="E56" s="237"/>
      <c r="F56" s="45">
        <v>0.01</v>
      </c>
      <c r="G56" s="238" t="s">
        <v>101</v>
      </c>
      <c r="H56" s="239"/>
      <c r="I56" s="239"/>
      <c r="J56" s="240"/>
      <c r="K56" s="32">
        <v>42736</v>
      </c>
      <c r="L56" s="32">
        <v>43100</v>
      </c>
      <c r="M56" s="256"/>
      <c r="N56" s="244"/>
      <c r="O56" s="246"/>
      <c r="P56" s="246"/>
      <c r="Q56" s="267"/>
      <c r="R56" s="268"/>
      <c r="S56" s="61"/>
      <c r="T56" s="231" t="s">
        <v>23</v>
      </c>
      <c r="U56" s="231"/>
      <c r="V56" s="54" t="s">
        <v>182</v>
      </c>
      <c r="W56" s="269"/>
      <c r="X56" s="248"/>
      <c r="Y56" s="165">
        <f>F56/12*12</f>
        <v>0.01</v>
      </c>
      <c r="Z56" s="54" t="s">
        <v>211</v>
      </c>
      <c r="AA56" s="43"/>
      <c r="AB56" s="42"/>
    </row>
    <row r="57" spans="1:69" s="13" customFormat="1" ht="33.75" customHeight="1" x14ac:dyDescent="0.2">
      <c r="A57" s="43"/>
      <c r="B57" s="154">
        <v>33</v>
      </c>
      <c r="C57" s="252"/>
      <c r="D57" s="253"/>
      <c r="E57" s="254"/>
      <c r="F57" s="45">
        <v>0.01</v>
      </c>
      <c r="G57" s="238" t="s">
        <v>143</v>
      </c>
      <c r="H57" s="239"/>
      <c r="I57" s="239"/>
      <c r="J57" s="240"/>
      <c r="K57" s="32">
        <v>42736</v>
      </c>
      <c r="L57" s="32">
        <v>43100</v>
      </c>
      <c r="M57" s="257"/>
      <c r="N57" s="258"/>
      <c r="O57" s="259"/>
      <c r="P57" s="259"/>
      <c r="Q57" s="262"/>
      <c r="R57" s="263"/>
      <c r="S57" s="61"/>
      <c r="T57" s="231" t="s">
        <v>23</v>
      </c>
      <c r="U57" s="231"/>
      <c r="V57" s="54" t="s">
        <v>183</v>
      </c>
      <c r="W57" s="269"/>
      <c r="X57" s="249"/>
      <c r="Y57" s="165">
        <f>F57/12*12</f>
        <v>0.01</v>
      </c>
      <c r="Z57" s="54" t="s">
        <v>212</v>
      </c>
      <c r="AA57" s="43"/>
      <c r="AB57" s="42"/>
    </row>
    <row r="58" spans="1:69" s="13" customFormat="1" ht="36.75" customHeight="1" x14ac:dyDescent="0.2">
      <c r="A58" s="43"/>
      <c r="B58" s="220" t="s">
        <v>63</v>
      </c>
      <c r="C58" s="220"/>
      <c r="D58" s="220"/>
      <c r="E58" s="220"/>
      <c r="F58" s="117">
        <f>SUM(F51:F57)</f>
        <v>0.10999999999999999</v>
      </c>
      <c r="G58" s="238"/>
      <c r="H58" s="239"/>
      <c r="I58" s="239"/>
      <c r="J58" s="240"/>
      <c r="K58" s="123"/>
      <c r="L58" s="120"/>
      <c r="M58" s="120"/>
      <c r="N58" s="103"/>
      <c r="O58" s="104">
        <f>SUM(O51)</f>
        <v>869631234</v>
      </c>
      <c r="P58" s="104">
        <f>SUM(P51:P56)</f>
        <v>164620000</v>
      </c>
      <c r="Q58" s="222"/>
      <c r="R58" s="222"/>
      <c r="S58" s="68"/>
      <c r="T58" s="223"/>
      <c r="U58" s="223"/>
      <c r="V58" s="57"/>
      <c r="W58" s="362">
        <f>W51</f>
        <v>850592743</v>
      </c>
      <c r="X58" s="362">
        <f>X51</f>
        <v>164620000</v>
      </c>
      <c r="Y58" s="70">
        <f>SUM(Y51:Y57)</f>
        <v>9.9448362720403E-2</v>
      </c>
      <c r="Z58" s="49"/>
      <c r="AA58" s="43"/>
      <c r="AB58" s="42"/>
    </row>
    <row r="59" spans="1:69" s="13" customFormat="1" ht="15" x14ac:dyDescent="0.2">
      <c r="A59" s="217"/>
      <c r="B59" s="217"/>
      <c r="C59" s="217"/>
      <c r="D59" s="217"/>
      <c r="E59" s="217"/>
      <c r="F59" s="217"/>
      <c r="G59" s="217"/>
      <c r="H59" s="217"/>
      <c r="I59" s="217"/>
      <c r="J59" s="217"/>
      <c r="K59" s="217"/>
      <c r="L59" s="217"/>
      <c r="M59" s="217"/>
      <c r="N59" s="217"/>
      <c r="O59" s="217"/>
      <c r="P59" s="217"/>
      <c r="Q59" s="217"/>
      <c r="R59" s="217"/>
      <c r="S59" s="217"/>
      <c r="T59" s="179"/>
      <c r="U59" s="179"/>
      <c r="V59" s="58"/>
      <c r="W59" s="59"/>
      <c r="X59" s="59"/>
      <c r="Y59" s="60"/>
      <c r="Z59" s="61"/>
      <c r="AA59" s="69"/>
      <c r="AB59" s="42"/>
    </row>
    <row r="60" spans="1:69" s="13" customFormat="1" ht="21.75" customHeight="1" x14ac:dyDescent="0.2">
      <c r="A60" s="43"/>
      <c r="B60" s="218" t="s">
        <v>102</v>
      </c>
      <c r="C60" s="218"/>
      <c r="D60" s="218"/>
      <c r="E60" s="218"/>
      <c r="F60" s="218"/>
      <c r="G60" s="218"/>
      <c r="H60" s="218"/>
      <c r="I60" s="218"/>
      <c r="J60" s="218"/>
      <c r="K60" s="218"/>
      <c r="L60" s="218"/>
      <c r="M60" s="218"/>
      <c r="N60" s="218"/>
      <c r="O60" s="218"/>
      <c r="P60" s="218"/>
      <c r="Q60" s="218"/>
      <c r="R60" s="218"/>
      <c r="S60" s="219"/>
      <c r="T60" s="218"/>
      <c r="U60" s="218"/>
      <c r="V60" s="218"/>
      <c r="W60" s="218"/>
      <c r="X60" s="218">
        <v>0</v>
      </c>
      <c r="Y60" s="218">
        <f>SUM(S60:S63)</f>
        <v>0</v>
      </c>
      <c r="Z60" s="218"/>
      <c r="AA60" s="43"/>
      <c r="AB60" s="42"/>
    </row>
    <row r="61" spans="1:69" s="13" customFormat="1" ht="72.75" customHeight="1" x14ac:dyDescent="0.2">
      <c r="A61" s="43"/>
      <c r="B61" s="154">
        <v>34</v>
      </c>
      <c r="C61" s="232" t="s">
        <v>224</v>
      </c>
      <c r="D61" s="233"/>
      <c r="E61" s="234"/>
      <c r="F61" s="115">
        <v>0.03</v>
      </c>
      <c r="G61" s="238" t="s">
        <v>103</v>
      </c>
      <c r="H61" s="239"/>
      <c r="I61" s="239"/>
      <c r="J61" s="240"/>
      <c r="K61" s="32">
        <v>42736</v>
      </c>
      <c r="L61" s="32">
        <v>42855</v>
      </c>
      <c r="M61" s="255" t="s">
        <v>104</v>
      </c>
      <c r="N61" s="243" t="s">
        <v>105</v>
      </c>
      <c r="O61" s="245">
        <v>397042667</v>
      </c>
      <c r="P61" s="245">
        <v>65000000</v>
      </c>
      <c r="Q61" s="260" t="s">
        <v>152</v>
      </c>
      <c r="R61" s="261"/>
      <c r="S61" s="61"/>
      <c r="T61" s="264" t="s">
        <v>23</v>
      </c>
      <c r="U61" s="264"/>
      <c r="V61" s="54" t="s">
        <v>158</v>
      </c>
      <c r="W61" s="245">
        <v>397041667</v>
      </c>
      <c r="X61" s="245">
        <v>65000000</v>
      </c>
      <c r="Y61" s="168">
        <v>0.03</v>
      </c>
      <c r="Z61" s="54" t="s">
        <v>222</v>
      </c>
      <c r="AA61" s="43"/>
      <c r="AB61" s="42"/>
    </row>
    <row r="62" spans="1:69" s="13" customFormat="1" ht="99.75" customHeight="1" x14ac:dyDescent="0.2">
      <c r="A62" s="43"/>
      <c r="B62" s="154">
        <v>35</v>
      </c>
      <c r="C62" s="235"/>
      <c r="D62" s="236"/>
      <c r="E62" s="237"/>
      <c r="F62" s="45">
        <v>0.04</v>
      </c>
      <c r="G62" s="238" t="s">
        <v>223</v>
      </c>
      <c r="H62" s="239"/>
      <c r="I62" s="239"/>
      <c r="J62" s="240"/>
      <c r="K62" s="32">
        <v>42736</v>
      </c>
      <c r="L62" s="32">
        <v>43100</v>
      </c>
      <c r="M62" s="256"/>
      <c r="N62" s="244"/>
      <c r="O62" s="246"/>
      <c r="P62" s="246"/>
      <c r="Q62" s="262"/>
      <c r="R62" s="263"/>
      <c r="S62" s="43"/>
      <c r="T62" s="264" t="s">
        <v>23</v>
      </c>
      <c r="U62" s="264"/>
      <c r="V62" s="54" t="s">
        <v>159</v>
      </c>
      <c r="W62" s="246"/>
      <c r="X62" s="246"/>
      <c r="Y62" s="168">
        <v>0.04</v>
      </c>
      <c r="Z62" s="54" t="s">
        <v>246</v>
      </c>
      <c r="AA62" s="43"/>
      <c r="AB62" s="42"/>
    </row>
    <row r="63" spans="1:69" s="13" customFormat="1" ht="242.25" customHeight="1" x14ac:dyDescent="0.2">
      <c r="A63" s="43"/>
      <c r="B63" s="154">
        <v>36</v>
      </c>
      <c r="C63" s="252"/>
      <c r="D63" s="253"/>
      <c r="E63" s="254"/>
      <c r="F63" s="115">
        <v>0.03</v>
      </c>
      <c r="G63" s="238" t="s">
        <v>106</v>
      </c>
      <c r="H63" s="239"/>
      <c r="I63" s="239"/>
      <c r="J63" s="240"/>
      <c r="K63" s="32">
        <v>42736</v>
      </c>
      <c r="L63" s="32">
        <v>43100</v>
      </c>
      <c r="M63" s="257"/>
      <c r="N63" s="258"/>
      <c r="O63" s="259"/>
      <c r="P63" s="259"/>
      <c r="Q63" s="250" t="s">
        <v>69</v>
      </c>
      <c r="R63" s="251"/>
      <c r="S63" s="43"/>
      <c r="T63" s="264" t="s">
        <v>23</v>
      </c>
      <c r="U63" s="264"/>
      <c r="V63" s="54" t="s">
        <v>205</v>
      </c>
      <c r="W63" s="246"/>
      <c r="X63" s="246"/>
      <c r="Y63" s="165">
        <v>0.03</v>
      </c>
      <c r="Z63" s="167" t="s">
        <v>225</v>
      </c>
      <c r="AA63" s="43"/>
      <c r="AB63" s="63"/>
    </row>
    <row r="64" spans="1:69" s="13" customFormat="1" ht="28.5" customHeight="1" x14ac:dyDescent="0.2">
      <c r="A64" s="43"/>
      <c r="B64" s="220" t="s">
        <v>63</v>
      </c>
      <c r="C64" s="220"/>
      <c r="D64" s="220"/>
      <c r="E64" s="220"/>
      <c r="F64" s="117">
        <f>SUM(F61:F63)</f>
        <v>0.1</v>
      </c>
      <c r="G64" s="221"/>
      <c r="H64" s="221"/>
      <c r="I64" s="221"/>
      <c r="J64" s="221"/>
      <c r="K64" s="118"/>
      <c r="L64" s="119"/>
      <c r="M64" s="120"/>
      <c r="N64" s="103"/>
      <c r="O64" s="104">
        <f>SUM(O61)</f>
        <v>397042667</v>
      </c>
      <c r="P64" s="104">
        <f>SUM(P61:P63)</f>
        <v>65000000</v>
      </c>
      <c r="Q64" s="222"/>
      <c r="R64" s="222"/>
      <c r="S64" s="68"/>
      <c r="T64" s="223"/>
      <c r="U64" s="223"/>
      <c r="V64" s="57"/>
      <c r="W64" s="362">
        <f>SUM(W61:W63)</f>
        <v>397041667</v>
      </c>
      <c r="X64" s="362">
        <f>SUM(X61:X63)</f>
        <v>65000000</v>
      </c>
      <c r="Y64" s="361">
        <f>SUM(Y61:Y63)</f>
        <v>0.1</v>
      </c>
      <c r="Z64" s="49"/>
      <c r="AA64" s="43"/>
      <c r="AB64" s="42"/>
    </row>
    <row r="65" spans="1:29" s="13" customFormat="1" ht="15" x14ac:dyDescent="0.2">
      <c r="A65" s="224"/>
      <c r="B65" s="224"/>
      <c r="C65" s="224"/>
      <c r="D65" s="224"/>
      <c r="E65" s="224"/>
      <c r="F65" s="224"/>
      <c r="G65" s="224"/>
      <c r="H65" s="224"/>
      <c r="I65" s="224"/>
      <c r="J65" s="224"/>
      <c r="K65" s="224"/>
      <c r="L65" s="224"/>
      <c r="M65" s="224"/>
      <c r="N65" s="224"/>
      <c r="O65" s="224"/>
      <c r="P65" s="224"/>
      <c r="Q65" s="224"/>
      <c r="R65" s="224"/>
      <c r="S65" s="224"/>
      <c r="T65" s="179"/>
      <c r="U65" s="179"/>
      <c r="V65" s="58"/>
      <c r="W65" s="59"/>
      <c r="X65" s="59"/>
      <c r="Y65" s="60"/>
      <c r="Z65" s="61"/>
      <c r="AA65" s="61"/>
      <c r="AB65" s="42"/>
    </row>
    <row r="66" spans="1:29" s="13" customFormat="1" ht="26.25" customHeight="1" x14ac:dyDescent="0.2">
      <c r="A66" s="43"/>
      <c r="B66" s="218" t="s">
        <v>107</v>
      </c>
      <c r="C66" s="218"/>
      <c r="D66" s="218"/>
      <c r="E66" s="218"/>
      <c r="F66" s="218"/>
      <c r="G66" s="218"/>
      <c r="H66" s="218"/>
      <c r="I66" s="218"/>
      <c r="J66" s="218"/>
      <c r="K66" s="218"/>
      <c r="L66" s="218"/>
      <c r="M66" s="218"/>
      <c r="N66" s="218"/>
      <c r="O66" s="218"/>
      <c r="P66" s="218"/>
      <c r="Q66" s="218"/>
      <c r="R66" s="218"/>
      <c r="S66" s="219"/>
      <c r="T66" s="218"/>
      <c r="U66" s="218"/>
      <c r="V66" s="218"/>
      <c r="W66" s="218"/>
      <c r="X66" s="218">
        <v>0</v>
      </c>
      <c r="Y66" s="218">
        <f>SUM(S66:S74)</f>
        <v>0</v>
      </c>
      <c r="Z66" s="218"/>
      <c r="AA66" s="43"/>
      <c r="AB66" s="42"/>
    </row>
    <row r="67" spans="1:29" s="13" customFormat="1" ht="84.75" customHeight="1" x14ac:dyDescent="0.2">
      <c r="A67" s="43"/>
      <c r="B67" s="154">
        <v>37</v>
      </c>
      <c r="C67" s="232" t="s">
        <v>108</v>
      </c>
      <c r="D67" s="233"/>
      <c r="E67" s="234"/>
      <c r="F67" s="45">
        <v>0.01</v>
      </c>
      <c r="G67" s="238" t="s">
        <v>109</v>
      </c>
      <c r="H67" s="239"/>
      <c r="I67" s="239"/>
      <c r="J67" s="240"/>
      <c r="K67" s="32">
        <v>42736</v>
      </c>
      <c r="L67" s="32">
        <v>43100</v>
      </c>
      <c r="M67" s="241" t="s">
        <v>110</v>
      </c>
      <c r="N67" s="243" t="s">
        <v>82</v>
      </c>
      <c r="O67" s="245">
        <f>715815232-53500000</f>
        <v>662315232</v>
      </c>
      <c r="P67" s="245">
        <v>8901367831</v>
      </c>
      <c r="Q67" s="215" t="s">
        <v>89</v>
      </c>
      <c r="R67" s="215"/>
      <c r="S67" s="61"/>
      <c r="T67" s="216" t="s">
        <v>23</v>
      </c>
      <c r="U67" s="216"/>
      <c r="V67" s="54" t="s">
        <v>178</v>
      </c>
      <c r="W67" s="247">
        <f>710948400-53500000</f>
        <v>657448400</v>
      </c>
      <c r="X67" s="333">
        <v>7978290382</v>
      </c>
      <c r="Y67" s="46">
        <v>0.01</v>
      </c>
      <c r="Z67" s="54" t="s">
        <v>231</v>
      </c>
      <c r="AA67" s="43"/>
      <c r="AB67" s="42"/>
    </row>
    <row r="68" spans="1:29" s="13" customFormat="1" ht="81.75" customHeight="1" x14ac:dyDescent="0.2">
      <c r="A68" s="43"/>
      <c r="B68" s="154">
        <v>38</v>
      </c>
      <c r="C68" s="235"/>
      <c r="D68" s="236"/>
      <c r="E68" s="237"/>
      <c r="F68" s="45">
        <v>0.01</v>
      </c>
      <c r="G68" s="238" t="s">
        <v>111</v>
      </c>
      <c r="H68" s="239"/>
      <c r="I68" s="239"/>
      <c r="J68" s="240"/>
      <c r="K68" s="32">
        <v>42948</v>
      </c>
      <c r="L68" s="32">
        <v>42993</v>
      </c>
      <c r="M68" s="242"/>
      <c r="N68" s="244"/>
      <c r="O68" s="246"/>
      <c r="P68" s="246"/>
      <c r="Q68" s="215"/>
      <c r="R68" s="215"/>
      <c r="S68" s="43"/>
      <c r="T68" s="216" t="s">
        <v>23</v>
      </c>
      <c r="U68" s="216"/>
      <c r="V68" s="54" t="s">
        <v>179</v>
      </c>
      <c r="W68" s="248"/>
      <c r="X68" s="334"/>
      <c r="Y68" s="46">
        <v>0.01</v>
      </c>
      <c r="Z68" s="54" t="s">
        <v>233</v>
      </c>
      <c r="AA68" s="43"/>
      <c r="AB68" s="42"/>
    </row>
    <row r="69" spans="1:29" s="13" customFormat="1" ht="75.75" customHeight="1" x14ac:dyDescent="0.2">
      <c r="A69" s="43"/>
      <c r="B69" s="154">
        <v>39</v>
      </c>
      <c r="C69" s="235"/>
      <c r="D69" s="236"/>
      <c r="E69" s="237"/>
      <c r="F69" s="45">
        <v>0.01</v>
      </c>
      <c r="G69" s="238" t="s">
        <v>139</v>
      </c>
      <c r="H69" s="239"/>
      <c r="I69" s="239"/>
      <c r="J69" s="240"/>
      <c r="K69" s="32">
        <v>42826</v>
      </c>
      <c r="L69" s="32">
        <v>42870</v>
      </c>
      <c r="M69" s="242"/>
      <c r="N69" s="244"/>
      <c r="O69" s="246"/>
      <c r="P69" s="246"/>
      <c r="Q69" s="215"/>
      <c r="R69" s="215"/>
      <c r="S69" s="43"/>
      <c r="T69" s="216" t="s">
        <v>23</v>
      </c>
      <c r="U69" s="216"/>
      <c r="V69" s="54" t="s">
        <v>160</v>
      </c>
      <c r="W69" s="248"/>
      <c r="X69" s="334"/>
      <c r="Y69" s="46">
        <v>0.01</v>
      </c>
      <c r="Z69" s="54" t="s">
        <v>195</v>
      </c>
      <c r="AA69" s="43"/>
      <c r="AB69" s="42"/>
    </row>
    <row r="70" spans="1:29" s="13" customFormat="1" ht="36" customHeight="1" x14ac:dyDescent="0.2">
      <c r="A70" s="43"/>
      <c r="B70" s="154">
        <v>40</v>
      </c>
      <c r="C70" s="235"/>
      <c r="D70" s="236"/>
      <c r="E70" s="237"/>
      <c r="F70" s="45">
        <v>0.01</v>
      </c>
      <c r="G70" s="238" t="s">
        <v>112</v>
      </c>
      <c r="H70" s="239"/>
      <c r="I70" s="239"/>
      <c r="J70" s="240"/>
      <c r="K70" s="32">
        <v>42736</v>
      </c>
      <c r="L70" s="32">
        <v>43100</v>
      </c>
      <c r="M70" s="242"/>
      <c r="N70" s="244"/>
      <c r="O70" s="246"/>
      <c r="P70" s="246"/>
      <c r="Q70" s="215"/>
      <c r="R70" s="215"/>
      <c r="S70" s="43"/>
      <c r="T70" s="216" t="s">
        <v>23</v>
      </c>
      <c r="U70" s="216"/>
      <c r="V70" s="54" t="s">
        <v>177</v>
      </c>
      <c r="W70" s="248"/>
      <c r="X70" s="334"/>
      <c r="Y70" s="161">
        <f>F70/12*12</f>
        <v>0.01</v>
      </c>
      <c r="Z70" s="162" t="s">
        <v>218</v>
      </c>
      <c r="AA70" s="43"/>
      <c r="AB70" s="42"/>
    </row>
    <row r="71" spans="1:29" s="13" customFormat="1" ht="54.75" customHeight="1" x14ac:dyDescent="0.2">
      <c r="A71" s="43"/>
      <c r="B71" s="154">
        <v>41</v>
      </c>
      <c r="C71" s="235"/>
      <c r="D71" s="236"/>
      <c r="E71" s="237"/>
      <c r="F71" s="45">
        <v>0.02</v>
      </c>
      <c r="G71" s="238" t="s">
        <v>113</v>
      </c>
      <c r="H71" s="239"/>
      <c r="I71" s="239"/>
      <c r="J71" s="240"/>
      <c r="K71" s="32">
        <v>42736</v>
      </c>
      <c r="L71" s="32">
        <v>43100</v>
      </c>
      <c r="M71" s="242"/>
      <c r="N71" s="244"/>
      <c r="O71" s="246"/>
      <c r="P71" s="246"/>
      <c r="Q71" s="215"/>
      <c r="R71" s="215"/>
      <c r="S71" s="43"/>
      <c r="T71" s="216" t="s">
        <v>23</v>
      </c>
      <c r="U71" s="216"/>
      <c r="V71" s="54" t="s">
        <v>165</v>
      </c>
      <c r="W71" s="248"/>
      <c r="X71" s="334"/>
      <c r="Y71" s="46">
        <f>F71/12*12</f>
        <v>0.02</v>
      </c>
      <c r="Z71" s="163" t="s">
        <v>228</v>
      </c>
      <c r="AA71" s="43"/>
      <c r="AB71" s="42"/>
    </row>
    <row r="72" spans="1:29" s="13" customFormat="1" ht="78.75" customHeight="1" x14ac:dyDescent="0.2">
      <c r="A72" s="43"/>
      <c r="B72" s="154">
        <v>42</v>
      </c>
      <c r="C72" s="235"/>
      <c r="D72" s="236"/>
      <c r="E72" s="237"/>
      <c r="F72" s="115">
        <v>0.03</v>
      </c>
      <c r="G72" s="238" t="s">
        <v>169</v>
      </c>
      <c r="H72" s="239"/>
      <c r="I72" s="239"/>
      <c r="J72" s="240"/>
      <c r="K72" s="32">
        <v>42736</v>
      </c>
      <c r="L72" s="32">
        <v>43100</v>
      </c>
      <c r="M72" s="242"/>
      <c r="N72" s="244"/>
      <c r="O72" s="246"/>
      <c r="P72" s="246"/>
      <c r="Q72" s="215"/>
      <c r="R72" s="215"/>
      <c r="S72" s="43"/>
      <c r="T72" s="216" t="s">
        <v>23</v>
      </c>
      <c r="U72" s="216"/>
      <c r="V72" s="54" t="s">
        <v>161</v>
      </c>
      <c r="W72" s="248"/>
      <c r="X72" s="334"/>
      <c r="Y72" s="46">
        <v>0.03</v>
      </c>
      <c r="Z72" s="163" t="s">
        <v>219</v>
      </c>
      <c r="AA72" s="43"/>
      <c r="AB72" s="42"/>
    </row>
    <row r="73" spans="1:29" s="13" customFormat="1" ht="135" customHeight="1" x14ac:dyDescent="0.2">
      <c r="A73" s="43"/>
      <c r="B73" s="154">
        <v>43</v>
      </c>
      <c r="C73" s="235"/>
      <c r="D73" s="236"/>
      <c r="E73" s="237"/>
      <c r="F73" s="45">
        <v>0.05</v>
      </c>
      <c r="G73" s="238" t="s">
        <v>114</v>
      </c>
      <c r="H73" s="239"/>
      <c r="I73" s="239"/>
      <c r="J73" s="240"/>
      <c r="K73" s="32">
        <v>42736</v>
      </c>
      <c r="L73" s="32">
        <v>43100</v>
      </c>
      <c r="M73" s="242"/>
      <c r="N73" s="244"/>
      <c r="O73" s="246"/>
      <c r="P73" s="246"/>
      <c r="Q73" s="215"/>
      <c r="R73" s="215"/>
      <c r="S73" s="61"/>
      <c r="T73" s="216" t="s">
        <v>23</v>
      </c>
      <c r="U73" s="216"/>
      <c r="V73" s="54" t="s">
        <v>162</v>
      </c>
      <c r="W73" s="248"/>
      <c r="X73" s="334"/>
      <c r="Y73" s="161">
        <f>F73/12*12</f>
        <v>0.05</v>
      </c>
      <c r="Z73" s="124" t="s">
        <v>232</v>
      </c>
      <c r="AA73" s="43"/>
      <c r="AB73" s="42"/>
    </row>
    <row r="74" spans="1:29" s="13" customFormat="1" ht="44.25" customHeight="1" x14ac:dyDescent="0.2">
      <c r="A74" s="43"/>
      <c r="B74" s="154">
        <v>44</v>
      </c>
      <c r="C74" s="235"/>
      <c r="D74" s="236"/>
      <c r="E74" s="237"/>
      <c r="F74" s="45">
        <v>0.03</v>
      </c>
      <c r="G74" s="238" t="s">
        <v>115</v>
      </c>
      <c r="H74" s="239"/>
      <c r="I74" s="239"/>
      <c r="J74" s="240"/>
      <c r="K74" s="32">
        <v>42736</v>
      </c>
      <c r="L74" s="32">
        <v>43100</v>
      </c>
      <c r="M74" s="242"/>
      <c r="N74" s="244"/>
      <c r="O74" s="246"/>
      <c r="P74" s="246"/>
      <c r="Q74" s="215"/>
      <c r="R74" s="215"/>
      <c r="S74" s="43"/>
      <c r="T74" s="216" t="s">
        <v>23</v>
      </c>
      <c r="U74" s="216"/>
      <c r="V74" s="54" t="s">
        <v>163</v>
      </c>
      <c r="W74" s="249"/>
      <c r="X74" s="334"/>
      <c r="Y74" s="161">
        <f>F74/12*12</f>
        <v>0.03</v>
      </c>
      <c r="Z74" s="124" t="s">
        <v>227</v>
      </c>
      <c r="AA74" s="43"/>
      <c r="AB74" s="42"/>
      <c r="AC74" s="13">
        <f>1110+304</f>
        <v>1414</v>
      </c>
    </row>
    <row r="75" spans="1:29" s="13" customFormat="1" ht="28.5" customHeight="1" x14ac:dyDescent="0.2">
      <c r="A75" s="43"/>
      <c r="B75" s="220" t="s">
        <v>63</v>
      </c>
      <c r="C75" s="220"/>
      <c r="D75" s="220"/>
      <c r="E75" s="220"/>
      <c r="F75" s="117">
        <f>SUM(F67:F74)</f>
        <v>0.17</v>
      </c>
      <c r="G75" s="221"/>
      <c r="H75" s="221"/>
      <c r="I75" s="221"/>
      <c r="J75" s="221"/>
      <c r="K75" s="118"/>
      <c r="L75" s="119"/>
      <c r="M75" s="120"/>
      <c r="N75" s="103"/>
      <c r="O75" s="104">
        <f>SUM(O67:O74)</f>
        <v>662315232</v>
      </c>
      <c r="P75" s="104">
        <f>SUM(P67:P74)</f>
        <v>8901367831</v>
      </c>
      <c r="Q75" s="222"/>
      <c r="R75" s="222"/>
      <c r="S75" s="68"/>
      <c r="T75" s="223"/>
      <c r="U75" s="223"/>
      <c r="V75" s="57"/>
      <c r="W75" s="362">
        <f>SUM(W67:W74)</f>
        <v>657448400</v>
      </c>
      <c r="X75" s="362">
        <f>SUM(X67)</f>
        <v>7978290382</v>
      </c>
      <c r="Y75" s="361">
        <f>SUM(Y67:Y74)</f>
        <v>0.17</v>
      </c>
      <c r="Z75" s="49"/>
      <c r="AA75" s="43"/>
      <c r="AB75" s="42"/>
      <c r="AC75" s="13">
        <f>3276+1021</f>
        <v>4297</v>
      </c>
    </row>
    <row r="76" spans="1:29" s="13" customFormat="1" ht="15" x14ac:dyDescent="0.2">
      <c r="A76" s="224"/>
      <c r="B76" s="224"/>
      <c r="C76" s="224"/>
      <c r="D76" s="224"/>
      <c r="E76" s="224"/>
      <c r="F76" s="224"/>
      <c r="G76" s="224"/>
      <c r="H76" s="224"/>
      <c r="I76" s="224"/>
      <c r="J76" s="224"/>
      <c r="K76" s="224"/>
      <c r="L76" s="224"/>
      <c r="M76" s="224"/>
      <c r="N76" s="224"/>
      <c r="O76" s="224"/>
      <c r="P76" s="224"/>
      <c r="Q76" s="224"/>
      <c r="R76" s="224"/>
      <c r="S76" s="224"/>
      <c r="T76" s="179"/>
      <c r="U76" s="179"/>
      <c r="V76" s="58"/>
      <c r="W76" s="59"/>
      <c r="X76" s="59"/>
      <c r="Y76" s="60"/>
      <c r="Z76" s="61"/>
      <c r="AA76" s="43"/>
      <c r="AB76" s="42"/>
    </row>
    <row r="77" spans="1:29" s="13" customFormat="1" ht="26.25" customHeight="1" x14ac:dyDescent="0.2">
      <c r="A77" s="43"/>
      <c r="B77" s="218" t="s">
        <v>116</v>
      </c>
      <c r="C77" s="218"/>
      <c r="D77" s="218"/>
      <c r="E77" s="218"/>
      <c r="F77" s="218"/>
      <c r="G77" s="218"/>
      <c r="H77" s="218"/>
      <c r="I77" s="218"/>
      <c r="J77" s="218"/>
      <c r="K77" s="218"/>
      <c r="L77" s="218"/>
      <c r="M77" s="218"/>
      <c r="N77" s="218"/>
      <c r="O77" s="218"/>
      <c r="P77" s="218"/>
      <c r="Q77" s="219"/>
      <c r="R77" s="219"/>
      <c r="S77" s="219"/>
      <c r="T77" s="218"/>
      <c r="U77" s="218"/>
      <c r="V77" s="218"/>
      <c r="W77" s="218"/>
      <c r="X77" s="218">
        <v>0</v>
      </c>
      <c r="Y77" s="218">
        <f>SUM(S77:S86)</f>
        <v>0</v>
      </c>
      <c r="Z77" s="218"/>
      <c r="AA77" s="43"/>
      <c r="AB77" s="42"/>
    </row>
    <row r="78" spans="1:29" s="13" customFormat="1" ht="303" customHeight="1" x14ac:dyDescent="0.2">
      <c r="A78" s="43"/>
      <c r="B78" s="154">
        <v>45</v>
      </c>
      <c r="C78" s="225" t="s">
        <v>117</v>
      </c>
      <c r="D78" s="226"/>
      <c r="E78" s="227"/>
      <c r="F78" s="116">
        <v>0.03</v>
      </c>
      <c r="G78" s="228" t="s">
        <v>118</v>
      </c>
      <c r="H78" s="229"/>
      <c r="I78" s="229"/>
      <c r="J78" s="230"/>
      <c r="K78" s="32">
        <v>42826</v>
      </c>
      <c r="L78" s="32">
        <v>43100</v>
      </c>
      <c r="M78" s="44" t="s">
        <v>119</v>
      </c>
      <c r="N78" s="45" t="s">
        <v>82</v>
      </c>
      <c r="O78" s="155">
        <v>53500000</v>
      </c>
      <c r="P78" s="155">
        <v>0</v>
      </c>
      <c r="Q78" s="215" t="s">
        <v>120</v>
      </c>
      <c r="R78" s="215"/>
      <c r="S78" s="61"/>
      <c r="T78" s="231" t="s">
        <v>23</v>
      </c>
      <c r="U78" s="231"/>
      <c r="V78" s="54" t="s">
        <v>230</v>
      </c>
      <c r="W78" s="155">
        <v>53500000</v>
      </c>
      <c r="X78" s="171">
        <v>0</v>
      </c>
      <c r="Y78" s="46">
        <f>F78/8*7.8</f>
        <v>2.9249999999999998E-2</v>
      </c>
      <c r="Z78" s="54" t="s">
        <v>186</v>
      </c>
      <c r="AA78" s="43"/>
      <c r="AB78" s="71"/>
    </row>
    <row r="79" spans="1:29" s="13" customFormat="1" ht="28.5" customHeight="1" x14ac:dyDescent="0.2">
      <c r="A79" s="43"/>
      <c r="B79" s="220" t="s">
        <v>63</v>
      </c>
      <c r="C79" s="220"/>
      <c r="D79" s="220"/>
      <c r="E79" s="220"/>
      <c r="F79" s="117">
        <f>SUM(F78)</f>
        <v>0.03</v>
      </c>
      <c r="G79" s="221"/>
      <c r="H79" s="221"/>
      <c r="I79" s="221"/>
      <c r="J79" s="221"/>
      <c r="K79" s="118"/>
      <c r="L79" s="119"/>
      <c r="M79" s="120"/>
      <c r="N79" s="103"/>
      <c r="O79" s="104">
        <f>SUM(O78)</f>
        <v>53500000</v>
      </c>
      <c r="P79" s="104">
        <f>SUM(P78)</f>
        <v>0</v>
      </c>
      <c r="Q79" s="222"/>
      <c r="R79" s="222"/>
      <c r="S79" s="68"/>
      <c r="T79" s="223"/>
      <c r="U79" s="223"/>
      <c r="V79" s="57"/>
      <c r="W79" s="362">
        <f>SUM(W78)</f>
        <v>53500000</v>
      </c>
      <c r="X79" s="362">
        <f>SUM(X78)</f>
        <v>0</v>
      </c>
      <c r="Y79" s="70">
        <f>SUM(Y78)</f>
        <v>2.9249999999999998E-2</v>
      </c>
      <c r="Z79" s="49"/>
      <c r="AA79" s="43"/>
      <c r="AB79" s="42"/>
    </row>
    <row r="80" spans="1:29" s="13" customFormat="1" ht="15" x14ac:dyDescent="0.2">
      <c r="A80" s="217"/>
      <c r="B80" s="217"/>
      <c r="C80" s="217"/>
      <c r="D80" s="217"/>
      <c r="E80" s="217"/>
      <c r="F80" s="217"/>
      <c r="G80" s="217"/>
      <c r="H80" s="217"/>
      <c r="I80" s="217"/>
      <c r="J80" s="217"/>
      <c r="K80" s="217"/>
      <c r="L80" s="217"/>
      <c r="M80" s="217"/>
      <c r="N80" s="217"/>
      <c r="O80" s="217"/>
      <c r="P80" s="217"/>
      <c r="Q80" s="217"/>
      <c r="R80" s="217"/>
      <c r="S80" s="217"/>
      <c r="T80" s="179"/>
      <c r="U80" s="179"/>
      <c r="V80" s="58"/>
      <c r="W80" s="59"/>
      <c r="X80" s="59"/>
      <c r="Y80" s="60"/>
      <c r="Z80" s="61"/>
      <c r="AA80" s="43"/>
      <c r="AB80" s="42"/>
    </row>
    <row r="81" spans="1:69" s="13" customFormat="1" ht="26.25" customHeight="1" x14ac:dyDescent="0.2">
      <c r="A81" s="43"/>
      <c r="B81" s="218" t="s">
        <v>121</v>
      </c>
      <c r="C81" s="218"/>
      <c r="D81" s="218"/>
      <c r="E81" s="218"/>
      <c r="F81" s="218"/>
      <c r="G81" s="218"/>
      <c r="H81" s="218"/>
      <c r="I81" s="218"/>
      <c r="J81" s="218"/>
      <c r="K81" s="218"/>
      <c r="L81" s="218"/>
      <c r="M81" s="218"/>
      <c r="N81" s="218"/>
      <c r="O81" s="218"/>
      <c r="P81" s="218"/>
      <c r="Q81" s="219"/>
      <c r="R81" s="219"/>
      <c r="S81" s="219"/>
      <c r="T81" s="218"/>
      <c r="U81" s="218"/>
      <c r="V81" s="218"/>
      <c r="W81" s="218"/>
      <c r="X81" s="218">
        <v>0</v>
      </c>
      <c r="Y81" s="218">
        <f>SUM(S81:S91)</f>
        <v>0</v>
      </c>
      <c r="Z81" s="218"/>
      <c r="AA81" s="43"/>
      <c r="AB81" s="42"/>
    </row>
    <row r="82" spans="1:69" s="13" customFormat="1" ht="30" customHeight="1" x14ac:dyDescent="0.2">
      <c r="A82" s="43"/>
      <c r="B82" s="154">
        <v>46</v>
      </c>
      <c r="C82" s="211" t="s">
        <v>122</v>
      </c>
      <c r="D82" s="212"/>
      <c r="E82" s="213"/>
      <c r="F82" s="116">
        <v>0.05</v>
      </c>
      <c r="G82" s="214"/>
      <c r="H82" s="214"/>
      <c r="I82" s="214"/>
      <c r="J82" s="214"/>
      <c r="K82" s="32"/>
      <c r="L82" s="32"/>
      <c r="M82" s="121"/>
      <c r="N82" s="45"/>
      <c r="O82" s="155">
        <v>625922252</v>
      </c>
      <c r="P82" s="155"/>
      <c r="Q82" s="215"/>
      <c r="R82" s="215"/>
      <c r="S82" s="61"/>
      <c r="T82" s="216"/>
      <c r="U82" s="216"/>
      <c r="V82" s="72"/>
      <c r="W82" s="48">
        <v>605738252</v>
      </c>
      <c r="X82" s="48"/>
      <c r="Y82" s="46">
        <f>W82*F82/O82</f>
        <v>4.8387659175280449E-2</v>
      </c>
      <c r="Z82" s="73"/>
      <c r="AA82" s="43"/>
      <c r="AB82" s="74"/>
      <c r="AC82" s="39"/>
      <c r="AD82" s="34"/>
    </row>
    <row r="83" spans="1:69" s="13" customFormat="1" ht="28.5" customHeight="1" x14ac:dyDescent="0.2">
      <c r="A83" s="43"/>
      <c r="B83" s="154">
        <v>47</v>
      </c>
      <c r="C83" s="211" t="s">
        <v>123</v>
      </c>
      <c r="D83" s="212"/>
      <c r="E83" s="213"/>
      <c r="F83" s="116">
        <v>0.05</v>
      </c>
      <c r="G83" s="214"/>
      <c r="H83" s="214"/>
      <c r="I83" s="214"/>
      <c r="J83" s="214"/>
      <c r="K83" s="32"/>
      <c r="L83" s="32"/>
      <c r="M83" s="121"/>
      <c r="N83" s="45"/>
      <c r="O83" s="155">
        <f>O26+O37+O47+O58+O64+O75+O79</f>
        <v>3613000000</v>
      </c>
      <c r="P83" s="155">
        <f>+P26+P37+P47+P58+P64+P75+P79</f>
        <v>17702887457</v>
      </c>
      <c r="Q83" s="215"/>
      <c r="R83" s="215"/>
      <c r="S83" s="43"/>
      <c r="T83" s="216"/>
      <c r="U83" s="216"/>
      <c r="V83" s="54"/>
      <c r="W83" s="155">
        <f>W79+W75+W64+W58+W47+W37+W26</f>
        <v>3560074910</v>
      </c>
      <c r="X83" s="169">
        <f>X79+X75+X64+X58+X47+X37+X26</f>
        <v>15783809963</v>
      </c>
      <c r="Y83" s="46">
        <f>AC84*F83/AC83</f>
        <v>4.5374336189431312E-2</v>
      </c>
      <c r="Z83" s="47"/>
      <c r="AA83" s="43"/>
      <c r="AB83" s="75"/>
      <c r="AC83" s="40">
        <f>O83+P83</f>
        <v>21315887457</v>
      </c>
      <c r="AD83" s="34"/>
    </row>
    <row r="84" spans="1:69" s="13" customFormat="1" ht="29.1" customHeight="1" x14ac:dyDescent="0.2">
      <c r="A84" s="43"/>
      <c r="B84" s="154">
        <v>48</v>
      </c>
      <c r="C84" s="211" t="s">
        <v>124</v>
      </c>
      <c r="D84" s="212"/>
      <c r="E84" s="213"/>
      <c r="F84" s="116">
        <v>0.02</v>
      </c>
      <c r="G84" s="214"/>
      <c r="H84" s="214"/>
      <c r="I84" s="214"/>
      <c r="J84" s="214"/>
      <c r="K84" s="32"/>
      <c r="L84" s="32"/>
      <c r="M84" s="121"/>
      <c r="N84" s="45"/>
      <c r="O84" s="155">
        <v>3613000000</v>
      </c>
      <c r="P84" s="155"/>
      <c r="Q84" s="215"/>
      <c r="R84" s="215"/>
      <c r="S84" s="43"/>
      <c r="T84" s="216"/>
      <c r="U84" s="216"/>
      <c r="V84" s="54"/>
      <c r="W84" s="155">
        <v>2320139127</v>
      </c>
      <c r="X84" s="169"/>
      <c r="Y84" s="46">
        <f>W84*F84/O84</f>
        <v>1.2843283293661776E-2</v>
      </c>
      <c r="Z84" s="76"/>
      <c r="AA84" s="43"/>
      <c r="AB84" s="42"/>
      <c r="AC84" s="34">
        <f>W83+X83</f>
        <v>19343884873</v>
      </c>
      <c r="AD84" s="34">
        <f>AC84*100/AC83</f>
        <v>90.748672378862622</v>
      </c>
    </row>
    <row r="85" spans="1:69" s="13" customFormat="1" ht="15" x14ac:dyDescent="0.2">
      <c r="A85" s="217"/>
      <c r="B85" s="217"/>
      <c r="C85" s="217"/>
      <c r="D85" s="217"/>
      <c r="E85" s="217"/>
      <c r="F85" s="217"/>
      <c r="G85" s="217"/>
      <c r="H85" s="217"/>
      <c r="I85" s="217"/>
      <c r="J85" s="217"/>
      <c r="K85" s="217"/>
      <c r="L85" s="217"/>
      <c r="M85" s="217"/>
      <c r="N85" s="217"/>
      <c r="O85" s="217"/>
      <c r="P85" s="217"/>
      <c r="Q85" s="217"/>
      <c r="R85" s="217"/>
      <c r="S85" s="217"/>
      <c r="T85" s="179"/>
      <c r="U85" s="179"/>
      <c r="V85" s="58"/>
      <c r="W85" s="59"/>
      <c r="X85" s="59"/>
      <c r="Y85" s="60"/>
      <c r="Z85" s="61"/>
      <c r="AA85" s="43"/>
      <c r="AB85" s="42"/>
      <c r="AC85" s="41"/>
      <c r="AD85" s="38"/>
      <c r="AE85" s="37"/>
    </row>
    <row r="86" spans="1:69" s="16" customFormat="1" ht="33.75" customHeight="1" x14ac:dyDescent="0.25">
      <c r="A86" s="77"/>
      <c r="B86" s="199" t="s">
        <v>125</v>
      </c>
      <c r="C86" s="200"/>
      <c r="D86" s="200"/>
      <c r="E86" s="201"/>
      <c r="F86" s="78">
        <f>F26+F37+F47+F58+F64+F75+F78+F82+F84+F83</f>
        <v>1.0000000000000002</v>
      </c>
      <c r="G86" s="202"/>
      <c r="H86" s="202"/>
      <c r="I86" s="202"/>
      <c r="J86" s="202"/>
      <c r="K86" s="203" t="s">
        <v>125</v>
      </c>
      <c r="L86" s="203"/>
      <c r="M86" s="203"/>
      <c r="N86" s="203"/>
      <c r="O86" s="33">
        <f>+O82+O83</f>
        <v>4238922252</v>
      </c>
      <c r="P86" s="33">
        <f>P26+P37+P47+P58+P64+P75+P79</f>
        <v>17702887457</v>
      </c>
      <c r="Q86" s="209"/>
      <c r="R86" s="210"/>
      <c r="S86" s="77"/>
      <c r="T86" s="199" t="s">
        <v>125</v>
      </c>
      <c r="U86" s="200"/>
      <c r="V86" s="200"/>
      <c r="W86" s="363">
        <f>W82+W83</f>
        <v>4165813162</v>
      </c>
      <c r="X86" s="363">
        <f>X26+X37+X47+X58+X64+X75</f>
        <v>15783809963</v>
      </c>
      <c r="Y86" s="364">
        <f>Y26+Y37+Y47+Y58+Y64+Y75+Y79+Y82+Y83+Y84</f>
        <v>0.90530364137877661</v>
      </c>
      <c r="Z86" s="77"/>
      <c r="AA86" s="77"/>
      <c r="AB86" s="79"/>
      <c r="AD86" s="36">
        <f>W84*2/O84</f>
        <v>1.2843283293661778</v>
      </c>
      <c r="AE86" s="34"/>
    </row>
    <row r="87" spans="1:69" s="13" customFormat="1" ht="16.5" customHeight="1" x14ac:dyDescent="0.2">
      <c r="A87" s="61"/>
      <c r="B87" s="149"/>
      <c r="C87" s="149"/>
      <c r="D87" s="149"/>
      <c r="E87" s="125"/>
      <c r="F87" s="125"/>
      <c r="G87" s="125"/>
      <c r="H87" s="125"/>
      <c r="I87" s="125"/>
      <c r="J87" s="125"/>
      <c r="K87" s="125"/>
      <c r="L87" s="125"/>
      <c r="M87" s="125"/>
      <c r="N87" s="80"/>
      <c r="O87" s="106"/>
      <c r="P87" s="106"/>
      <c r="Q87" s="80"/>
      <c r="R87" s="80"/>
      <c r="S87" s="61"/>
      <c r="T87" s="179"/>
      <c r="U87" s="179"/>
      <c r="V87" s="58"/>
      <c r="W87" s="59"/>
      <c r="X87" s="59"/>
      <c r="Y87" s="60"/>
      <c r="Z87" s="61"/>
      <c r="AA87" s="43"/>
      <c r="AB87" s="42"/>
      <c r="AC87" s="30"/>
      <c r="AD87" s="36"/>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row>
    <row r="88" spans="1:69" s="13" customFormat="1" ht="16.5" customHeight="1" x14ac:dyDescent="0.2">
      <c r="A88" s="61"/>
      <c r="B88" s="204" t="s">
        <v>126</v>
      </c>
      <c r="C88" s="205"/>
      <c r="D88" s="205"/>
      <c r="E88" s="205"/>
      <c r="F88" s="126"/>
      <c r="G88" s="127"/>
      <c r="H88" s="128"/>
      <c r="I88" s="43"/>
      <c r="J88" s="206" t="s">
        <v>127</v>
      </c>
      <c r="K88" s="207"/>
      <c r="L88" s="207"/>
      <c r="M88" s="207"/>
      <c r="N88" s="207"/>
      <c r="O88" s="208"/>
      <c r="P88" s="107"/>
      <c r="Q88" s="206" t="s">
        <v>128</v>
      </c>
      <c r="R88" s="207"/>
      <c r="S88" s="207"/>
      <c r="T88" s="207"/>
      <c r="U88" s="207"/>
      <c r="V88" s="207"/>
      <c r="W88" s="207"/>
      <c r="X88" s="207"/>
      <c r="Y88" s="207"/>
      <c r="Z88" s="208"/>
      <c r="AA88" s="43"/>
      <c r="AB88" s="42"/>
      <c r="AC88" s="30"/>
      <c r="AD88" s="38"/>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row>
    <row r="89" spans="1:69" s="13" customFormat="1" ht="16.5" customHeight="1" x14ac:dyDescent="0.2">
      <c r="A89" s="61"/>
      <c r="B89" s="129"/>
      <c r="C89" s="130"/>
      <c r="D89" s="130"/>
      <c r="E89" s="130"/>
      <c r="F89" s="125"/>
      <c r="G89" s="61"/>
      <c r="H89" s="109"/>
      <c r="I89" s="43"/>
      <c r="J89" s="131"/>
      <c r="K89" s="61"/>
      <c r="L89" s="108"/>
      <c r="M89" s="108"/>
      <c r="N89" s="108"/>
      <c r="O89" s="109"/>
      <c r="P89" s="107"/>
      <c r="Q89" s="81"/>
      <c r="R89" s="82"/>
      <c r="S89" s="61"/>
      <c r="T89" s="83"/>
      <c r="U89" s="193"/>
      <c r="V89" s="193"/>
      <c r="W89" s="193"/>
      <c r="X89" s="193"/>
      <c r="Y89" s="83"/>
      <c r="Z89" s="84"/>
      <c r="AA89" s="43"/>
      <c r="AB89" s="42"/>
      <c r="AC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row>
    <row r="90" spans="1:69" s="13" customFormat="1" ht="57" customHeight="1" x14ac:dyDescent="0.2">
      <c r="A90" s="61"/>
      <c r="B90" s="132" t="s">
        <v>129</v>
      </c>
      <c r="C90" s="187"/>
      <c r="D90" s="187"/>
      <c r="E90" s="133"/>
      <c r="F90" s="125"/>
      <c r="G90" s="61"/>
      <c r="H90" s="109"/>
      <c r="I90" s="43"/>
      <c r="J90" s="134" t="s">
        <v>129</v>
      </c>
      <c r="K90" s="61"/>
      <c r="L90" s="110"/>
      <c r="M90" s="110"/>
      <c r="N90" s="110"/>
      <c r="O90" s="109"/>
      <c r="P90" s="107"/>
      <c r="Q90" s="85" t="s">
        <v>129</v>
      </c>
      <c r="R90" s="82"/>
      <c r="S90" s="61"/>
      <c r="T90" s="86"/>
      <c r="U90" s="87"/>
      <c r="V90" s="88"/>
      <c r="W90" s="88"/>
      <c r="X90" s="88"/>
      <c r="Y90" s="89"/>
      <c r="Z90" s="90"/>
      <c r="AA90" s="43"/>
      <c r="AB90" s="42"/>
      <c r="AC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row>
    <row r="91" spans="1:69" s="13" customFormat="1" ht="39.950000000000003" customHeight="1" x14ac:dyDescent="0.2">
      <c r="A91" s="61"/>
      <c r="B91" s="135"/>
      <c r="C91" s="136"/>
      <c r="D91" s="137"/>
      <c r="E91" s="138"/>
      <c r="F91" s="139"/>
      <c r="G91" s="68"/>
      <c r="H91" s="109"/>
      <c r="I91" s="43"/>
      <c r="J91" s="134" t="s">
        <v>130</v>
      </c>
      <c r="K91" s="61"/>
      <c r="L91" s="194" t="s">
        <v>136</v>
      </c>
      <c r="M91" s="194"/>
      <c r="N91" s="194"/>
      <c r="O91" s="109"/>
      <c r="P91" s="107"/>
      <c r="Q91" s="91"/>
      <c r="R91" s="82"/>
      <c r="S91" s="61"/>
      <c r="T91" s="43"/>
      <c r="U91" s="195" t="s">
        <v>137</v>
      </c>
      <c r="V91" s="195"/>
      <c r="W91" s="195"/>
      <c r="X91" s="195"/>
      <c r="Y91" s="89"/>
      <c r="Z91" s="90"/>
      <c r="AA91" s="43"/>
      <c r="AB91" s="42"/>
      <c r="AC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row>
    <row r="92" spans="1:69" s="13" customFormat="1" ht="77.25" customHeight="1" x14ac:dyDescent="0.2">
      <c r="A92" s="61"/>
      <c r="B92" s="196" t="s">
        <v>130</v>
      </c>
      <c r="C92" s="197"/>
      <c r="D92" s="198" t="s">
        <v>140</v>
      </c>
      <c r="E92" s="198"/>
      <c r="F92" s="198"/>
      <c r="G92" s="198"/>
      <c r="H92" s="140"/>
      <c r="I92" s="43"/>
      <c r="J92" s="141" t="s">
        <v>132</v>
      </c>
      <c r="K92" s="61"/>
      <c r="L92" s="111"/>
      <c r="M92" s="111"/>
      <c r="N92" s="111"/>
      <c r="O92" s="109"/>
      <c r="P92" s="107"/>
      <c r="Q92" s="91"/>
      <c r="R92" s="82"/>
      <c r="S92" s="61"/>
      <c r="T92" s="89"/>
      <c r="U92" s="89"/>
      <c r="V92" s="89"/>
      <c r="W92" s="89"/>
      <c r="X92" s="89"/>
      <c r="Y92" s="89"/>
      <c r="Z92" s="92"/>
      <c r="AA92" s="43"/>
      <c r="AB92" s="42"/>
      <c r="AC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c r="BO92" s="30"/>
      <c r="BP92" s="30"/>
      <c r="BQ92" s="30"/>
    </row>
    <row r="93" spans="1:69" s="13" customFormat="1" ht="27" customHeight="1" x14ac:dyDescent="0.2">
      <c r="A93" s="61"/>
      <c r="B93" s="150"/>
      <c r="C93" s="187"/>
      <c r="D93" s="187"/>
      <c r="E93" s="142"/>
      <c r="F93" s="125"/>
      <c r="G93" s="61"/>
      <c r="H93" s="109"/>
      <c r="I93" s="43"/>
      <c r="J93" s="143" t="s">
        <v>138</v>
      </c>
      <c r="K93" s="61"/>
      <c r="L93" s="112"/>
      <c r="M93" s="112"/>
      <c r="N93" s="112"/>
      <c r="O93" s="109"/>
      <c r="P93" s="107"/>
      <c r="Q93" s="85" t="s">
        <v>129</v>
      </c>
      <c r="R93" s="82"/>
      <c r="S93" s="61"/>
      <c r="T93" s="86"/>
      <c r="U93" s="93"/>
      <c r="V93" s="94"/>
      <c r="W93" s="94"/>
      <c r="X93" s="94"/>
      <c r="Y93" s="86"/>
      <c r="Z93" s="92"/>
      <c r="AA93" s="43"/>
      <c r="AB93" s="42"/>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c r="BP93" s="30"/>
      <c r="BQ93" s="30"/>
    </row>
    <row r="94" spans="1:69" s="13" customFormat="1" ht="47.25" customHeight="1" x14ac:dyDescent="0.2">
      <c r="A94" s="61"/>
      <c r="B94" s="152"/>
      <c r="C94" s="188"/>
      <c r="D94" s="188"/>
      <c r="E94" s="144"/>
      <c r="F94" s="139"/>
      <c r="G94" s="68"/>
      <c r="H94" s="113"/>
      <c r="I94" s="43"/>
      <c r="J94" s="145" t="s">
        <v>130</v>
      </c>
      <c r="K94" s="68"/>
      <c r="L94" s="189" t="s">
        <v>168</v>
      </c>
      <c r="M94" s="189"/>
      <c r="N94" s="189"/>
      <c r="O94" s="113"/>
      <c r="P94" s="107"/>
      <c r="Q94" s="95" t="s">
        <v>130</v>
      </c>
      <c r="R94" s="96"/>
      <c r="S94" s="68"/>
      <c r="T94" s="190" t="s">
        <v>184</v>
      </c>
      <c r="U94" s="190"/>
      <c r="V94" s="190"/>
      <c r="W94" s="190"/>
      <c r="X94" s="190"/>
      <c r="Y94" s="190"/>
      <c r="Z94" s="97"/>
      <c r="AA94" s="43"/>
      <c r="AB94" s="42"/>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c r="BM94" s="30"/>
      <c r="BN94" s="30"/>
      <c r="BO94" s="30"/>
      <c r="BP94" s="30"/>
      <c r="BQ94" s="30"/>
    </row>
    <row r="95" spans="1:69" s="13" customFormat="1" ht="8.25" customHeight="1" x14ac:dyDescent="0.2">
      <c r="A95" s="43"/>
      <c r="B95" s="191"/>
      <c r="C95" s="191"/>
      <c r="D95" s="191"/>
      <c r="E95" s="191"/>
      <c r="F95" s="191"/>
      <c r="G95" s="191"/>
      <c r="H95" s="191"/>
      <c r="I95" s="191"/>
      <c r="J95" s="191"/>
      <c r="K95" s="191"/>
      <c r="L95" s="191"/>
      <c r="M95" s="148"/>
      <c r="N95" s="191"/>
      <c r="O95" s="191"/>
      <c r="P95" s="191"/>
      <c r="Q95" s="191"/>
      <c r="R95" s="192"/>
      <c r="S95" s="43"/>
      <c r="T95" s="179"/>
      <c r="U95" s="179"/>
      <c r="V95" s="58"/>
      <c r="W95" s="59"/>
      <c r="X95" s="59"/>
      <c r="Y95" s="60"/>
      <c r="Z95" s="61"/>
      <c r="AA95" s="43"/>
      <c r="AB95" s="42"/>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c r="BO95" s="30"/>
      <c r="BP95" s="30"/>
      <c r="BQ95" s="30"/>
    </row>
    <row r="96" spans="1:69" s="13" customFormat="1" ht="27.75" customHeight="1" x14ac:dyDescent="0.2">
      <c r="A96" s="43"/>
      <c r="B96" s="180" t="s">
        <v>133</v>
      </c>
      <c r="C96" s="180"/>
      <c r="D96" s="180"/>
      <c r="E96" s="180"/>
      <c r="F96" s="181"/>
      <c r="G96" s="181"/>
      <c r="H96" s="181"/>
      <c r="I96" s="181"/>
      <c r="J96" s="181"/>
      <c r="K96" s="181"/>
      <c r="L96" s="182"/>
      <c r="M96" s="146"/>
      <c r="N96" s="181"/>
      <c r="O96" s="181"/>
      <c r="P96" s="181"/>
      <c r="Q96" s="181"/>
      <c r="R96" s="183"/>
      <c r="S96" s="43"/>
      <c r="T96" s="179"/>
      <c r="U96" s="179"/>
      <c r="V96" s="58"/>
      <c r="W96" s="59"/>
      <c r="X96" s="59"/>
      <c r="Y96" s="60"/>
      <c r="Z96" s="61"/>
      <c r="AA96" s="43"/>
      <c r="AB96" s="42"/>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row>
    <row r="97" spans="1:69" s="13" customFormat="1" ht="126" customHeight="1" x14ac:dyDescent="0.2">
      <c r="A97" s="43"/>
      <c r="B97" s="184" t="s">
        <v>134</v>
      </c>
      <c r="C97" s="184"/>
      <c r="D97" s="184"/>
      <c r="E97" s="184"/>
      <c r="F97" s="185"/>
      <c r="G97" s="185"/>
      <c r="H97" s="185"/>
      <c r="I97" s="185"/>
      <c r="J97" s="185"/>
      <c r="K97" s="185"/>
      <c r="L97" s="186"/>
      <c r="M97" s="147"/>
      <c r="N97" s="185"/>
      <c r="O97" s="185"/>
      <c r="P97" s="185"/>
      <c r="Q97" s="185"/>
      <c r="R97" s="185"/>
      <c r="S97" s="43"/>
      <c r="T97" s="179"/>
      <c r="U97" s="179"/>
      <c r="V97" s="58"/>
      <c r="W97" s="59"/>
      <c r="X97" s="59"/>
      <c r="Y97" s="60"/>
      <c r="Z97" s="61"/>
      <c r="AA97" s="43"/>
      <c r="AB97" s="42"/>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c r="BO97" s="30"/>
      <c r="BP97" s="30"/>
      <c r="BQ97" s="30"/>
    </row>
    <row r="98" spans="1:69" s="13" customFormat="1" ht="15" x14ac:dyDescent="0.2">
      <c r="A98" s="43"/>
      <c r="B98" s="43"/>
      <c r="C98" s="43"/>
      <c r="D98" s="43"/>
      <c r="E98" s="43"/>
      <c r="F98" s="43"/>
      <c r="G98" s="43"/>
      <c r="H98" s="43"/>
      <c r="I98" s="43"/>
      <c r="J98" s="43"/>
      <c r="K98" s="43"/>
      <c r="L98" s="43"/>
      <c r="M98" s="43"/>
      <c r="N98" s="42"/>
      <c r="O98" s="71"/>
      <c r="P98" s="71"/>
      <c r="Q98" s="42"/>
      <c r="R98" s="43"/>
      <c r="S98" s="43"/>
      <c r="T98" s="179"/>
      <c r="U98" s="179"/>
      <c r="V98" s="58"/>
      <c r="W98" s="59"/>
      <c r="X98" s="59"/>
      <c r="Y98" s="60"/>
      <c r="Z98" s="61"/>
      <c r="AA98" s="43"/>
      <c r="AB98" s="42"/>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c r="BP98" s="30"/>
      <c r="BQ98" s="30"/>
    </row>
    <row r="99" spans="1:69" s="17" customFormat="1" ht="15" x14ac:dyDescent="0.2">
      <c r="A99" s="11"/>
      <c r="B99" s="11"/>
      <c r="C99" s="11"/>
      <c r="D99" s="11"/>
      <c r="E99" s="11"/>
      <c r="F99" s="11"/>
      <c r="G99" s="11"/>
      <c r="H99" s="11"/>
      <c r="I99" s="11"/>
      <c r="J99" s="11"/>
      <c r="K99" s="11"/>
      <c r="L99" s="11"/>
      <c r="M99" s="11"/>
      <c r="N99" s="21"/>
      <c r="O99" s="101"/>
      <c r="P99" s="101"/>
      <c r="Q99" s="21"/>
      <c r="R99" s="11"/>
      <c r="S99" s="11"/>
      <c r="T99" s="174"/>
      <c r="U99" s="174"/>
      <c r="V99" s="98"/>
      <c r="W99" s="99"/>
      <c r="X99" s="99"/>
      <c r="Y99" s="100"/>
      <c r="Z99" s="3"/>
      <c r="AA99" s="11"/>
      <c r="AB99" s="51"/>
      <c r="AC99"/>
      <c r="AD99" s="2"/>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row>
    <row r="100" spans="1:69" s="17" customFormat="1" ht="15" x14ac:dyDescent="0.2">
      <c r="A100" s="11"/>
      <c r="B100" s="11"/>
      <c r="C100" s="11"/>
      <c r="D100" s="11"/>
      <c r="E100" s="11"/>
      <c r="F100" s="11"/>
      <c r="G100" s="11"/>
      <c r="H100" s="11"/>
      <c r="I100" s="11"/>
      <c r="J100" s="11"/>
      <c r="K100" s="11"/>
      <c r="L100" s="11"/>
      <c r="M100" s="11"/>
      <c r="N100" s="21"/>
      <c r="O100" s="101"/>
      <c r="P100" s="101"/>
      <c r="Q100" s="21"/>
      <c r="R100" s="11"/>
      <c r="S100" s="11"/>
      <c r="T100" s="174"/>
      <c r="U100" s="174"/>
      <c r="V100" s="98"/>
      <c r="W100" s="99"/>
      <c r="X100" s="99"/>
      <c r="Y100" s="100"/>
      <c r="Z100" s="3"/>
      <c r="AA100" s="11"/>
      <c r="AB100" s="51"/>
      <c r="AC100"/>
      <c r="AD100" s="2"/>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row>
    <row r="101" spans="1:69" s="17" customFormat="1" ht="54.95" customHeight="1" x14ac:dyDescent="0.2">
      <c r="A101" s="11"/>
      <c r="B101" s="11"/>
      <c r="C101" s="11"/>
      <c r="D101" s="11"/>
      <c r="E101" s="11"/>
      <c r="F101" s="11"/>
      <c r="G101" s="11"/>
      <c r="H101" s="11"/>
      <c r="I101" s="11"/>
      <c r="J101" s="11"/>
      <c r="K101" s="11"/>
      <c r="L101" s="11"/>
      <c r="M101" s="11"/>
      <c r="N101" s="21"/>
      <c r="O101" s="101"/>
      <c r="P101" s="101"/>
      <c r="Q101" s="21"/>
      <c r="R101" s="11"/>
      <c r="S101" s="11"/>
      <c r="T101" s="174"/>
      <c r="U101" s="174"/>
      <c r="V101" s="98"/>
      <c r="W101" s="99"/>
      <c r="X101" s="99"/>
      <c r="Y101" s="100"/>
      <c r="Z101" s="3"/>
      <c r="AA101" s="11"/>
      <c r="AB101" s="51"/>
      <c r="AC101"/>
      <c r="AD101" s="2"/>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row>
    <row r="102" spans="1:69" s="17" customFormat="1" ht="15" x14ac:dyDescent="0.2">
      <c r="A102" s="11"/>
      <c r="B102" s="11"/>
      <c r="C102" s="11"/>
      <c r="D102" s="11"/>
      <c r="E102" s="11"/>
      <c r="F102" s="11"/>
      <c r="G102" s="11"/>
      <c r="H102" s="11"/>
      <c r="I102" s="11"/>
      <c r="J102" s="11"/>
      <c r="K102" s="11"/>
      <c r="L102" s="11"/>
      <c r="M102" s="11"/>
      <c r="N102" s="21"/>
      <c r="O102" s="101"/>
      <c r="P102" s="101"/>
      <c r="Q102" s="21"/>
      <c r="R102" s="11"/>
      <c r="S102" s="11"/>
      <c r="T102" s="174"/>
      <c r="U102" s="174"/>
      <c r="V102" s="98"/>
      <c r="W102" s="99"/>
      <c r="X102" s="99"/>
      <c r="Y102" s="100"/>
      <c r="Z102" s="3"/>
      <c r="AA102" s="11"/>
      <c r="AB102" s="51"/>
      <c r="AC102"/>
      <c r="AD102" s="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row>
    <row r="103" spans="1:69" s="17" customFormat="1" ht="15" x14ac:dyDescent="0.2">
      <c r="A103" s="11"/>
      <c r="B103" s="11"/>
      <c r="C103" s="11"/>
      <c r="D103" s="11"/>
      <c r="E103" s="11"/>
      <c r="F103" s="11"/>
      <c r="G103" s="11"/>
      <c r="H103" s="11"/>
      <c r="I103" s="11"/>
      <c r="J103" s="11"/>
      <c r="K103" s="11"/>
      <c r="L103" s="11"/>
      <c r="M103" s="11"/>
      <c r="N103" s="21"/>
      <c r="O103" s="101"/>
      <c r="P103" s="101"/>
      <c r="Q103" s="21"/>
      <c r="R103" s="11"/>
      <c r="S103" s="11"/>
      <c r="T103" s="174"/>
      <c r="U103" s="174"/>
      <c r="V103" s="98"/>
      <c r="W103" s="99"/>
      <c r="X103" s="99"/>
      <c r="Y103" s="100"/>
      <c r="Z103" s="3"/>
      <c r="AA103" s="11"/>
      <c r="AB103" s="51"/>
      <c r="AC103"/>
      <c r="AD103" s="2"/>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row>
    <row r="104" spans="1:69" s="17" customFormat="1" ht="15" x14ac:dyDescent="0.2">
      <c r="A104" s="11"/>
      <c r="B104" s="11"/>
      <c r="C104" s="11"/>
      <c r="D104" s="11"/>
      <c r="E104" s="11"/>
      <c r="F104" s="11"/>
      <c r="G104" s="11"/>
      <c r="H104" s="11"/>
      <c r="I104" s="11"/>
      <c r="J104" s="11"/>
      <c r="K104" s="11"/>
      <c r="L104" s="11"/>
      <c r="M104" s="11"/>
      <c r="N104" s="21"/>
      <c r="O104" s="101"/>
      <c r="P104" s="101"/>
      <c r="Q104" s="21"/>
      <c r="R104" s="11"/>
      <c r="S104" s="11"/>
      <c r="T104" s="174"/>
      <c r="U104" s="174"/>
      <c r="V104" s="98"/>
      <c r="W104" s="99"/>
      <c r="X104" s="99"/>
      <c r="Y104" s="100"/>
      <c r="Z104" s="3"/>
      <c r="AA104" s="11"/>
      <c r="AB104" s="51"/>
      <c r="AC104"/>
      <c r="AD104" s="2"/>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row>
    <row r="105" spans="1:69" s="17" customFormat="1" ht="15" x14ac:dyDescent="0.2">
      <c r="A105" s="11"/>
      <c r="B105" s="11"/>
      <c r="C105" s="11"/>
      <c r="D105" s="11"/>
      <c r="E105" s="11"/>
      <c r="F105" s="11"/>
      <c r="G105" s="11"/>
      <c r="H105" s="11"/>
      <c r="I105" s="11"/>
      <c r="J105" s="11"/>
      <c r="K105" s="11"/>
      <c r="L105" s="11"/>
      <c r="M105" s="11"/>
      <c r="N105" s="21"/>
      <c r="O105" s="101"/>
      <c r="P105" s="101"/>
      <c r="Q105" s="21"/>
      <c r="R105" s="11"/>
      <c r="S105" s="11"/>
      <c r="T105" s="174"/>
      <c r="U105" s="174"/>
      <c r="V105" s="98"/>
      <c r="W105" s="99"/>
      <c r="X105" s="99"/>
      <c r="Y105" s="100"/>
      <c r="Z105" s="3"/>
      <c r="AA105" s="11"/>
      <c r="AB105" s="51"/>
      <c r="AC105"/>
      <c r="AD105" s="2"/>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row>
    <row r="106" spans="1:69" s="17" customFormat="1" ht="15" x14ac:dyDescent="0.2">
      <c r="A106" s="11"/>
      <c r="B106" s="11"/>
      <c r="C106" s="11"/>
      <c r="D106" s="11"/>
      <c r="E106" s="11"/>
      <c r="F106" s="11"/>
      <c r="G106" s="11"/>
      <c r="H106" s="11"/>
      <c r="I106" s="11"/>
      <c r="J106" s="11"/>
      <c r="K106" s="11"/>
      <c r="L106" s="11"/>
      <c r="M106" s="11"/>
      <c r="N106" s="21"/>
      <c r="O106" s="101"/>
      <c r="P106" s="101"/>
      <c r="Q106" s="21"/>
      <c r="R106" s="11"/>
      <c r="S106" s="11"/>
      <c r="T106" s="174"/>
      <c r="U106" s="174"/>
      <c r="V106" s="98"/>
      <c r="W106" s="99"/>
      <c r="X106" s="99"/>
      <c r="Y106" s="100"/>
      <c r="Z106" s="3"/>
      <c r="AA106" s="11"/>
      <c r="AB106" s="51"/>
      <c r="AC106"/>
      <c r="AD106" s="2"/>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row>
    <row r="107" spans="1:69" s="17" customFormat="1" ht="15" x14ac:dyDescent="0.2">
      <c r="A107" s="11"/>
      <c r="B107" s="11"/>
      <c r="C107" s="11"/>
      <c r="D107" s="11"/>
      <c r="E107" s="11"/>
      <c r="F107" s="11"/>
      <c r="G107" s="11"/>
      <c r="H107" s="11"/>
      <c r="I107" s="11"/>
      <c r="J107" s="11"/>
      <c r="K107" s="11"/>
      <c r="L107" s="11"/>
      <c r="M107" s="11"/>
      <c r="N107" s="21"/>
      <c r="O107" s="101"/>
      <c r="P107" s="101"/>
      <c r="Q107" s="21"/>
      <c r="R107" s="11"/>
      <c r="S107" s="11"/>
      <c r="T107" s="174"/>
      <c r="U107" s="174"/>
      <c r="V107" s="98"/>
      <c r="W107" s="99"/>
      <c r="X107" s="99"/>
      <c r="Y107" s="100"/>
      <c r="Z107" s="3"/>
      <c r="AA107" s="11"/>
      <c r="AB107" s="51"/>
      <c r="AC107"/>
      <c r="AD107" s="2"/>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row>
    <row r="108" spans="1:69" s="17" customFormat="1" ht="15" x14ac:dyDescent="0.2">
      <c r="A108" s="11"/>
      <c r="B108" s="11"/>
      <c r="C108" s="11"/>
      <c r="D108" s="11"/>
      <c r="E108" s="11"/>
      <c r="F108" s="11"/>
      <c r="G108" s="11"/>
      <c r="H108" s="11"/>
      <c r="I108" s="11"/>
      <c r="J108" s="11"/>
      <c r="K108" s="11"/>
      <c r="L108" s="11"/>
      <c r="M108" s="11"/>
      <c r="N108" s="21"/>
      <c r="O108" s="101"/>
      <c r="P108" s="101"/>
      <c r="Q108" s="21"/>
      <c r="R108" s="11"/>
      <c r="S108" s="11"/>
      <c r="T108" s="174"/>
      <c r="U108" s="174"/>
      <c r="V108" s="98"/>
      <c r="W108" s="99"/>
      <c r="X108" s="99"/>
      <c r="Y108" s="100"/>
      <c r="Z108" s="3"/>
      <c r="AA108" s="11"/>
      <c r="AB108" s="51"/>
      <c r="AC108"/>
      <c r="AD108" s="2"/>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row>
    <row r="109" spans="1:69" s="17" customFormat="1" ht="15" x14ac:dyDescent="0.2">
      <c r="A109" s="11"/>
      <c r="B109" s="11"/>
      <c r="C109" s="11"/>
      <c r="D109" s="11"/>
      <c r="E109" s="11"/>
      <c r="F109" s="11"/>
      <c r="G109" s="11"/>
      <c r="H109" s="11"/>
      <c r="I109" s="11"/>
      <c r="J109" s="11"/>
      <c r="K109" s="11"/>
      <c r="L109" s="11"/>
      <c r="M109" s="11"/>
      <c r="N109" s="21"/>
      <c r="O109" s="101"/>
      <c r="P109" s="101"/>
      <c r="Q109" s="21"/>
      <c r="R109" s="11"/>
      <c r="S109" s="11"/>
      <c r="T109" s="174"/>
      <c r="U109" s="174"/>
      <c r="V109" s="98"/>
      <c r="W109" s="99"/>
      <c r="X109" s="99"/>
      <c r="Y109" s="100"/>
      <c r="Z109" s="3"/>
      <c r="AA109" s="11"/>
      <c r="AB109" s="51"/>
      <c r="AC109"/>
      <c r="AD109" s="2"/>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row>
    <row r="110" spans="1:69" s="17" customFormat="1" ht="18" x14ac:dyDescent="0.2">
      <c r="A110" s="11"/>
      <c r="B110" s="11"/>
      <c r="C110" s="11"/>
      <c r="D110" s="11"/>
      <c r="E110" s="11"/>
      <c r="F110" s="11"/>
      <c r="G110" s="11"/>
      <c r="H110" s="11"/>
      <c r="I110" s="11"/>
      <c r="J110" s="11"/>
      <c r="K110" s="11"/>
      <c r="L110" s="11"/>
      <c r="M110" s="11"/>
      <c r="N110" s="21"/>
      <c r="O110" s="101"/>
      <c r="P110" s="101"/>
      <c r="Q110" s="21"/>
      <c r="R110" s="11"/>
      <c r="S110" s="11"/>
      <c r="T110" s="174"/>
      <c r="U110" s="174"/>
      <c r="V110" s="3"/>
      <c r="W110" s="18"/>
      <c r="X110" s="18"/>
      <c r="Y110" s="19"/>
      <c r="Z110" s="3"/>
      <c r="AA110" s="11"/>
      <c r="AB110" s="51"/>
      <c r="AC110"/>
      <c r="AD110" s="2"/>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row>
    <row r="111" spans="1:69" s="17" customFormat="1" x14ac:dyDescent="0.2">
      <c r="A111" s="11"/>
      <c r="B111" s="11"/>
      <c r="C111" s="11"/>
      <c r="D111" s="11"/>
      <c r="E111" s="11"/>
      <c r="F111" s="11"/>
      <c r="G111" s="11"/>
      <c r="H111" s="11"/>
      <c r="I111" s="11"/>
      <c r="J111" s="11"/>
      <c r="K111" s="11"/>
      <c r="L111" s="11"/>
      <c r="M111" s="11"/>
      <c r="N111" s="21"/>
      <c r="O111" s="101"/>
      <c r="P111" s="101"/>
      <c r="Q111" s="21"/>
      <c r="R111" s="11"/>
      <c r="S111" s="11"/>
      <c r="T111" s="20"/>
      <c r="U111" s="20"/>
      <c r="V111" s="3"/>
      <c r="W111" s="3"/>
      <c r="X111" s="3"/>
      <c r="Y111" s="3"/>
      <c r="Z111" s="3"/>
      <c r="AA111" s="11"/>
      <c r="AB111" s="51"/>
      <c r="AC111"/>
      <c r="AD111" s="2"/>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row>
    <row r="112" spans="1:69" s="17" customFormat="1" x14ac:dyDescent="0.2">
      <c r="A112" s="11"/>
      <c r="B112" s="11"/>
      <c r="C112" s="11"/>
      <c r="D112" s="11"/>
      <c r="E112" s="11"/>
      <c r="F112" s="11"/>
      <c r="G112" s="11"/>
      <c r="H112" s="11"/>
      <c r="I112" s="11"/>
      <c r="J112" s="11"/>
      <c r="K112" s="11"/>
      <c r="L112" s="11"/>
      <c r="M112" s="11"/>
      <c r="N112" s="21"/>
      <c r="O112" s="101"/>
      <c r="P112" s="101"/>
      <c r="Q112" s="21"/>
      <c r="R112" s="11"/>
      <c r="S112" s="11"/>
      <c r="T112" s="3"/>
      <c r="U112" s="3"/>
      <c r="V112" s="3"/>
      <c r="W112" s="3"/>
      <c r="X112" s="3"/>
      <c r="Y112" s="3"/>
      <c r="Z112" s="3"/>
      <c r="AA112" s="11"/>
      <c r="AB112" s="51"/>
      <c r="AC112"/>
      <c r="AD112" s="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row>
    <row r="113" spans="1:69" s="17" customFormat="1" ht="15" x14ac:dyDescent="0.2">
      <c r="A113" s="11"/>
      <c r="B113" s="11"/>
      <c r="C113" s="11"/>
      <c r="D113" s="11"/>
      <c r="E113" s="11"/>
      <c r="F113" s="11"/>
      <c r="G113" s="11"/>
      <c r="H113" s="11"/>
      <c r="I113" s="11"/>
      <c r="J113" s="11"/>
      <c r="K113" s="11"/>
      <c r="L113" s="11"/>
      <c r="M113" s="11"/>
      <c r="N113" s="21"/>
      <c r="O113" s="101"/>
      <c r="P113" s="101"/>
      <c r="Q113" s="21"/>
      <c r="R113" s="11"/>
      <c r="S113" s="11"/>
      <c r="T113" s="174"/>
      <c r="U113" s="174"/>
      <c r="V113" s="98"/>
      <c r="W113" s="99"/>
      <c r="X113" s="99"/>
      <c r="Y113" s="100"/>
      <c r="Z113" s="3"/>
      <c r="AA113" s="11"/>
      <c r="AB113" s="51"/>
      <c r="AC113"/>
      <c r="AD113" s="2"/>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row>
    <row r="114" spans="1:69" s="17" customFormat="1" ht="15" x14ac:dyDescent="0.2">
      <c r="A114" s="11"/>
      <c r="B114" s="11"/>
      <c r="C114" s="11"/>
      <c r="D114" s="11"/>
      <c r="E114" s="11"/>
      <c r="F114" s="11"/>
      <c r="G114" s="11"/>
      <c r="H114" s="11"/>
      <c r="I114" s="11"/>
      <c r="J114" s="11"/>
      <c r="K114" s="11"/>
      <c r="L114" s="11"/>
      <c r="M114" s="11"/>
      <c r="N114" s="21"/>
      <c r="O114" s="101"/>
      <c r="P114" s="101"/>
      <c r="Q114" s="21"/>
      <c r="R114" s="11"/>
      <c r="S114" s="11"/>
      <c r="T114" s="174"/>
      <c r="U114" s="174"/>
      <c r="V114" s="98"/>
      <c r="W114" s="99"/>
      <c r="X114" s="99"/>
      <c r="Y114" s="100"/>
      <c r="Z114" s="3"/>
      <c r="AA114" s="11"/>
      <c r="AB114" s="51"/>
      <c r="AC114"/>
      <c r="AD114" s="2"/>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row>
    <row r="115" spans="1:69" s="17" customFormat="1" ht="15" x14ac:dyDescent="0.2">
      <c r="A115" s="11"/>
      <c r="B115" s="11"/>
      <c r="C115" s="11"/>
      <c r="D115" s="11"/>
      <c r="E115" s="11"/>
      <c r="F115" s="11"/>
      <c r="G115" s="11"/>
      <c r="H115" s="11"/>
      <c r="I115" s="11"/>
      <c r="J115" s="11"/>
      <c r="K115" s="11"/>
      <c r="L115" s="11"/>
      <c r="M115" s="11"/>
      <c r="N115" s="21"/>
      <c r="O115" s="101"/>
      <c r="P115" s="101"/>
      <c r="Q115" s="21"/>
      <c r="R115" s="11"/>
      <c r="S115" s="11"/>
      <c r="T115" s="174"/>
      <c r="U115" s="174"/>
      <c r="V115" s="98"/>
      <c r="W115" s="99"/>
      <c r="X115" s="99"/>
      <c r="Y115" s="100"/>
      <c r="Z115" s="3"/>
      <c r="AA115" s="11"/>
      <c r="AB115" s="51"/>
      <c r="AC115"/>
      <c r="AD115" s="2"/>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row>
    <row r="116" spans="1:69" s="17" customFormat="1" ht="15" x14ac:dyDescent="0.2">
      <c r="A116" s="11"/>
      <c r="B116" s="11"/>
      <c r="C116" s="11"/>
      <c r="D116" s="11"/>
      <c r="E116" s="11"/>
      <c r="F116" s="11"/>
      <c r="G116" s="11"/>
      <c r="H116" s="11"/>
      <c r="I116" s="11"/>
      <c r="J116" s="11"/>
      <c r="K116" s="11"/>
      <c r="L116" s="11"/>
      <c r="M116" s="11"/>
      <c r="N116" s="21"/>
      <c r="O116" s="101"/>
      <c r="P116" s="101"/>
      <c r="Q116" s="21"/>
      <c r="R116" s="11"/>
      <c r="S116" s="11"/>
      <c r="T116" s="174"/>
      <c r="U116" s="174"/>
      <c r="V116" s="98"/>
      <c r="W116" s="99"/>
      <c r="X116" s="99"/>
      <c r="Y116" s="100"/>
      <c r="Z116" s="3"/>
      <c r="AA116" s="11"/>
      <c r="AB116" s="51"/>
      <c r="AC116"/>
      <c r="AD116" s="2"/>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row>
    <row r="117" spans="1:69" ht="15" x14ac:dyDescent="0.2">
      <c r="A117" s="11"/>
      <c r="B117" s="11"/>
      <c r="C117" s="11"/>
      <c r="D117" s="11"/>
      <c r="E117" s="11"/>
      <c r="F117" s="11"/>
      <c r="G117" s="11"/>
      <c r="H117" s="11"/>
      <c r="I117" s="11"/>
      <c r="J117" s="11"/>
      <c r="K117" s="11"/>
      <c r="L117" s="11"/>
      <c r="M117" s="11"/>
      <c r="T117" s="174"/>
      <c r="U117" s="174"/>
      <c r="V117" s="98"/>
      <c r="W117" s="99"/>
      <c r="X117" s="99"/>
      <c r="Y117" s="100"/>
      <c r="Z117" s="3"/>
    </row>
    <row r="118" spans="1:69" ht="15" x14ac:dyDescent="0.2">
      <c r="A118" s="11"/>
      <c r="B118" s="11"/>
      <c r="C118" s="11"/>
      <c r="D118" s="11"/>
      <c r="E118" s="11"/>
      <c r="F118" s="11"/>
      <c r="G118" s="11"/>
      <c r="H118" s="11"/>
      <c r="I118" s="11"/>
      <c r="J118" s="11"/>
      <c r="K118" s="11"/>
      <c r="L118" s="11"/>
      <c r="M118" s="11"/>
      <c r="T118" s="174"/>
      <c r="U118" s="174"/>
      <c r="V118" s="98"/>
      <c r="W118" s="99"/>
      <c r="X118" s="99"/>
      <c r="Y118" s="100"/>
      <c r="Z118" s="3"/>
    </row>
    <row r="119" spans="1:69" ht="15" x14ac:dyDescent="0.2">
      <c r="A119" s="11"/>
      <c r="B119" s="11"/>
      <c r="C119" s="11"/>
      <c r="D119" s="11"/>
      <c r="E119" s="11"/>
      <c r="F119" s="11"/>
      <c r="G119" s="11"/>
      <c r="H119" s="11"/>
      <c r="I119" s="11"/>
      <c r="J119" s="11"/>
      <c r="K119" s="11"/>
      <c r="L119" s="11"/>
      <c r="M119" s="11"/>
      <c r="T119" s="174"/>
      <c r="U119" s="174"/>
      <c r="V119" s="98"/>
      <c r="W119" s="99"/>
      <c r="X119" s="99"/>
      <c r="Y119" s="100"/>
      <c r="Z119" s="3"/>
    </row>
    <row r="120" spans="1:69" ht="15" x14ac:dyDescent="0.2">
      <c r="A120" s="11"/>
      <c r="B120" s="11"/>
      <c r="C120" s="11"/>
      <c r="D120" s="11"/>
      <c r="E120" s="11"/>
      <c r="F120" s="11"/>
      <c r="G120" s="11"/>
      <c r="H120" s="11"/>
      <c r="I120" s="11"/>
      <c r="J120" s="11"/>
      <c r="K120" s="11"/>
      <c r="L120" s="11"/>
      <c r="M120" s="11"/>
      <c r="T120" s="174"/>
      <c r="U120" s="174"/>
      <c r="V120" s="98"/>
      <c r="W120" s="99"/>
      <c r="X120" s="99"/>
      <c r="Y120" s="100"/>
      <c r="Z120" s="3"/>
    </row>
    <row r="121" spans="1:69" ht="18" x14ac:dyDescent="0.2">
      <c r="A121" s="11"/>
      <c r="B121" s="11"/>
      <c r="C121" s="11"/>
      <c r="D121" s="11"/>
      <c r="E121" s="11"/>
      <c r="F121" s="11"/>
      <c r="G121" s="11"/>
      <c r="H121" s="11"/>
      <c r="I121" s="11"/>
      <c r="J121" s="11"/>
      <c r="K121" s="11"/>
      <c r="L121" s="11"/>
      <c r="M121" s="11"/>
      <c r="T121" s="174"/>
      <c r="U121" s="174"/>
      <c r="V121" s="3"/>
      <c r="W121" s="18"/>
      <c r="X121" s="18"/>
      <c r="Y121" s="19"/>
      <c r="Z121" s="3"/>
    </row>
    <row r="122" spans="1:69" x14ac:dyDescent="0.2">
      <c r="A122" s="11"/>
      <c r="B122" s="11"/>
      <c r="C122" s="11"/>
      <c r="D122" s="11"/>
      <c r="E122" s="11"/>
      <c r="F122" s="11"/>
      <c r="G122" s="11"/>
      <c r="H122" s="11"/>
      <c r="I122" s="11"/>
      <c r="J122" s="11"/>
      <c r="K122" s="11"/>
      <c r="L122" s="11"/>
      <c r="M122" s="11"/>
      <c r="T122" s="174"/>
      <c r="U122" s="174"/>
      <c r="V122" s="3"/>
      <c r="W122" s="3"/>
      <c r="X122" s="3"/>
      <c r="Y122" s="3"/>
      <c r="Z122" s="3"/>
    </row>
    <row r="123" spans="1:69" x14ac:dyDescent="0.2">
      <c r="A123" s="11"/>
      <c r="B123" s="11"/>
      <c r="C123" s="11"/>
      <c r="D123" s="11"/>
      <c r="E123" s="11"/>
      <c r="F123" s="11"/>
      <c r="G123" s="11"/>
      <c r="H123" s="11"/>
      <c r="I123" s="11"/>
      <c r="J123" s="11"/>
      <c r="K123" s="11"/>
      <c r="L123" s="11"/>
      <c r="M123" s="11"/>
      <c r="T123" s="3"/>
      <c r="U123" s="3"/>
      <c r="V123" s="3"/>
      <c r="W123" s="3"/>
      <c r="X123" s="3"/>
      <c r="Y123" s="3"/>
      <c r="Z123" s="3"/>
    </row>
    <row r="124" spans="1:69" ht="15" x14ac:dyDescent="0.2">
      <c r="A124" s="11"/>
      <c r="B124" s="11"/>
      <c r="C124" s="11"/>
      <c r="D124" s="11"/>
      <c r="E124" s="11"/>
      <c r="F124" s="11"/>
      <c r="G124" s="11"/>
      <c r="H124" s="11"/>
      <c r="I124" s="11"/>
      <c r="J124" s="11"/>
      <c r="K124" s="11"/>
      <c r="L124" s="11"/>
      <c r="M124" s="11"/>
      <c r="T124" s="174"/>
      <c r="U124" s="174"/>
      <c r="V124" s="98"/>
      <c r="W124" s="99"/>
      <c r="X124" s="99"/>
      <c r="Y124" s="100"/>
      <c r="Z124" s="3"/>
    </row>
    <row r="125" spans="1:69" ht="15" x14ac:dyDescent="0.2">
      <c r="A125" s="11"/>
      <c r="B125" s="11"/>
      <c r="C125" s="11"/>
      <c r="D125" s="11"/>
      <c r="E125" s="11"/>
      <c r="F125" s="11"/>
      <c r="G125" s="11"/>
      <c r="H125" s="11"/>
      <c r="I125" s="11"/>
      <c r="J125" s="11"/>
      <c r="K125" s="11"/>
      <c r="L125" s="11"/>
      <c r="M125" s="11"/>
      <c r="T125" s="174"/>
      <c r="U125" s="174"/>
      <c r="V125" s="98"/>
      <c r="W125" s="99"/>
      <c r="X125" s="99"/>
      <c r="Y125" s="100"/>
      <c r="Z125" s="3"/>
    </row>
    <row r="126" spans="1:69" ht="15" x14ac:dyDescent="0.2">
      <c r="A126" s="11"/>
      <c r="B126" s="11"/>
      <c r="C126" s="11"/>
      <c r="D126" s="11"/>
      <c r="E126" s="11"/>
      <c r="F126" s="11"/>
      <c r="G126" s="11"/>
      <c r="H126" s="11"/>
      <c r="I126" s="11"/>
      <c r="J126" s="11"/>
      <c r="K126" s="11"/>
      <c r="L126" s="11"/>
      <c r="M126" s="11"/>
      <c r="T126" s="174"/>
      <c r="U126" s="174"/>
      <c r="V126" s="98"/>
      <c r="W126" s="99"/>
      <c r="X126" s="99"/>
      <c r="Y126" s="100"/>
      <c r="Z126" s="3"/>
    </row>
    <row r="127" spans="1:69" ht="15" x14ac:dyDescent="0.2">
      <c r="A127" s="11"/>
      <c r="B127" s="11"/>
      <c r="C127" s="11"/>
      <c r="D127" s="11"/>
      <c r="E127" s="11"/>
      <c r="F127" s="11"/>
      <c r="G127" s="11"/>
      <c r="H127" s="11"/>
      <c r="I127" s="11"/>
      <c r="J127" s="11"/>
      <c r="K127" s="11"/>
      <c r="L127" s="11"/>
      <c r="M127" s="11"/>
      <c r="T127" s="174"/>
      <c r="U127" s="174"/>
      <c r="V127" s="98"/>
      <c r="W127" s="99"/>
      <c r="X127" s="99"/>
      <c r="Y127" s="100"/>
      <c r="Z127" s="3"/>
    </row>
    <row r="128" spans="1:69" ht="15" x14ac:dyDescent="0.2">
      <c r="A128" s="11"/>
      <c r="B128" s="11"/>
      <c r="C128" s="11"/>
      <c r="D128" s="11"/>
      <c r="E128" s="11"/>
      <c r="F128" s="11"/>
      <c r="G128" s="11"/>
      <c r="H128" s="11"/>
      <c r="I128" s="11"/>
      <c r="J128" s="11"/>
      <c r="K128" s="11"/>
      <c r="L128" s="11"/>
      <c r="M128" s="11"/>
      <c r="T128" s="174"/>
      <c r="U128" s="174"/>
      <c r="V128" s="98"/>
      <c r="W128" s="99"/>
      <c r="X128" s="99"/>
      <c r="Y128" s="100"/>
      <c r="Z128" s="3"/>
    </row>
    <row r="129" spans="1:26" ht="15" x14ac:dyDescent="0.2">
      <c r="A129" s="11"/>
      <c r="B129" s="11"/>
      <c r="C129" s="11"/>
      <c r="D129" s="11"/>
      <c r="E129" s="11"/>
      <c r="F129" s="11"/>
      <c r="G129" s="11"/>
      <c r="H129" s="11"/>
      <c r="I129" s="11"/>
      <c r="J129" s="11"/>
      <c r="K129" s="11"/>
      <c r="L129" s="11"/>
      <c r="M129" s="11"/>
      <c r="T129" s="174"/>
      <c r="U129" s="174"/>
      <c r="V129" s="98"/>
      <c r="W129" s="99"/>
      <c r="X129" s="99"/>
      <c r="Y129" s="100"/>
      <c r="Z129" s="3"/>
    </row>
    <row r="130" spans="1:26" ht="15" x14ac:dyDescent="0.2">
      <c r="A130" s="11"/>
      <c r="B130" s="11"/>
      <c r="C130" s="11"/>
      <c r="D130" s="11"/>
      <c r="E130" s="11"/>
      <c r="F130" s="11"/>
      <c r="G130" s="11"/>
      <c r="H130" s="11"/>
      <c r="I130" s="11"/>
      <c r="J130" s="11"/>
      <c r="K130" s="11"/>
      <c r="L130" s="11"/>
      <c r="M130" s="11"/>
      <c r="T130" s="174"/>
      <c r="U130" s="174"/>
      <c r="V130" s="98"/>
      <c r="W130" s="99"/>
      <c r="X130" s="99"/>
      <c r="Y130" s="100"/>
      <c r="Z130" s="3"/>
    </row>
    <row r="131" spans="1:26" ht="15" x14ac:dyDescent="0.2">
      <c r="A131" s="11"/>
      <c r="B131" s="11"/>
      <c r="C131" s="11"/>
      <c r="D131" s="11"/>
      <c r="E131" s="11"/>
      <c r="F131" s="11"/>
      <c r="G131" s="11"/>
      <c r="H131" s="11"/>
      <c r="I131" s="11"/>
      <c r="J131" s="11"/>
      <c r="K131" s="11"/>
      <c r="L131" s="11"/>
      <c r="M131" s="11"/>
      <c r="T131" s="174"/>
      <c r="U131" s="174"/>
      <c r="V131" s="98"/>
      <c r="W131" s="99"/>
      <c r="X131" s="99"/>
      <c r="Y131" s="100"/>
      <c r="Z131" s="3"/>
    </row>
    <row r="132" spans="1:26" ht="15" x14ac:dyDescent="0.2">
      <c r="A132" s="11"/>
      <c r="B132" s="11"/>
      <c r="C132" s="11"/>
      <c r="D132" s="11"/>
      <c r="E132" s="11"/>
      <c r="F132" s="11"/>
      <c r="G132" s="11"/>
      <c r="H132" s="11"/>
      <c r="I132" s="11"/>
      <c r="J132" s="11"/>
      <c r="K132" s="11"/>
      <c r="L132" s="11"/>
      <c r="M132" s="11"/>
      <c r="T132" s="174"/>
      <c r="U132" s="174"/>
      <c r="V132" s="98"/>
      <c r="W132" s="99"/>
      <c r="X132" s="99"/>
      <c r="Y132" s="100"/>
      <c r="Z132" s="3"/>
    </row>
    <row r="133" spans="1:26" ht="18" x14ac:dyDescent="0.2">
      <c r="A133" s="11"/>
      <c r="B133" s="11"/>
      <c r="C133" s="11"/>
      <c r="D133" s="11"/>
      <c r="E133" s="11"/>
      <c r="F133" s="11"/>
      <c r="G133" s="11"/>
      <c r="H133" s="11"/>
      <c r="I133" s="11"/>
      <c r="J133" s="11"/>
      <c r="K133" s="11"/>
      <c r="L133" s="11"/>
      <c r="M133" s="11"/>
      <c r="T133" s="174"/>
      <c r="U133" s="174"/>
      <c r="V133" s="3"/>
      <c r="W133" s="18"/>
      <c r="X133" s="18"/>
      <c r="Y133" s="19"/>
      <c r="Z133" s="3"/>
    </row>
    <row r="134" spans="1:26" x14ac:dyDescent="0.2">
      <c r="A134" s="11"/>
      <c r="B134" s="11"/>
      <c r="C134" s="11"/>
      <c r="D134" s="11"/>
      <c r="E134" s="11"/>
      <c r="F134" s="11"/>
      <c r="G134" s="11"/>
      <c r="H134" s="11"/>
      <c r="I134" s="11"/>
      <c r="J134" s="11"/>
      <c r="K134" s="11"/>
      <c r="L134" s="11"/>
      <c r="M134" s="11"/>
      <c r="T134" s="174"/>
      <c r="U134" s="174"/>
      <c r="V134" s="3"/>
      <c r="W134" s="3"/>
      <c r="X134" s="3"/>
      <c r="Y134" s="3"/>
      <c r="Z134" s="3"/>
    </row>
    <row r="135" spans="1:26" x14ac:dyDescent="0.2">
      <c r="A135" s="11"/>
      <c r="B135" s="11"/>
      <c r="C135" s="11"/>
      <c r="D135" s="11"/>
      <c r="E135" s="11"/>
      <c r="F135" s="11"/>
      <c r="G135" s="11"/>
      <c r="H135" s="11"/>
      <c r="I135" s="11"/>
      <c r="J135" s="11"/>
      <c r="K135" s="11"/>
      <c r="L135" s="11"/>
      <c r="M135" s="11"/>
      <c r="T135" s="3"/>
      <c r="U135" s="3"/>
      <c r="V135" s="3"/>
      <c r="W135" s="3"/>
      <c r="X135" s="3"/>
      <c r="Y135" s="3"/>
      <c r="Z135" s="3"/>
    </row>
    <row r="136" spans="1:26" ht="15" x14ac:dyDescent="0.2">
      <c r="A136" s="11"/>
      <c r="B136" s="11"/>
      <c r="C136" s="11"/>
      <c r="D136" s="11"/>
      <c r="E136" s="11"/>
      <c r="F136" s="11"/>
      <c r="G136" s="11"/>
      <c r="H136" s="11"/>
      <c r="I136" s="11"/>
      <c r="J136" s="11"/>
      <c r="K136" s="11"/>
      <c r="L136" s="11"/>
      <c r="M136" s="11"/>
      <c r="T136" s="174"/>
      <c r="U136" s="174"/>
      <c r="V136" s="98"/>
      <c r="W136" s="99"/>
      <c r="X136" s="99"/>
      <c r="Y136" s="100"/>
      <c r="Z136" s="3"/>
    </row>
    <row r="137" spans="1:26" ht="15" x14ac:dyDescent="0.2">
      <c r="A137" s="11"/>
      <c r="B137" s="11"/>
      <c r="C137" s="11"/>
      <c r="D137" s="11"/>
      <c r="E137" s="11"/>
      <c r="F137" s="11"/>
      <c r="G137" s="11"/>
      <c r="H137" s="11"/>
      <c r="I137" s="11"/>
      <c r="J137" s="11"/>
      <c r="K137" s="11"/>
      <c r="L137" s="11"/>
      <c r="M137" s="11"/>
      <c r="T137" s="174"/>
      <c r="U137" s="174"/>
      <c r="V137" s="98"/>
      <c r="W137" s="99"/>
      <c r="X137" s="99"/>
      <c r="Y137" s="100"/>
      <c r="Z137" s="3"/>
    </row>
    <row r="138" spans="1:26" ht="15" x14ac:dyDescent="0.2">
      <c r="A138" s="11"/>
      <c r="B138" s="11"/>
      <c r="C138" s="11"/>
      <c r="D138" s="11"/>
      <c r="E138" s="11"/>
      <c r="F138" s="11"/>
      <c r="G138" s="11"/>
      <c r="H138" s="11"/>
      <c r="I138" s="11"/>
      <c r="J138" s="11"/>
      <c r="K138" s="11"/>
      <c r="L138" s="11"/>
      <c r="M138" s="11"/>
      <c r="T138" s="174"/>
      <c r="U138" s="174"/>
      <c r="V138" s="98"/>
      <c r="W138" s="99"/>
      <c r="X138" s="99"/>
      <c r="Y138" s="100"/>
      <c r="Z138" s="3"/>
    </row>
    <row r="139" spans="1:26" ht="15" x14ac:dyDescent="0.2">
      <c r="A139" s="11"/>
      <c r="B139" s="11"/>
      <c r="C139" s="11"/>
      <c r="D139" s="11"/>
      <c r="E139" s="11"/>
      <c r="F139" s="11"/>
      <c r="G139" s="11"/>
      <c r="H139" s="11"/>
      <c r="I139" s="11"/>
      <c r="J139" s="11"/>
      <c r="K139" s="11"/>
      <c r="L139" s="11"/>
      <c r="M139" s="11"/>
      <c r="T139" s="174"/>
      <c r="U139" s="174"/>
      <c r="V139" s="98"/>
      <c r="W139" s="99"/>
      <c r="X139" s="99"/>
      <c r="Y139" s="100"/>
      <c r="Z139" s="3"/>
    </row>
    <row r="140" spans="1:26" ht="15" x14ac:dyDescent="0.2">
      <c r="A140" s="11"/>
      <c r="B140" s="11"/>
      <c r="C140" s="11"/>
      <c r="D140" s="11"/>
      <c r="E140" s="11"/>
      <c r="F140" s="11"/>
      <c r="G140" s="11"/>
      <c r="H140" s="11"/>
      <c r="I140" s="11"/>
      <c r="J140" s="11"/>
      <c r="K140" s="11"/>
      <c r="L140" s="11"/>
      <c r="M140" s="11"/>
      <c r="T140" s="174"/>
      <c r="U140" s="174"/>
      <c r="V140" s="98"/>
      <c r="W140" s="99"/>
      <c r="X140" s="99"/>
      <c r="Y140" s="100"/>
      <c r="Z140" s="3"/>
    </row>
    <row r="141" spans="1:26" ht="15" x14ac:dyDescent="0.2">
      <c r="A141" s="11"/>
      <c r="B141" s="11"/>
      <c r="C141" s="11"/>
      <c r="D141" s="11"/>
      <c r="E141" s="11"/>
      <c r="F141" s="11"/>
      <c r="G141" s="11"/>
      <c r="H141" s="11"/>
      <c r="I141" s="11"/>
      <c r="J141" s="11"/>
      <c r="K141" s="11"/>
      <c r="L141" s="11"/>
      <c r="M141" s="11"/>
      <c r="T141" s="174"/>
      <c r="U141" s="174"/>
      <c r="V141" s="98"/>
      <c r="W141" s="99"/>
      <c r="X141" s="99"/>
      <c r="Y141" s="100"/>
      <c r="Z141" s="3"/>
    </row>
    <row r="142" spans="1:26" ht="15" x14ac:dyDescent="0.2">
      <c r="A142" s="11"/>
      <c r="B142" s="11"/>
      <c r="C142" s="11"/>
      <c r="D142" s="11"/>
      <c r="E142" s="11"/>
      <c r="F142" s="11"/>
      <c r="G142" s="11"/>
      <c r="H142" s="11"/>
      <c r="I142" s="11"/>
      <c r="J142" s="11"/>
      <c r="K142" s="11"/>
      <c r="L142" s="11"/>
      <c r="M142" s="11"/>
      <c r="T142" s="174"/>
      <c r="U142" s="174"/>
      <c r="V142" s="98"/>
      <c r="W142" s="99"/>
      <c r="X142" s="99"/>
      <c r="Y142" s="100"/>
      <c r="Z142" s="3"/>
    </row>
    <row r="143" spans="1:26" ht="15" x14ac:dyDescent="0.2">
      <c r="A143" s="11"/>
      <c r="B143" s="11"/>
      <c r="C143" s="11"/>
      <c r="D143" s="11"/>
      <c r="E143" s="11"/>
      <c r="F143" s="11"/>
      <c r="G143" s="11"/>
      <c r="H143" s="11"/>
      <c r="I143" s="11"/>
      <c r="J143" s="11"/>
      <c r="K143" s="11"/>
      <c r="L143" s="11"/>
      <c r="M143" s="11"/>
      <c r="T143" s="174"/>
      <c r="U143" s="174"/>
      <c r="V143" s="98"/>
      <c r="W143" s="99"/>
      <c r="X143" s="99"/>
      <c r="Y143" s="100"/>
      <c r="Z143" s="3"/>
    </row>
    <row r="144" spans="1:26" ht="15" x14ac:dyDescent="0.2">
      <c r="A144" s="11"/>
      <c r="B144" s="11"/>
      <c r="C144" s="11"/>
      <c r="D144" s="11"/>
      <c r="E144" s="11"/>
      <c r="F144" s="11"/>
      <c r="G144" s="11"/>
      <c r="H144" s="11"/>
      <c r="I144" s="11"/>
      <c r="J144" s="11"/>
      <c r="K144" s="11"/>
      <c r="L144" s="11"/>
      <c r="M144" s="11"/>
      <c r="T144" s="174"/>
      <c r="U144" s="174"/>
      <c r="V144" s="98"/>
      <c r="W144" s="99"/>
      <c r="X144" s="99"/>
      <c r="Y144" s="100"/>
      <c r="Z144" s="3"/>
    </row>
    <row r="145" spans="1:26" ht="15" x14ac:dyDescent="0.2">
      <c r="A145" s="11"/>
      <c r="B145" s="11"/>
      <c r="C145" s="11"/>
      <c r="D145" s="11"/>
      <c r="E145" s="11"/>
      <c r="F145" s="11"/>
      <c r="G145" s="11"/>
      <c r="H145" s="11"/>
      <c r="I145" s="11"/>
      <c r="J145" s="11"/>
      <c r="K145" s="11"/>
      <c r="L145" s="11"/>
      <c r="M145" s="11"/>
      <c r="T145" s="174"/>
      <c r="U145" s="174"/>
      <c r="V145" s="98"/>
      <c r="W145" s="99"/>
      <c r="X145" s="99"/>
      <c r="Y145" s="100"/>
      <c r="Z145" s="3"/>
    </row>
    <row r="146" spans="1:26" ht="15" x14ac:dyDescent="0.2">
      <c r="A146" s="11"/>
      <c r="B146" s="11"/>
      <c r="C146" s="11"/>
      <c r="D146" s="11"/>
      <c r="E146" s="11"/>
      <c r="F146" s="11"/>
      <c r="G146" s="11"/>
      <c r="H146" s="11"/>
      <c r="I146" s="11"/>
      <c r="J146" s="11"/>
      <c r="K146" s="11"/>
      <c r="L146" s="11"/>
      <c r="M146" s="11"/>
      <c r="T146" s="174"/>
      <c r="U146" s="174"/>
      <c r="V146" s="98"/>
      <c r="W146" s="99"/>
      <c r="X146" s="99"/>
      <c r="Y146" s="100"/>
      <c r="Z146" s="3"/>
    </row>
    <row r="147" spans="1:26" ht="15" x14ac:dyDescent="0.2">
      <c r="A147" s="11"/>
      <c r="B147" s="11"/>
      <c r="C147" s="11"/>
      <c r="D147" s="11"/>
      <c r="E147" s="11"/>
      <c r="F147" s="11"/>
      <c r="G147" s="11"/>
      <c r="H147" s="11"/>
      <c r="I147" s="11"/>
      <c r="J147" s="11"/>
      <c r="K147" s="11"/>
      <c r="L147" s="11"/>
      <c r="M147" s="11"/>
      <c r="T147" s="174"/>
      <c r="U147" s="174"/>
      <c r="V147" s="98"/>
      <c r="W147" s="99"/>
      <c r="X147" s="99"/>
      <c r="Y147" s="100"/>
      <c r="Z147" s="3"/>
    </row>
    <row r="148" spans="1:26" ht="15" x14ac:dyDescent="0.2">
      <c r="A148" s="11"/>
      <c r="B148" s="11"/>
      <c r="C148" s="11"/>
      <c r="D148" s="11"/>
      <c r="E148" s="11"/>
      <c r="F148" s="11"/>
      <c r="G148" s="11"/>
      <c r="H148" s="11"/>
      <c r="I148" s="11"/>
      <c r="J148" s="11"/>
      <c r="K148" s="11"/>
      <c r="L148" s="11"/>
      <c r="M148" s="11"/>
      <c r="T148" s="174"/>
      <c r="U148" s="174"/>
      <c r="V148" s="98"/>
      <c r="W148" s="99"/>
      <c r="X148" s="99"/>
      <c r="Y148" s="100"/>
      <c r="Z148" s="3"/>
    </row>
    <row r="149" spans="1:26" ht="15" x14ac:dyDescent="0.2">
      <c r="A149" s="11"/>
      <c r="B149" s="11"/>
      <c r="C149" s="11"/>
      <c r="D149" s="11"/>
      <c r="E149" s="11"/>
      <c r="F149" s="11"/>
      <c r="G149" s="11"/>
      <c r="H149" s="11"/>
      <c r="I149" s="11"/>
      <c r="J149" s="11"/>
      <c r="K149" s="11"/>
      <c r="L149" s="11"/>
      <c r="M149" s="11"/>
      <c r="T149" s="174"/>
      <c r="U149" s="174"/>
      <c r="V149" s="98"/>
      <c r="W149" s="99"/>
      <c r="X149" s="99"/>
      <c r="Y149" s="100"/>
      <c r="Z149" s="3"/>
    </row>
    <row r="150" spans="1:26" ht="15" x14ac:dyDescent="0.2">
      <c r="A150" s="11"/>
      <c r="B150" s="11"/>
      <c r="C150" s="11"/>
      <c r="D150" s="11"/>
      <c r="E150" s="11"/>
      <c r="F150" s="11"/>
      <c r="G150" s="11"/>
      <c r="H150" s="11"/>
      <c r="I150" s="11"/>
      <c r="J150" s="11"/>
      <c r="K150" s="11"/>
      <c r="L150" s="11"/>
      <c r="M150" s="11"/>
      <c r="T150" s="174"/>
      <c r="U150" s="174"/>
      <c r="V150" s="98"/>
      <c r="W150" s="99"/>
      <c r="X150" s="99"/>
      <c r="Y150" s="100"/>
      <c r="Z150" s="3"/>
    </row>
    <row r="151" spans="1:26" ht="15" x14ac:dyDescent="0.2">
      <c r="A151" s="11"/>
      <c r="B151" s="11"/>
      <c r="C151" s="11"/>
      <c r="D151" s="11"/>
      <c r="E151" s="11"/>
      <c r="F151" s="11"/>
      <c r="G151" s="11"/>
      <c r="H151" s="11"/>
      <c r="I151" s="11"/>
      <c r="J151" s="11"/>
      <c r="K151" s="11"/>
      <c r="L151" s="11"/>
      <c r="M151" s="11"/>
      <c r="T151" s="174"/>
      <c r="U151" s="174"/>
      <c r="V151" s="98"/>
      <c r="W151" s="99"/>
      <c r="X151" s="99"/>
      <c r="Y151" s="100"/>
      <c r="Z151" s="3"/>
    </row>
    <row r="152" spans="1:26" ht="15" x14ac:dyDescent="0.2">
      <c r="A152" s="11"/>
      <c r="B152" s="11"/>
      <c r="C152" s="11"/>
      <c r="D152" s="11"/>
      <c r="E152" s="11"/>
      <c r="F152" s="11"/>
      <c r="G152" s="11"/>
      <c r="H152" s="11"/>
      <c r="I152" s="11"/>
      <c r="J152" s="11"/>
      <c r="K152" s="11"/>
      <c r="L152" s="11"/>
      <c r="M152" s="11"/>
      <c r="T152" s="174"/>
      <c r="U152" s="174"/>
      <c r="V152" s="98"/>
      <c r="W152" s="99"/>
      <c r="X152" s="99"/>
      <c r="Y152" s="100"/>
      <c r="Z152" s="3"/>
    </row>
    <row r="153" spans="1:26" ht="15" x14ac:dyDescent="0.2">
      <c r="A153" s="11"/>
      <c r="B153" s="11"/>
      <c r="C153" s="11"/>
      <c r="D153" s="11"/>
      <c r="E153" s="11"/>
      <c r="F153" s="11"/>
      <c r="G153" s="11"/>
      <c r="H153" s="11"/>
      <c r="I153" s="11"/>
      <c r="J153" s="11"/>
      <c r="K153" s="11"/>
      <c r="L153" s="11"/>
      <c r="M153" s="11"/>
      <c r="T153" s="174"/>
      <c r="U153" s="174"/>
      <c r="V153" s="98"/>
      <c r="W153" s="99"/>
      <c r="X153" s="99"/>
      <c r="Y153" s="100"/>
      <c r="Z153" s="3"/>
    </row>
    <row r="154" spans="1:26" ht="15" x14ac:dyDescent="0.2">
      <c r="A154" s="11"/>
      <c r="B154" s="11"/>
      <c r="C154" s="11"/>
      <c r="D154" s="11"/>
      <c r="E154" s="11"/>
      <c r="F154" s="11"/>
      <c r="G154" s="11"/>
      <c r="H154" s="11"/>
      <c r="I154" s="11"/>
      <c r="J154" s="11"/>
      <c r="K154" s="11"/>
      <c r="L154" s="11"/>
      <c r="M154" s="11"/>
      <c r="T154" s="174"/>
      <c r="U154" s="174"/>
      <c r="V154" s="98"/>
      <c r="W154" s="99"/>
      <c r="X154" s="99"/>
      <c r="Y154" s="100"/>
      <c r="Z154" s="3"/>
    </row>
    <row r="155" spans="1:26" ht="18" x14ac:dyDescent="0.2">
      <c r="A155" s="11"/>
      <c r="B155" s="11"/>
      <c r="C155" s="11"/>
      <c r="D155" s="11"/>
      <c r="E155" s="11"/>
      <c r="F155" s="11"/>
      <c r="G155" s="11"/>
      <c r="H155" s="11"/>
      <c r="I155" s="11"/>
      <c r="J155" s="11"/>
      <c r="K155" s="11"/>
      <c r="L155" s="11"/>
      <c r="M155" s="11"/>
      <c r="T155" s="174"/>
      <c r="U155" s="174"/>
      <c r="V155" s="3"/>
      <c r="W155" s="18"/>
      <c r="X155" s="18"/>
      <c r="Y155" s="19"/>
      <c r="Z155" s="3"/>
    </row>
    <row r="156" spans="1:26" x14ac:dyDescent="0.2">
      <c r="A156" s="11"/>
      <c r="B156" s="11"/>
      <c r="C156" s="11"/>
      <c r="D156" s="11"/>
      <c r="E156" s="11"/>
      <c r="F156" s="11"/>
      <c r="G156" s="11"/>
      <c r="H156" s="11"/>
      <c r="I156" s="11"/>
      <c r="J156" s="11"/>
      <c r="K156" s="11"/>
      <c r="L156" s="11"/>
      <c r="M156" s="11"/>
      <c r="T156" s="172"/>
      <c r="U156" s="172"/>
      <c r="V156" s="3"/>
      <c r="W156" s="3"/>
      <c r="X156" s="3"/>
      <c r="Y156" s="3"/>
      <c r="Z156" s="3"/>
    </row>
    <row r="157" spans="1:26" x14ac:dyDescent="0.2">
      <c r="A157" s="11"/>
      <c r="B157" s="11"/>
      <c r="C157" s="11"/>
      <c r="D157" s="11"/>
      <c r="E157" s="11"/>
      <c r="F157" s="11"/>
      <c r="G157" s="11"/>
      <c r="H157" s="11"/>
      <c r="I157" s="11"/>
      <c r="J157" s="11"/>
      <c r="K157" s="11"/>
      <c r="L157" s="11"/>
      <c r="M157" s="11"/>
      <c r="T157" s="3"/>
      <c r="U157" s="3"/>
      <c r="V157" s="3"/>
      <c r="W157" s="3"/>
      <c r="X157" s="3"/>
      <c r="Y157" s="3"/>
      <c r="Z157" s="3"/>
    </row>
    <row r="158" spans="1:26" ht="15" x14ac:dyDescent="0.2">
      <c r="A158" s="11"/>
      <c r="B158" s="11"/>
      <c r="C158" s="11"/>
      <c r="D158" s="11"/>
      <c r="E158" s="11"/>
      <c r="F158" s="11"/>
      <c r="G158" s="11"/>
      <c r="H158" s="11"/>
      <c r="I158" s="11"/>
      <c r="J158" s="11"/>
      <c r="K158" s="11"/>
      <c r="L158" s="11"/>
      <c r="M158" s="11"/>
      <c r="T158" s="174"/>
      <c r="U158" s="174"/>
      <c r="V158" s="98"/>
      <c r="W158" s="99"/>
      <c r="X158" s="99"/>
      <c r="Y158" s="100"/>
      <c r="Z158" s="3"/>
    </row>
    <row r="159" spans="1:26" ht="15" x14ac:dyDescent="0.2">
      <c r="A159" s="11"/>
      <c r="B159" s="11"/>
      <c r="C159" s="11"/>
      <c r="D159" s="11"/>
      <c r="E159" s="11"/>
      <c r="F159" s="11"/>
      <c r="G159" s="11"/>
      <c r="H159" s="11"/>
      <c r="I159" s="11"/>
      <c r="J159" s="11"/>
      <c r="K159" s="11"/>
      <c r="L159" s="11"/>
      <c r="M159" s="11"/>
      <c r="T159" s="174"/>
      <c r="U159" s="174"/>
      <c r="V159" s="98"/>
      <c r="W159" s="99"/>
      <c r="X159" s="99"/>
      <c r="Y159" s="100"/>
      <c r="Z159" s="3"/>
    </row>
    <row r="160" spans="1:26" ht="15" x14ac:dyDescent="0.2">
      <c r="A160" s="11"/>
      <c r="B160" s="11"/>
      <c r="C160" s="11"/>
      <c r="D160" s="11"/>
      <c r="E160" s="11"/>
      <c r="F160" s="11"/>
      <c r="G160" s="11"/>
      <c r="H160" s="11"/>
      <c r="I160" s="11"/>
      <c r="J160" s="11"/>
      <c r="K160" s="11"/>
      <c r="L160" s="11"/>
      <c r="M160" s="11"/>
      <c r="T160" s="174"/>
      <c r="U160" s="174"/>
      <c r="V160" s="98"/>
      <c r="W160" s="99"/>
      <c r="X160" s="99"/>
      <c r="Y160" s="100"/>
      <c r="Z160" s="3"/>
    </row>
    <row r="161" spans="1:26" x14ac:dyDescent="0.2">
      <c r="A161" s="11"/>
      <c r="B161" s="11"/>
      <c r="C161" s="11"/>
      <c r="D161" s="11"/>
      <c r="E161" s="11"/>
      <c r="F161" s="11"/>
      <c r="G161" s="11"/>
      <c r="H161" s="11"/>
      <c r="I161" s="11"/>
      <c r="J161" s="11"/>
      <c r="K161" s="11"/>
      <c r="L161" s="11"/>
      <c r="M161" s="11"/>
    </row>
    <row r="162" spans="1:26" ht="20.25" x14ac:dyDescent="0.2">
      <c r="A162" s="11"/>
      <c r="B162" s="11"/>
      <c r="C162" s="11"/>
      <c r="D162" s="11"/>
      <c r="E162" s="11"/>
      <c r="F162" s="11"/>
      <c r="G162" s="11"/>
      <c r="H162" s="11"/>
      <c r="I162" s="11"/>
      <c r="J162" s="11"/>
      <c r="K162" s="11"/>
      <c r="L162" s="11"/>
      <c r="M162" s="11"/>
      <c r="T162" s="175" t="s">
        <v>125</v>
      </c>
      <c r="U162" s="176"/>
      <c r="V162" s="176"/>
      <c r="W162" s="22">
        <f>+W110+W121+W155+W159+W158+W160</f>
        <v>0</v>
      </c>
      <c r="X162" s="22">
        <f>+X110+X121+X155+X159+X158+X160</f>
        <v>0</v>
      </c>
      <c r="Y162" s="23">
        <f>+Y110+Y121+Y133+Y155+Y159+Y158+Y160</f>
        <v>0</v>
      </c>
      <c r="Z162" s="24"/>
    </row>
    <row r="164" spans="1:26" x14ac:dyDescent="0.2">
      <c r="T164" s="11"/>
      <c r="U164" s="11"/>
    </row>
    <row r="165" spans="1:26" x14ac:dyDescent="0.2">
      <c r="T165" s="25"/>
      <c r="U165" s="25"/>
      <c r="V165" s="26"/>
      <c r="W165" s="26"/>
      <c r="X165" s="26"/>
      <c r="Y165" s="3"/>
      <c r="Z165" s="27"/>
    </row>
    <row r="166" spans="1:26" x14ac:dyDescent="0.2">
      <c r="T166" s="11"/>
      <c r="U166" s="11"/>
      <c r="Z166" s="27"/>
    </row>
    <row r="167" spans="1:26" ht="15.75" x14ac:dyDescent="0.2">
      <c r="T167" s="177" t="s">
        <v>131</v>
      </c>
      <c r="U167" s="177"/>
      <c r="V167" s="177"/>
      <c r="W167" s="177"/>
      <c r="X167" s="177"/>
      <c r="Y167" s="177"/>
      <c r="Z167" s="27"/>
    </row>
    <row r="168" spans="1:26" ht="15.75" x14ac:dyDescent="0.2">
      <c r="T168" s="28"/>
      <c r="U168" s="28"/>
      <c r="V168" s="28"/>
      <c r="W168" s="28"/>
      <c r="X168" s="28"/>
      <c r="Y168" s="3"/>
      <c r="Z168" s="27"/>
    </row>
    <row r="169" spans="1:26" x14ac:dyDescent="0.2">
      <c r="T169" s="11"/>
      <c r="U169" s="11"/>
      <c r="Z169" s="27"/>
    </row>
    <row r="170" spans="1:26" ht="15.75" x14ac:dyDescent="0.2">
      <c r="T170" s="178" t="s">
        <v>135</v>
      </c>
      <c r="U170" s="178"/>
      <c r="V170" s="178"/>
      <c r="W170" s="178"/>
      <c r="X170" s="178"/>
      <c r="Y170" s="178"/>
      <c r="Z170" s="29"/>
    </row>
  </sheetData>
  <sheetProtection formatCells="0" formatRows="0" insertRows="0" deleteRows="0"/>
  <mergeCells count="352">
    <mergeCell ref="X67:X74"/>
    <mergeCell ref="B8:D8"/>
    <mergeCell ref="E8:M8"/>
    <mergeCell ref="N8:P8"/>
    <mergeCell ref="Q8:Z8"/>
    <mergeCell ref="B9:D9"/>
    <mergeCell ref="E9:M9"/>
    <mergeCell ref="N9:P9"/>
    <mergeCell ref="Q9:Z9"/>
    <mergeCell ref="B14:R14"/>
    <mergeCell ref="T14:Z14"/>
    <mergeCell ref="B15:R15"/>
    <mergeCell ref="T15:U17"/>
    <mergeCell ref="V15:V17"/>
    <mergeCell ref="W15:X16"/>
    <mergeCell ref="Y15:Y17"/>
    <mergeCell ref="Z15:Z17"/>
    <mergeCell ref="B16:B17"/>
    <mergeCell ref="C16:E17"/>
    <mergeCell ref="F16:F17"/>
    <mergeCell ref="G16:J17"/>
    <mergeCell ref="W18:W25"/>
    <mergeCell ref="X18:X25"/>
    <mergeCell ref="G19:J19"/>
    <mergeCell ref="B2:C4"/>
    <mergeCell ref="D2:X3"/>
    <mergeCell ref="D4:X4"/>
    <mergeCell ref="B6:Z6"/>
    <mergeCell ref="B7:D7"/>
    <mergeCell ref="E7:M7"/>
    <mergeCell ref="N7:P7"/>
    <mergeCell ref="Q7:Z7"/>
    <mergeCell ref="B12:D12"/>
    <mergeCell ref="E12:M12"/>
    <mergeCell ref="N12:P12"/>
    <mergeCell ref="Q12:Z12"/>
    <mergeCell ref="B10:D10"/>
    <mergeCell ref="E10:M10"/>
    <mergeCell ref="N10:P10"/>
    <mergeCell ref="Q10:Z10"/>
    <mergeCell ref="B11:D11"/>
    <mergeCell ref="E11:M11"/>
    <mergeCell ref="N11:P11"/>
    <mergeCell ref="Q11:Z11"/>
    <mergeCell ref="K16:L16"/>
    <mergeCell ref="M16:M17"/>
    <mergeCell ref="N16:N17"/>
    <mergeCell ref="O16:P16"/>
    <mergeCell ref="Q16:R17"/>
    <mergeCell ref="G18:J18"/>
    <mergeCell ref="M18:M22"/>
    <mergeCell ref="N18:N22"/>
    <mergeCell ref="O18:O25"/>
    <mergeCell ref="B26:E26"/>
    <mergeCell ref="G26:J26"/>
    <mergeCell ref="Q26:R26"/>
    <mergeCell ref="T26:U26"/>
    <mergeCell ref="A27:S27"/>
    <mergeCell ref="T27:U27"/>
    <mergeCell ref="T21:U21"/>
    <mergeCell ref="G22:J22"/>
    <mergeCell ref="T22:U22"/>
    <mergeCell ref="C23:E25"/>
    <mergeCell ref="G23:J23"/>
    <mergeCell ref="T23:U23"/>
    <mergeCell ref="G24:J24"/>
    <mergeCell ref="T24:U24"/>
    <mergeCell ref="G25:J25"/>
    <mergeCell ref="T25:U25"/>
    <mergeCell ref="P18:P25"/>
    <mergeCell ref="Q18:R25"/>
    <mergeCell ref="T18:U18"/>
    <mergeCell ref="C18:E22"/>
    <mergeCell ref="T19:U19"/>
    <mergeCell ref="G20:J20"/>
    <mergeCell ref="T20:U20"/>
    <mergeCell ref="G21:J21"/>
    <mergeCell ref="B28:Z28"/>
    <mergeCell ref="C29:E30"/>
    <mergeCell ref="G29:J29"/>
    <mergeCell ref="M29:M30"/>
    <mergeCell ref="N29:N30"/>
    <mergeCell ref="O29:O36"/>
    <mergeCell ref="P29:P36"/>
    <mergeCell ref="Q29:R36"/>
    <mergeCell ref="T29:U29"/>
    <mergeCell ref="W29:W36"/>
    <mergeCell ref="X29:X36"/>
    <mergeCell ref="G30:J30"/>
    <mergeCell ref="T30:U30"/>
    <mergeCell ref="C31:E34"/>
    <mergeCell ref="G31:J31"/>
    <mergeCell ref="M31:M34"/>
    <mergeCell ref="N31:N34"/>
    <mergeCell ref="T31:U31"/>
    <mergeCell ref="G32:J32"/>
    <mergeCell ref="T32:U32"/>
    <mergeCell ref="C36:E36"/>
    <mergeCell ref="G36:J36"/>
    <mergeCell ref="T36:U36"/>
    <mergeCell ref="B37:E37"/>
    <mergeCell ref="G37:J37"/>
    <mergeCell ref="Q37:R37"/>
    <mergeCell ref="T37:U37"/>
    <mergeCell ref="G33:J33"/>
    <mergeCell ref="T33:U33"/>
    <mergeCell ref="G34:J34"/>
    <mergeCell ref="T34:U34"/>
    <mergeCell ref="C35:E35"/>
    <mergeCell ref="G35:J35"/>
    <mergeCell ref="T35:U35"/>
    <mergeCell ref="A38:S38"/>
    <mergeCell ref="T38:U38"/>
    <mergeCell ref="B39:Z39"/>
    <mergeCell ref="C40:E44"/>
    <mergeCell ref="G40:J40"/>
    <mergeCell ref="M40:M44"/>
    <mergeCell ref="N40:N44"/>
    <mergeCell ref="O40:O44"/>
    <mergeCell ref="Q40:R44"/>
    <mergeCell ref="T40:U40"/>
    <mergeCell ref="W40:W44"/>
    <mergeCell ref="G41:J41"/>
    <mergeCell ref="T41:U41"/>
    <mergeCell ref="G42:J42"/>
    <mergeCell ref="T42:U42"/>
    <mergeCell ref="G43:J43"/>
    <mergeCell ref="T43:U43"/>
    <mergeCell ref="G44:J44"/>
    <mergeCell ref="P40:P44"/>
    <mergeCell ref="X40:X44"/>
    <mergeCell ref="G46:J46"/>
    <mergeCell ref="T46:U46"/>
    <mergeCell ref="B47:E47"/>
    <mergeCell ref="G47:J47"/>
    <mergeCell ref="Q47:R47"/>
    <mergeCell ref="T47:U47"/>
    <mergeCell ref="T44:U44"/>
    <mergeCell ref="C45:E46"/>
    <mergeCell ref="G45:J45"/>
    <mergeCell ref="M45:M46"/>
    <mergeCell ref="N45:N46"/>
    <mergeCell ref="O45:O46"/>
    <mergeCell ref="Q45:R46"/>
    <mergeCell ref="T45:U45"/>
    <mergeCell ref="P45:P46"/>
    <mergeCell ref="X45:X46"/>
    <mergeCell ref="A48:S48"/>
    <mergeCell ref="T48:U48"/>
    <mergeCell ref="B49:Z49"/>
    <mergeCell ref="C50:E50"/>
    <mergeCell ref="G50:J50"/>
    <mergeCell ref="Q50:R57"/>
    <mergeCell ref="T50:U50"/>
    <mergeCell ref="C51:E51"/>
    <mergeCell ref="G51:J51"/>
    <mergeCell ref="O51:O57"/>
    <mergeCell ref="P51:P57"/>
    <mergeCell ref="T51:U51"/>
    <mergeCell ref="C52:E57"/>
    <mergeCell ref="G52:J52"/>
    <mergeCell ref="M52:M57"/>
    <mergeCell ref="N52:N57"/>
    <mergeCell ref="T52:U52"/>
    <mergeCell ref="G53:J53"/>
    <mergeCell ref="G57:J57"/>
    <mergeCell ref="T57:U57"/>
    <mergeCell ref="W51:W57"/>
    <mergeCell ref="X51:X57"/>
    <mergeCell ref="W45:W46"/>
    <mergeCell ref="B58:E58"/>
    <mergeCell ref="G58:J58"/>
    <mergeCell ref="Q58:R58"/>
    <mergeCell ref="T58:U58"/>
    <mergeCell ref="T53:U53"/>
    <mergeCell ref="G54:J54"/>
    <mergeCell ref="T54:U54"/>
    <mergeCell ref="G55:J55"/>
    <mergeCell ref="T55:U55"/>
    <mergeCell ref="G56:J56"/>
    <mergeCell ref="T56:U56"/>
    <mergeCell ref="A59:S59"/>
    <mergeCell ref="T59:U59"/>
    <mergeCell ref="B60:Z60"/>
    <mergeCell ref="C61:E63"/>
    <mergeCell ref="G61:J61"/>
    <mergeCell ref="M61:M63"/>
    <mergeCell ref="N61:N63"/>
    <mergeCell ref="O61:O63"/>
    <mergeCell ref="P61:P63"/>
    <mergeCell ref="Q61:R62"/>
    <mergeCell ref="T61:U61"/>
    <mergeCell ref="W61:W63"/>
    <mergeCell ref="X61:X63"/>
    <mergeCell ref="T62:U62"/>
    <mergeCell ref="T63:U63"/>
    <mergeCell ref="B64:E64"/>
    <mergeCell ref="G64:J64"/>
    <mergeCell ref="Q64:R64"/>
    <mergeCell ref="T64:U64"/>
    <mergeCell ref="A65:S65"/>
    <mergeCell ref="T65:U65"/>
    <mergeCell ref="G62:J62"/>
    <mergeCell ref="G63:J63"/>
    <mergeCell ref="Q63:R63"/>
    <mergeCell ref="B66:Z66"/>
    <mergeCell ref="C67:E74"/>
    <mergeCell ref="G67:J67"/>
    <mergeCell ref="M67:M74"/>
    <mergeCell ref="N67:N74"/>
    <mergeCell ref="O67:O74"/>
    <mergeCell ref="P67:P74"/>
    <mergeCell ref="Q67:R74"/>
    <mergeCell ref="T67:U67"/>
    <mergeCell ref="W67:W74"/>
    <mergeCell ref="G68:J68"/>
    <mergeCell ref="T68:U68"/>
    <mergeCell ref="G69:J69"/>
    <mergeCell ref="T69:U69"/>
    <mergeCell ref="G70:J70"/>
    <mergeCell ref="T70:U70"/>
    <mergeCell ref="G71:J71"/>
    <mergeCell ref="T71:U71"/>
    <mergeCell ref="G72:J72"/>
    <mergeCell ref="T72:U72"/>
    <mergeCell ref="G73:J73"/>
    <mergeCell ref="T73:U73"/>
    <mergeCell ref="G74:J74"/>
    <mergeCell ref="T74:U74"/>
    <mergeCell ref="B75:E75"/>
    <mergeCell ref="G75:J75"/>
    <mergeCell ref="Q75:R75"/>
    <mergeCell ref="T75:U75"/>
    <mergeCell ref="B79:E79"/>
    <mergeCell ref="G79:J79"/>
    <mergeCell ref="Q79:R79"/>
    <mergeCell ref="T79:U79"/>
    <mergeCell ref="A80:S80"/>
    <mergeCell ref="T80:U80"/>
    <mergeCell ref="A76:S76"/>
    <mergeCell ref="T76:U76"/>
    <mergeCell ref="B77:Z77"/>
    <mergeCell ref="C78:E78"/>
    <mergeCell ref="G78:J78"/>
    <mergeCell ref="Q78:R78"/>
    <mergeCell ref="T78:U78"/>
    <mergeCell ref="C84:E84"/>
    <mergeCell ref="G84:J84"/>
    <mergeCell ref="Q84:R84"/>
    <mergeCell ref="T84:U84"/>
    <mergeCell ref="A85:S85"/>
    <mergeCell ref="T85:U85"/>
    <mergeCell ref="B81:Z81"/>
    <mergeCell ref="C82:E82"/>
    <mergeCell ref="G82:J82"/>
    <mergeCell ref="Q82:R82"/>
    <mergeCell ref="T82:U82"/>
    <mergeCell ref="C83:E83"/>
    <mergeCell ref="G83:J83"/>
    <mergeCell ref="Q83:R83"/>
    <mergeCell ref="T83:U83"/>
    <mergeCell ref="U89:X89"/>
    <mergeCell ref="C90:D90"/>
    <mergeCell ref="L91:N91"/>
    <mergeCell ref="U91:X91"/>
    <mergeCell ref="B92:C92"/>
    <mergeCell ref="D92:G92"/>
    <mergeCell ref="B86:E86"/>
    <mergeCell ref="G86:J86"/>
    <mergeCell ref="K86:N86"/>
    <mergeCell ref="T86:V86"/>
    <mergeCell ref="T87:U87"/>
    <mergeCell ref="B88:E88"/>
    <mergeCell ref="J88:O88"/>
    <mergeCell ref="Q88:Z88"/>
    <mergeCell ref="Q86:R86"/>
    <mergeCell ref="B96:E96"/>
    <mergeCell ref="F96:L96"/>
    <mergeCell ref="N96:R96"/>
    <mergeCell ref="T96:U96"/>
    <mergeCell ref="B97:E97"/>
    <mergeCell ref="F97:L97"/>
    <mergeCell ref="N97:R97"/>
    <mergeCell ref="T97:U97"/>
    <mergeCell ref="C93:D93"/>
    <mergeCell ref="C94:D94"/>
    <mergeCell ref="L94:N94"/>
    <mergeCell ref="T94:Y94"/>
    <mergeCell ref="B95:E95"/>
    <mergeCell ref="F95:L95"/>
    <mergeCell ref="N95:R95"/>
    <mergeCell ref="T95:U95"/>
    <mergeCell ref="T104:U104"/>
    <mergeCell ref="T105:U105"/>
    <mergeCell ref="T106:U106"/>
    <mergeCell ref="T107:U107"/>
    <mergeCell ref="T108:U108"/>
    <mergeCell ref="T109:U109"/>
    <mergeCell ref="T98:U98"/>
    <mergeCell ref="T99:U99"/>
    <mergeCell ref="T100:U100"/>
    <mergeCell ref="T101:U101"/>
    <mergeCell ref="T102:U102"/>
    <mergeCell ref="T103:U103"/>
    <mergeCell ref="T118:U118"/>
    <mergeCell ref="T119:U119"/>
    <mergeCell ref="T120:U120"/>
    <mergeCell ref="T121:U121"/>
    <mergeCell ref="T122:U122"/>
    <mergeCell ref="T124:U124"/>
    <mergeCell ref="T110:U110"/>
    <mergeCell ref="T113:U113"/>
    <mergeCell ref="T114:U114"/>
    <mergeCell ref="T115:U115"/>
    <mergeCell ref="T116:U116"/>
    <mergeCell ref="T117:U117"/>
    <mergeCell ref="T131:U131"/>
    <mergeCell ref="T132:U132"/>
    <mergeCell ref="T133:U133"/>
    <mergeCell ref="T134:U134"/>
    <mergeCell ref="T136:U136"/>
    <mergeCell ref="T137:U137"/>
    <mergeCell ref="T125:U125"/>
    <mergeCell ref="T126:U126"/>
    <mergeCell ref="T127:U127"/>
    <mergeCell ref="T128:U128"/>
    <mergeCell ref="T129:U129"/>
    <mergeCell ref="T130:U130"/>
    <mergeCell ref="T144:U144"/>
    <mergeCell ref="T145:U145"/>
    <mergeCell ref="T146:U146"/>
    <mergeCell ref="T147:U147"/>
    <mergeCell ref="T148:U148"/>
    <mergeCell ref="T149:U149"/>
    <mergeCell ref="T138:U138"/>
    <mergeCell ref="T139:U139"/>
    <mergeCell ref="T140:U140"/>
    <mergeCell ref="T141:U141"/>
    <mergeCell ref="T142:U142"/>
    <mergeCell ref="T143:U143"/>
    <mergeCell ref="T158:U158"/>
    <mergeCell ref="T159:U159"/>
    <mergeCell ref="T160:U160"/>
    <mergeCell ref="T162:V162"/>
    <mergeCell ref="T167:Y167"/>
    <mergeCell ref="T170:Y170"/>
    <mergeCell ref="T150:U150"/>
    <mergeCell ref="T151:U151"/>
    <mergeCell ref="T152:U152"/>
    <mergeCell ref="T153:U153"/>
    <mergeCell ref="T154:U154"/>
    <mergeCell ref="T155:U155"/>
  </mergeCells>
  <dataValidations count="2">
    <dataValidation type="list" allowBlank="1" showInputMessage="1" showErrorMessage="1" sqref="T158:U160 T113:U120 T87:U87 T48:U49 T59:U60 T65:U66 T95:U109 T38:U38 T27:U27 T136:U154 T124:U132 T76:U77 T80:U85">
      <formula1>$AF$12:$AF$13</formula1>
    </dataValidation>
    <dataValidation type="list" allowBlank="1" showInputMessage="1" showErrorMessage="1" sqref="T40:U46 T18:U25 T50:U57 T67:U74 T29:U36 T61:U63 T78:U78">
      <formula1>$AD$11:$AD$12</formula1>
    </dataValidation>
  </dataValidations>
  <hyperlinks>
    <hyperlink ref="V61" r:id="rId1"/>
  </hyperlinks>
  <printOptions horizontalCentered="1" verticalCentered="1"/>
  <pageMargins left="0.39370078740157483" right="0.39370078740157483" top="0.39370078740157483" bottom="0.39370078740157483" header="0" footer="0"/>
  <pageSetup paperSize="14" scale="35" fitToHeight="0" orientation="landscape" horizontalDpi="4294967294" verticalDpi="4294967294" r:id="rId2"/>
  <headerFooter alignWithMargins="0"/>
  <rowBreaks count="4" manualBreakCount="4">
    <brk id="26" max="27" man="1"/>
    <brk id="35" max="27" man="1"/>
    <brk id="47" max="27" man="1"/>
    <brk id="64" max="27" man="1"/>
  </rowBreaks>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[1]listas!#REF!</xm:f>
          </x14:formula1>
          <xm:sqref>E7 Q11:R11 Q9:R9 T170 Q7:Q8 L94 E8:H9 E12:H12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vt:lpstr>
      <vt:lpstr>FORMATO!Área_de_impresión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Jose Leonardo Millan Alvarado</cp:lastModifiedBy>
  <cp:lastPrinted>2018-01-10T21:44:58Z</cp:lastPrinted>
  <dcterms:created xsi:type="dcterms:W3CDTF">2017-06-20T20:16:59Z</dcterms:created>
  <dcterms:modified xsi:type="dcterms:W3CDTF">2018-02-07T12:48:34Z</dcterms:modified>
</cp:coreProperties>
</file>