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13. PROYECTOS DE INVERSION BTM 2019\05. Planes de Acción\03. Fortalecimiento del Manejo de Emergencias y Desastres\04. SGCREC A DICIEMBRE  31 2019\"/>
    </mc:Choice>
  </mc:AlternateContent>
  <workbookProtection workbookPassword="CCE3" lockStructure="1"/>
  <bookViews>
    <workbookView xWindow="0" yWindow="0" windowWidth="21600" windowHeight="9135" tabRatio="710" firstSheet="2" activeTab="3"/>
  </bookViews>
  <sheets>
    <sheet name="base de datos" sheetId="2" state="hidden" r:id="rId1"/>
    <sheet name="INSTRUCTIVO" sheetId="3" r:id="rId2"/>
    <sheet name="01. INFORMACION GENERAL" sheetId="5" r:id="rId3"/>
    <sheet name="02. PLAN DE ACCION " sheetId="6" r:id="rId4"/>
    <sheet name="03. EJECUCIÓN DE RECURSOS" sheetId="8" r:id="rId5"/>
    <sheet name="04. CONTROL DE CAMBIOS" sheetId="10" r:id="rId6"/>
  </sheets>
  <externalReferences>
    <externalReference r:id="rId7"/>
    <externalReference r:id="rId8"/>
  </externalReferences>
  <definedNames>
    <definedName name="_01_Desarrollar_e_implementar_100__de_la__Estrategia_Distrital_de_Respuesta_a_Emergencias">'base de datos'!$G$175:$G$196</definedName>
    <definedName name="_xlnm._FilterDatabase" localSheetId="2" hidden="1">'01. INFORMACION GENERAL'!#REF!</definedName>
    <definedName name="_xlnm._FilterDatabase" localSheetId="3" hidden="1">'02. PLAN DE ACCION '!$A$6:$Y$16</definedName>
    <definedName name="_xlnm._FilterDatabase" localSheetId="4" hidden="1">'03. EJECUCIÓN DE RECURSOS'!$B$13:$N$83</definedName>
    <definedName name="_xlnm._FilterDatabase" localSheetId="5" hidden="1">'04. CONTROL DE CAMBIOS'!$B$14:$J$15</definedName>
    <definedName name="_xlnm._FilterDatabase" localSheetId="1" hidden="1">INSTRUCTIVO!$B$6:$H$14</definedName>
    <definedName name="_xlnm.Print_Area" localSheetId="2">'01. INFORMACION GENERAL'!$A$1:$N$46</definedName>
    <definedName name="_xlnm.Print_Area" localSheetId="3">'02. PLAN DE ACCION '!$A$1:$S$83</definedName>
    <definedName name="_xlnm.Print_Area" localSheetId="4">'03. EJECUCIÓN DE RECURSOS'!$A$1:$N$93</definedName>
    <definedName name="_xlnm.Print_Area" localSheetId="5">'04. CONTROL DE CAMBIOS'!$A$1:$O$21</definedName>
    <definedName name="_xlnm.Print_Area" localSheetId="1">INSTRUCTIVO!$A$1:$I$41</definedName>
    <definedName name="Atención_Integral_oportuna_eficiente_y_eficaz_de_las_situaciones_de_emergencia_calamidad_o_desastre_a_traves_de_la_estrategia_distrital_de_respuesta">'base de datos'!$M$186</definedName>
    <definedName name="Bogota_ciudad_sostenible_y_eficiente_baja_en_carbono">'base de datos'!$Q$186:$Q$189</definedName>
    <definedName name="FONDIGER">'base de datos'!$C$186:$C$194</definedName>
    <definedName name="Funcionamiento">'base de datos'!$C$158</definedName>
    <definedName name="Gastos_Generales">'base de datos'!$E$186:$E$190</definedName>
    <definedName name="Generacion_de_" localSheetId="0">'base de datos'!$C$249:$C$252</definedName>
    <definedName name="Generación_de_conociminento_y_actualización_de_los_analisis_de_riesgos_y_efectos_del_cambio_climatico">'base de datos'!$J$186:$J$189</definedName>
    <definedName name="IDIGER">'base de datos'!$B$186:$B$190</definedName>
    <definedName name="Implementación_de_procesos_efectivos_de_preparativos_respuesta_y_recuperación_post_evento">'base de datos'!$L$186:$L$189</definedName>
    <definedName name="Inversión_Directa_FONDIGER">'base de datos'!$E$158:$E$166</definedName>
    <definedName name="Inversión_Directa_IDIGER">'base de datos'!$D$158:$D$161</definedName>
    <definedName name="linea" localSheetId="0">'base de datos'!$C$231:$C$241</definedName>
    <definedName name="LISTA001">'base de datos'!$E$31:$E$36</definedName>
    <definedName name="LISTA002">'base de datos'!$F$31</definedName>
    <definedName name="LISTA003">'base de datos'!$G$31</definedName>
    <definedName name="LISTA004">'base de datos'!$H$31:$H$32</definedName>
    <definedName name="LISTA005">'base de datos'!$I$31:$I$32</definedName>
    <definedName name="LISTA006">'base de datos'!$J$31:$J$33</definedName>
    <definedName name="LISTA007">'base de datos'!$K$31</definedName>
    <definedName name="LISTA008">'base de datos'!$L$31:$L$32</definedName>
    <definedName name="LISTA009">'base de datos'!$M$31</definedName>
    <definedName name="LISTA010">'base de datos'!$E$175:$E$181</definedName>
    <definedName name="LISTA011">'base de datos'!$F$175:$F$181</definedName>
    <definedName name="LISTA012">'base de datos'!$G$175:$G$181</definedName>
    <definedName name="LISTA013">'base de datos'!$H$175:$H$181</definedName>
    <definedName name="LISTA014">'base de datos'!$E$141:$E$149</definedName>
    <definedName name="LISTA015">'base de datos'!$F$141</definedName>
    <definedName name="LISTA016">'base de datos'!$G$141</definedName>
    <definedName name="LISTA017">'base de datos'!$H$141</definedName>
    <definedName name="LISTA018">'base de datos'!$I$141</definedName>
    <definedName name="LISTA019">'base de datos'!$J$141</definedName>
    <definedName name="LISTA020">'base de datos'!$K$141</definedName>
    <definedName name="LISTA021">'base de datos'!$L$141</definedName>
    <definedName name="LISTA022">'base de datos'!$M$141</definedName>
    <definedName name="LISTA023">'base de datos'!$N$141</definedName>
    <definedName name="LISTA024">'base de datos'!$O$141</definedName>
    <definedName name="LISTA025">'base de datos'!$P$141</definedName>
    <definedName name="LISTA026">'base de datos'!$Q$141</definedName>
    <definedName name="Manejo_integral_del_agua_como_elemento_vital_para_la_resiliencia_frente_a_riesgos_y_los_efectos_del_cambio_climatico">'base de datos'!$N$186:$N$192</definedName>
    <definedName name="ORIGEN">'base de datos'!$A$186:$A$187</definedName>
    <definedName name="Proyecto_No_1158_Reducción_del_riesgo_y_adaptación_al_cambio_climático">'base de datos'!$G$186:$G$190</definedName>
    <definedName name="Proyecto_No_1166_Consolidación_de_la_gestión_pública_eficiente_del_IDIGER_como_entidad_coordinadora_del_SDGR_CC">'base de datos'!$I$186:$I$190</definedName>
    <definedName name="Proyecto_No_1172_Conocimiento_del_riesgo_y_efectos_del_cambio_climático">'base de datos'!$F$186:$F$190</definedName>
    <definedName name="Proyecto_No_1178_Fortalecimiento_del_manejo_de_emergencias_y_desastres">'base de datos'!$H$186:$H$191</definedName>
    <definedName name="Reducción_de_la_vulnerabilidad_territorial_de_Bogota_frente_a_riesgos_y_efectos_del_cambio_climatico">'base de datos'!$R$186:$R$191</definedName>
    <definedName name="Resiliencia_sectorial_y_reducción_de_riesgos_de_gran_impacto">'base de datos'!$K$186:$K$192</definedName>
    <definedName name="Sistema_de_gobernanza_ambiental_para_afrontar_colectivamente_los_riesgos_y_efectos_de_cambio_climatico">'base de datos'!$O$186:$O$188</definedName>
    <definedName name="_xlnm.Print_Titles" localSheetId="2">'01. INFORMACION GENERAL'!$1:$26</definedName>
    <definedName name="_xlnm.Print_Titles" localSheetId="3">'02. PLAN DE ACCION '!$1:$6</definedName>
    <definedName name="_xlnm.Print_Titles" localSheetId="4">'03. EJECUCIÓN DE RECURSOS'!$2:$13</definedName>
    <definedName name="_xlnm.Print_Titles" localSheetId="5">'04. CONTROL DE CAMBIOS'!$1:$19</definedName>
    <definedName name="_xlnm.Print_Titles" localSheetId="1">INSTRUCTIVO!$1:$5</definedName>
    <definedName name="Tranformación_cultural_para_enfentar_los_riesgos_y_los_nuevos_retos_del_cambio_climatico">'base de datos'!$P$186:$P$189</definedName>
  </definedNames>
  <calcPr calcId="181029"/>
</workbook>
</file>

<file path=xl/calcChain.xml><?xml version="1.0" encoding="utf-8"?>
<calcChain xmlns="http://schemas.openxmlformats.org/spreadsheetml/2006/main">
  <c r="Q8" i="6" l="1"/>
  <c r="Q54" i="6"/>
  <c r="Q60" i="6"/>
  <c r="Q30" i="6"/>
  <c r="T72" i="6" l="1"/>
  <c r="P23" i="6" l="1"/>
  <c r="J23" i="6"/>
  <c r="P15" i="6"/>
  <c r="J15" i="6"/>
  <c r="C29" i="8" l="1"/>
  <c r="C17" i="8"/>
  <c r="C18" i="8"/>
  <c r="C16" i="8"/>
  <c r="I89" i="8" l="1"/>
  <c r="J79" i="8" l="1"/>
  <c r="K79" i="8"/>
  <c r="L79" i="8" s="1"/>
  <c r="J75" i="8"/>
  <c r="J74" i="8"/>
  <c r="K51" i="8"/>
  <c r="L51" i="8" s="1"/>
  <c r="K50" i="8"/>
  <c r="J51" i="8"/>
  <c r="J50" i="8"/>
  <c r="J49" i="8"/>
  <c r="K40" i="8"/>
  <c r="L40" i="8" s="1"/>
  <c r="J38" i="8"/>
  <c r="J39" i="8"/>
  <c r="J40" i="8"/>
  <c r="L27" i="8"/>
  <c r="K56" i="6"/>
  <c r="J27" i="8"/>
  <c r="J29" i="8"/>
  <c r="K29" i="8" s="1"/>
  <c r="L29" i="8" s="1"/>
  <c r="J28" i="8"/>
  <c r="K17" i="8"/>
  <c r="L17" i="8" s="1"/>
  <c r="J25" i="8"/>
  <c r="J22" i="8"/>
  <c r="J18" i="8"/>
  <c r="J17" i="8"/>
  <c r="N79" i="8" l="1"/>
  <c r="N17" i="8"/>
  <c r="J16" i="8" l="1"/>
  <c r="K14" i="8" l="1"/>
  <c r="K61" i="6" l="1"/>
  <c r="J76" i="8" s="1"/>
  <c r="N76" i="8" s="1"/>
  <c r="Q29" i="6" l="1"/>
  <c r="K38" i="8" s="1"/>
  <c r="L38" i="8" s="1"/>
  <c r="Q27" i="6"/>
  <c r="Q46" i="6"/>
  <c r="Q56" i="6"/>
  <c r="K74" i="8"/>
  <c r="Q35" i="6"/>
  <c r="K49" i="8" s="1"/>
  <c r="L49" i="8" s="1"/>
  <c r="Q64" i="6" l="1"/>
  <c r="K38" i="6"/>
  <c r="N30" i="8" l="1"/>
  <c r="J19" i="8" l="1"/>
  <c r="J73" i="8" l="1"/>
  <c r="J63" i="8"/>
  <c r="J62" i="8"/>
  <c r="J61" i="8"/>
  <c r="K61" i="8" s="1"/>
  <c r="J59" i="8"/>
  <c r="J57" i="8"/>
  <c r="K57" i="8" s="1"/>
  <c r="L57" i="8" s="1"/>
  <c r="J56" i="8"/>
  <c r="K56" i="8" s="1"/>
  <c r="J53" i="8"/>
  <c r="J47" i="8"/>
  <c r="J46" i="8"/>
  <c r="J32" i="8"/>
  <c r="J24" i="8"/>
  <c r="J23" i="8"/>
  <c r="J41" i="8"/>
  <c r="J34" i="8"/>
  <c r="N34" i="8" s="1"/>
  <c r="T71" i="6"/>
  <c r="L61" i="8" l="1"/>
  <c r="L56" i="8"/>
  <c r="J65" i="8"/>
  <c r="J71" i="8"/>
  <c r="L71" i="8" s="1"/>
  <c r="K71" i="8" l="1"/>
  <c r="K87" i="8" s="1"/>
  <c r="J46" i="6"/>
  <c r="C73" i="8" l="1"/>
  <c r="C72" i="8"/>
  <c r="C71" i="8"/>
  <c r="N65" i="8"/>
  <c r="C66" i="8"/>
  <c r="K63" i="8"/>
  <c r="L59" i="8"/>
  <c r="C57" i="8"/>
  <c r="N57" i="8"/>
  <c r="C56" i="8"/>
  <c r="C55" i="8"/>
  <c r="C54" i="8"/>
  <c r="C53" i="8"/>
  <c r="C48" i="8"/>
  <c r="L41" i="8"/>
  <c r="J37" i="8"/>
  <c r="J87" i="8" s="1"/>
  <c r="J92" i="8" s="1"/>
  <c r="C31" i="8"/>
  <c r="C30" i="8"/>
  <c r="L63" i="8" l="1"/>
  <c r="L87" i="8" s="1"/>
  <c r="K60" i="8"/>
  <c r="I87" i="8"/>
  <c r="N59" i="8"/>
  <c r="I91" i="8"/>
  <c r="N91" i="8" s="1"/>
  <c r="I90" i="8"/>
  <c r="N90" i="8" s="1"/>
  <c r="N89" i="8"/>
  <c r="I88" i="8"/>
  <c r="N88" i="8" s="1"/>
  <c r="N49" i="8" l="1"/>
  <c r="K58" i="8"/>
  <c r="K67" i="8"/>
  <c r="L74" i="8"/>
  <c r="J67" i="8"/>
  <c r="J70" i="8"/>
  <c r="N68" i="8"/>
  <c r="J36" i="8"/>
  <c r="J52" i="8"/>
  <c r="J60" i="8"/>
  <c r="J77" i="8"/>
  <c r="B58" i="8"/>
  <c r="C58" i="8"/>
  <c r="N51" i="8"/>
  <c r="L50" i="8"/>
  <c r="N50" i="8" s="1"/>
  <c r="K39" i="8" l="1"/>
  <c r="L39" i="8" s="1"/>
  <c r="Q38" i="6"/>
  <c r="L67" i="8"/>
  <c r="L58" i="8"/>
  <c r="N58" i="8" s="1"/>
  <c r="K52" i="8"/>
  <c r="J64" i="8"/>
  <c r="K70" i="8"/>
  <c r="L70" i="8" s="1"/>
  <c r="K36" i="8" l="1"/>
  <c r="K64" i="8"/>
  <c r="C50" i="8"/>
  <c r="C49" i="8"/>
  <c r="B40" i="8"/>
  <c r="C40" i="8"/>
  <c r="B39" i="8"/>
  <c r="C39" i="8"/>
  <c r="C47" i="8"/>
  <c r="I92" i="8" l="1"/>
  <c r="K28" i="8"/>
  <c r="L28" i="8" l="1"/>
  <c r="N28" i="8" s="1"/>
  <c r="K26" i="8"/>
  <c r="C28" i="8"/>
  <c r="K64" i="6" l="1"/>
  <c r="N86" i="8" l="1"/>
  <c r="N87" i="8"/>
  <c r="L60" i="8"/>
  <c r="N40" i="8"/>
  <c r="C74" i="8"/>
  <c r="N74" i="8"/>
  <c r="C67" i="8"/>
  <c r="N67" i="8"/>
  <c r="L52" i="8"/>
  <c r="M52" i="8"/>
  <c r="C59" i="8"/>
  <c r="N39" i="8"/>
  <c r="C51" i="8"/>
  <c r="C38" i="8"/>
  <c r="N38" i="8"/>
  <c r="O17" i="6" l="1"/>
  <c r="C82" i="8" l="1"/>
  <c r="C81" i="8"/>
  <c r="C79" i="8"/>
  <c r="C78" i="8"/>
  <c r="C68" i="8"/>
  <c r="C69" i="8"/>
  <c r="C75" i="8"/>
  <c r="C76" i="8"/>
  <c r="C65" i="8"/>
  <c r="N75" i="8"/>
  <c r="N71" i="8"/>
  <c r="N70" i="8"/>
  <c r="M64" i="8"/>
  <c r="L64" i="8"/>
  <c r="C62" i="8"/>
  <c r="C63" i="8"/>
  <c r="C61" i="8"/>
  <c r="N63" i="8"/>
  <c r="N62" i="8"/>
  <c r="N61" i="8"/>
  <c r="M60" i="8"/>
  <c r="N53" i="8"/>
  <c r="C41" i="8"/>
  <c r="C42" i="8"/>
  <c r="C43" i="8"/>
  <c r="C44" i="8"/>
  <c r="C45" i="8"/>
  <c r="C46" i="8"/>
  <c r="C37" i="8"/>
  <c r="N47" i="8"/>
  <c r="N46" i="8"/>
  <c r="N41" i="8"/>
  <c r="N37" i="8"/>
  <c r="N32" i="8"/>
  <c r="N27" i="8"/>
  <c r="C34" i="8"/>
  <c r="C35" i="8"/>
  <c r="C32" i="8"/>
  <c r="C33" i="8"/>
  <c r="C27" i="8"/>
  <c r="N24" i="8"/>
  <c r="N23" i="8"/>
  <c r="N22" i="8"/>
  <c r="C25" i="8"/>
  <c r="C24" i="8"/>
  <c r="C20" i="8"/>
  <c r="C21" i="8"/>
  <c r="C22" i="8"/>
  <c r="C23" i="8"/>
  <c r="C19" i="8"/>
  <c r="C15" i="8"/>
  <c r="N52" i="8" l="1"/>
  <c r="N60" i="8"/>
  <c r="N64" i="8"/>
  <c r="K40" i="5" l="1"/>
  <c r="O27" i="6"/>
  <c r="O38" i="6"/>
  <c r="O46" i="6"/>
  <c r="O52" i="6"/>
  <c r="O48" i="6" s="1"/>
  <c r="O64" i="6"/>
  <c r="F78" i="6"/>
  <c r="R64" i="6" l="1"/>
  <c r="P64" i="6"/>
  <c r="L64" i="6"/>
  <c r="J64" i="6"/>
  <c r="O53" i="6"/>
  <c r="P52" i="6"/>
  <c r="K52" i="6"/>
  <c r="L52" i="6"/>
  <c r="J52" i="6"/>
  <c r="P46" i="6"/>
  <c r="R46" i="6"/>
  <c r="R52" i="6" s="1"/>
  <c r="L46" i="6"/>
  <c r="K46" i="6"/>
  <c r="O39" i="6"/>
  <c r="R27" i="6" l="1"/>
  <c r="J27" i="6" l="1"/>
  <c r="P17" i="6" l="1"/>
  <c r="D38" i="5" l="1"/>
  <c r="D37" i="5"/>
  <c r="D36" i="5"/>
  <c r="D35" i="5"/>
  <c r="D33" i="5"/>
  <c r="D34" i="5"/>
  <c r="I10" i="10" l="1"/>
  <c r="I9" i="10"/>
  <c r="D9" i="10"/>
  <c r="D8" i="8"/>
  <c r="D10" i="10"/>
  <c r="D9" i="8"/>
  <c r="D31" i="5" l="1"/>
  <c r="J10" i="5"/>
  <c r="B10" i="5"/>
  <c r="C141" i="2"/>
  <c r="C142" i="2" s="1"/>
  <c r="N92" i="8" l="1"/>
  <c r="M92" i="8"/>
  <c r="L92" i="8"/>
  <c r="K92" i="8"/>
  <c r="O73" i="6" l="1"/>
  <c r="O68" i="6"/>
  <c r="O28" i="6"/>
  <c r="O70" i="6" l="1"/>
  <c r="O77" i="6"/>
  <c r="O65" i="6"/>
  <c r="O18" i="6"/>
  <c r="O7" i="6"/>
  <c r="D32" i="5" l="1"/>
  <c r="J26" i="8" l="1"/>
  <c r="K77" i="8" l="1"/>
  <c r="K83" i="8" s="1"/>
  <c r="L77" i="8"/>
  <c r="M77" i="8"/>
  <c r="N77" i="8"/>
  <c r="L36" i="8"/>
  <c r="M36" i="8"/>
  <c r="N36" i="8" l="1"/>
  <c r="L26" i="8" l="1"/>
  <c r="M26" i="8"/>
  <c r="L14" i="8"/>
  <c r="M14" i="8"/>
  <c r="J73" i="6"/>
  <c r="S73" i="6"/>
  <c r="R73" i="6"/>
  <c r="Q73" i="6"/>
  <c r="P73" i="6"/>
  <c r="L73" i="6"/>
  <c r="K73" i="6"/>
  <c r="R68" i="6"/>
  <c r="S68" i="6"/>
  <c r="Q68" i="6"/>
  <c r="P68" i="6"/>
  <c r="L68" i="6"/>
  <c r="K68" i="6"/>
  <c r="J68" i="6"/>
  <c r="R38" i="6"/>
  <c r="P38" i="6"/>
  <c r="L38" i="6"/>
  <c r="J38" i="6"/>
  <c r="Q17" i="6"/>
  <c r="R17" i="6"/>
  <c r="P27" i="6"/>
  <c r="K27" i="6"/>
  <c r="L27" i="6"/>
  <c r="J17" i="6"/>
  <c r="K17" i="6"/>
  <c r="L17" i="6"/>
  <c r="K77" i="6" l="1"/>
  <c r="P78" i="6"/>
  <c r="J77" i="6"/>
  <c r="Q78" i="6"/>
  <c r="M83" i="8"/>
  <c r="L83" i="8"/>
  <c r="L77" i="6"/>
  <c r="R78" i="6"/>
  <c r="N26" i="8"/>
  <c r="N25" i="8"/>
  <c r="Q77" i="6" l="1"/>
  <c r="J79" i="6"/>
  <c r="P79" i="6"/>
  <c r="P77" i="6"/>
  <c r="N19" i="8"/>
  <c r="N16" i="8" l="1"/>
  <c r="N15" i="8" l="1"/>
  <c r="N14" i="8" s="1"/>
  <c r="N83" i="8" s="1"/>
  <c r="J14" i="8"/>
  <c r="J83" i="8" s="1"/>
  <c r="F41" i="5" l="1"/>
  <c r="C31" i="2"/>
  <c r="C32" i="2" s="1"/>
  <c r="L8" i="8"/>
  <c r="I8" i="8" s="1"/>
  <c r="B24" i="5"/>
  <c r="F24" i="5" s="1"/>
  <c r="C175" i="2" l="1"/>
  <c r="C176" i="2" s="1"/>
</calcChain>
</file>

<file path=xl/sharedStrings.xml><?xml version="1.0" encoding="utf-8"?>
<sst xmlns="http://schemas.openxmlformats.org/spreadsheetml/2006/main" count="1374" uniqueCount="783">
  <si>
    <t>PLE-FT-15</t>
  </si>
  <si>
    <t>VERSIÓN:</t>
  </si>
  <si>
    <t>Instituto Distrital de Gestión de Riesgos y Cambio Climatico - IDIGER</t>
  </si>
  <si>
    <t>FECHA INICIO</t>
  </si>
  <si>
    <t>FECHA FINAL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</si>
  <si>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</si>
  <si>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</si>
  <si>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</si>
  <si>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</si>
  <si>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</si>
  <si>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</si>
  <si>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</si>
  <si>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</si>
  <si>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</si>
  <si>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</si>
  <si>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</si>
  <si>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</si>
  <si>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</si>
  <si>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</si>
  <si>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</si>
  <si>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</si>
  <si>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</si>
  <si>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</si>
  <si>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</si>
  <si>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</si>
  <si>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</si>
  <si>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</si>
  <si>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</si>
  <si>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</si>
  <si>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</si>
  <si>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</si>
  <si>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</si>
  <si>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</si>
  <si>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</si>
  <si>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</si>
  <si>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</si>
  <si>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</si>
  <si>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</si>
  <si>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</si>
  <si>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</si>
  <si>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</si>
  <si>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</si>
  <si>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</si>
  <si>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</si>
  <si>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Oficina Asesora Jurídica</t>
  </si>
  <si>
    <t>Oficina Asesora Planeación</t>
  </si>
  <si>
    <t>Oficina de Control Interno</t>
  </si>
  <si>
    <t xml:space="preserve">Oficina de Tecnologías de la Información y las Comunicaciones </t>
  </si>
  <si>
    <t>Dirección General</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</si>
  <si>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</si>
  <si>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</si>
  <si>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</si>
  <si>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</si>
  <si>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</si>
  <si>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</si>
  <si>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Especifique el grupo encargado de formular y desarrollar el Plan de Acción. (Ejemplo: Subdirección - Grupo)</t>
  </si>
  <si>
    <t>Registrar el consecutivo por cada fila, de acuerdo con el item correspondiente, iniciando con el ítem número 1</t>
  </si>
  <si>
    <t>Liste los productos que espera entregar, para el registro tenga en cuenta dentro del componente los productos precedentes y siguientes para conservar el orden de los mismos.</t>
  </si>
  <si>
    <t>Realizar 12.000 Visitas de verificación a edificaciones con sistemas de transporte vertical y puertas eléctricas</t>
  </si>
  <si>
    <t xml:space="preserve">Subdirección Corporativa y Asuntos Disciplinarios </t>
  </si>
  <si>
    <t>Subdirección Para la Reducción del Riesgo y Adaptación al Cambio Climático</t>
  </si>
  <si>
    <t>Subdirección para el Manejo de Emergencias y Desastres</t>
  </si>
  <si>
    <t>A partir de la siguiente fila se deben registrar los componentes que se encuentran establecidos en su proyecto de inversión. Asi mismo, se pueden registrar otros componentes que hagan parte de funciones pares que no estan de manera especifica en la ficha EBI (Ejemplo: Talento humano, Juridica, Control Interno)</t>
  </si>
  <si>
    <t>3.1. ÍTEM</t>
  </si>
  <si>
    <r>
      <rPr>
        <b/>
        <sz val="11"/>
        <rFont val="Arial"/>
        <family val="2"/>
      </rPr>
      <t>FECHA INICIO</t>
    </r>
    <r>
      <rPr>
        <sz val="11"/>
        <rFont val="Arial"/>
        <family val="2"/>
      </rPr>
      <t xml:space="preserve">: Determine la fecha en que se dará inicio al desarrollo de la actividad propuesta
</t>
    </r>
    <r>
      <rPr>
        <b/>
        <sz val="11"/>
        <rFont val="Arial"/>
        <family val="2"/>
      </rPr>
      <t>FECHA FINAL:</t>
    </r>
    <r>
      <rPr>
        <sz val="11"/>
        <rFont val="Arial"/>
        <family val="2"/>
      </rPr>
      <t xml:space="preserve"> Determine la fecha en que se finalizará el desarrollo de la actividad propuesta</t>
    </r>
  </si>
  <si>
    <t>Determine el peso porcentual que tiene cada producto dentro de la meta, teniendo en cuenta que la sumatoria total de los ítem´s no debe exceder del 100%, recuerde que siempre existirá un producto que se identifica como prioritario dentro de cada componente; es decir, el producto que mayor peso deberá tener.</t>
  </si>
  <si>
    <t xml:space="preserve">Registre el porcentaje de avance acumulado para el logro de cada producto programado. El porcentaje debe calcularse teniendo en cuenta el peso porcentual asignado (Numeral 3.4)  </t>
  </si>
  <si>
    <r>
      <t xml:space="preserve">Estime el valor de los recursos financieros que se requieren para desarrollar la actividad, así como la fuente de financiación. </t>
    </r>
    <r>
      <rPr>
        <b/>
        <sz val="11"/>
        <color indexed="8"/>
        <rFont val="Arial"/>
        <family val="2"/>
      </rPr>
      <t>( IDIGER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</si>
  <si>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r>
      <t xml:space="preserve">Especifique el nombre de la (s) dependencia (s) encargada (s) de adelantar cada una de las actividades. </t>
    </r>
    <r>
      <rPr>
        <b/>
        <sz val="11"/>
        <color indexed="8"/>
        <rFont val="Arial"/>
        <family val="2"/>
      </rPr>
      <t>En el caso de no tener el nombre las personas responsables de realizar o ejecutar las actividades programadas al momento de realizar la programación o el seguimiento,  se debe registrar el objeto contractual contemplado.</t>
    </r>
  </si>
  <si>
    <t>a) Registre el valor correspondiente a los recursos de inversión del IDIGER ejecutados a la fecha de seguimiento del Plan de Acción según sea el caso (Inversión o Funcionamiento). 
b) Registre el valor correspondiente a los recursos del FONDIGER ejecutados a la fecha de seguimiento del Plan de Acción, teniendo en cuenta la vigencia de los recursos utilizados.</t>
  </si>
  <si>
    <t>CÓDIGO:</t>
  </si>
  <si>
    <t>FECHA DE REVISIÓN:</t>
  </si>
  <si>
    <t xml:space="preserve">01. INFORMACIÓN GENERAL </t>
  </si>
  <si>
    <t xml:space="preserve">PILAR /EJE </t>
  </si>
  <si>
    <t>PROGRAMA PDD</t>
  </si>
  <si>
    <t>PROYECTO DE ESTRATEGICO</t>
  </si>
  <si>
    <t>PROYECTO DE INVERSIÓN</t>
  </si>
  <si>
    <t>Tecnologías de la información y las comunicaciones</t>
  </si>
  <si>
    <t>AREA RESPONSABLE</t>
  </si>
  <si>
    <t>TIPO DE INDICADOR</t>
  </si>
  <si>
    <t xml:space="preserve">Eficacia </t>
  </si>
  <si>
    <t>Nombre</t>
  </si>
  <si>
    <t xml:space="preserve">Area </t>
  </si>
  <si>
    <t>Cargo</t>
  </si>
  <si>
    <t>Correo</t>
  </si>
  <si>
    <t>Telefono</t>
  </si>
  <si>
    <t>Eficiencia</t>
  </si>
  <si>
    <t xml:space="preserve">Efectividad </t>
  </si>
  <si>
    <t>Componentes</t>
  </si>
  <si>
    <t>Reasentamiento de familias localizadas en alto riesgo no mitigable</t>
  </si>
  <si>
    <t>Construcción de obras de mitigación y adecuación</t>
  </si>
  <si>
    <t>Fortalecimiento de capacidades para la gestión del riesgo y la adaptación al cambio climático</t>
  </si>
  <si>
    <t>Administración y desarrollo institucional</t>
  </si>
  <si>
    <t>Sistema integrado de gestión</t>
  </si>
  <si>
    <t>Caracterización de escenarios de riesgo</t>
  </si>
  <si>
    <t>Análisis de riesgo</t>
  </si>
  <si>
    <t>Monitoreo del riesgo</t>
  </si>
  <si>
    <t>Estrategia distrital de respuesta a emergencias</t>
  </si>
  <si>
    <t>Capacitación y entrenamiento</t>
  </si>
  <si>
    <t>Centro distrital logístico y de reserva</t>
  </si>
  <si>
    <t>Aglomeraciones de público</t>
  </si>
  <si>
    <t>Transporte vertical</t>
  </si>
  <si>
    <t>Respuesta a emergencias</t>
  </si>
  <si>
    <t>Direccionamiento Estrategico</t>
  </si>
  <si>
    <t>Conocimiento de Riesgos y Efectos del Cambio Climático</t>
  </si>
  <si>
    <t>Gestión Documental</t>
  </si>
  <si>
    <t>Seguimiento, Evaluación y Control de la Entidad</t>
  </si>
  <si>
    <t>Asesoría Jurídica</t>
  </si>
  <si>
    <t>SUBDIRECCIONES</t>
  </si>
  <si>
    <t>Subdirección Corporativa y Asuntos Disciplinarios</t>
  </si>
  <si>
    <t>Subdirección para la Reducción del Riesgos y Adaptación al Cambio Climático</t>
  </si>
  <si>
    <t>INDICADOR</t>
  </si>
  <si>
    <t>PLAN DE DESARROLLO</t>
  </si>
  <si>
    <t>VIGENCIA DEL PLAN  DE DESARROLLO</t>
  </si>
  <si>
    <t xml:space="preserve">Plan de Acción </t>
  </si>
  <si>
    <t>3. FUENTES DE FINANCIACIÓN</t>
  </si>
  <si>
    <t>10. Plan Estratégico de Tecnologías de la Información y las Comunicaciones - PETI</t>
  </si>
  <si>
    <t>11. Plan de Tratamiento de Riesgos de Seguridad y Privacidad de la Información</t>
  </si>
  <si>
    <t>12. Plan de Seguridad y Privacidad de la Información</t>
  </si>
  <si>
    <t>01. Plan Institucional de Archivos de la Entidad - PINAR</t>
  </si>
  <si>
    <t>02. Plan Anual de Adquisiciones</t>
  </si>
  <si>
    <t>03. Plan Anual de Vacantes</t>
  </si>
  <si>
    <t>04. Plan de Previsión de Recursos Humanos</t>
  </si>
  <si>
    <t>05. Plan Estratégico de Talento Humano</t>
  </si>
  <si>
    <t>06. Plan Institucional de Capacitación</t>
  </si>
  <si>
    <t>07. Plan de Incentivos Institucionales</t>
  </si>
  <si>
    <t>08. Plan de Trabajo Anual en Seguridad y Salud en el Trabajo</t>
  </si>
  <si>
    <t>09. Plan Anticorrupción y de Atención al Ciudadano</t>
  </si>
  <si>
    <t>OBJETIVO ESTRATEGICO DEL IDIGER</t>
  </si>
  <si>
    <t>1 de Enero al 31 de Diciembre de 2018</t>
  </si>
  <si>
    <t>1 de Enero al 31 de Diciembre de 2019</t>
  </si>
  <si>
    <t>1 de Enero al 31 de Diciembre de 2020</t>
  </si>
  <si>
    <t>Objetivos estrategicos</t>
  </si>
  <si>
    <r>
      <t>1.</t>
    </r>
    <r>
      <rPr>
        <sz val="9"/>
        <color rgb="FF000000"/>
        <rFont val="Times New Roman"/>
        <family val="1"/>
      </rPr>
      <t xml:space="preserve">  </t>
    </r>
    <r>
      <rPr>
        <sz val="9"/>
        <color rgb="FF000000"/>
        <rFont val="Arial"/>
        <family val="2"/>
      </rPr>
      <t>Lograr colaboradores del IDIGER altamente motivados y competentes mediante la gestión del conocimiento, acciones de formación, bienestar y la provisión de bienes y servicios, para fortalecer la capacidad técnica, ejecutora y comunicativa de la entidad.</t>
    </r>
  </si>
  <si>
    <r>
      <t>2.</t>
    </r>
    <r>
      <rPr>
        <sz val="9"/>
        <color rgb="FF000000"/>
        <rFont val="Times New Roman"/>
        <family val="1"/>
      </rPr>
      <t xml:space="preserve">  </t>
    </r>
    <r>
      <rPr>
        <sz val="9"/>
        <color rgb="FF000000"/>
        <rFont val="Arial"/>
        <family val="2"/>
      </rPr>
      <t>Generar y promover el conocimiento del riesgo y de los efectos del cambio climático mediante instrumentos y metodologías apropiadas y colaborativas para impulsar acciones de reducción, adaptación y dar soporte a las decisiones de desarrollo de la ciudad.</t>
    </r>
  </si>
  <si>
    <r>
      <t>3.</t>
    </r>
    <r>
      <rPr>
        <sz val="9"/>
        <color rgb="FF000000"/>
        <rFont val="Times New Roman"/>
        <family val="1"/>
      </rPr>
      <t xml:space="preserve">  </t>
    </r>
    <r>
      <rPr>
        <sz val="9"/>
        <color rgb="FF000000"/>
        <rFont val="Arial"/>
        <family val="2"/>
      </rPr>
      <t>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t>
    </r>
  </si>
  <si>
    <r>
      <t>4.</t>
    </r>
    <r>
      <rPr>
        <sz val="9"/>
        <color rgb="FF000000"/>
        <rFont val="Times New Roman"/>
        <family val="1"/>
      </rPr>
      <t xml:space="preserve">  </t>
    </r>
    <r>
      <rPr>
        <sz val="9"/>
        <color rgb="FF000000"/>
        <rFont val="Arial"/>
        <family val="2"/>
      </rPr>
      <t>Promover la ayuda mutua y solidaria entre los habitantes de la ciudad por medio del intercambio de experiencias y buenas prácticas, la educación, capacitación y comunicación, para reducir la vulnerabilidad de la población.</t>
    </r>
  </si>
  <si>
    <r>
      <t>5.</t>
    </r>
    <r>
      <rPr>
        <sz val="9"/>
        <rFont val="Times New Roman"/>
        <family val="1"/>
      </rPr>
      <t xml:space="preserve">  </t>
    </r>
    <r>
      <rPr>
        <sz val="9"/>
        <color rgb="FF000000"/>
        <rFont val="Arial"/>
        <family val="2"/>
      </rPr>
      <t>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r>
  </si>
  <si>
    <t>OBJETIVOS ESPECIFICOS DEL PLAN DE ACCIÓN</t>
  </si>
  <si>
    <t>02. ARTICULACIÓN CON EL PLAN DE DESARROLLO</t>
  </si>
  <si>
    <t>METAS A LA CUAL APORTA</t>
  </si>
  <si>
    <t>Proyecto No 1166 Consolidación de la gestión pública eficiente del IDIGER, como entidad coordinadora del SDGR-CC.</t>
  </si>
  <si>
    <t>Proyecto No 1178 Fortalecimiento del manejo de emergencias y desastres.</t>
  </si>
  <si>
    <t>Proyecto No 1158 Reducción del riesgo y adaptación al cambio climático.</t>
  </si>
  <si>
    <t>Proyecto No 1172 Conocimiento del riesgo y efectos del cambio climático.</t>
  </si>
  <si>
    <t>SECTOR</t>
  </si>
  <si>
    <t>CODIGO PRESUPUESTAL</t>
  </si>
  <si>
    <t>TIPOS DE PLANES DE ACCIÓN</t>
  </si>
  <si>
    <t>ORIGEN DE LOS RECURSOS</t>
  </si>
  <si>
    <t>01 Mantener 6  escenarios actualizados que contribuyan a fortalecer el conocimiento de riesgo y efectos del cambio climático en el Distrito Capital.</t>
  </si>
  <si>
    <t>02 Actualizar 4 planos normativos con la  Zonificación de Amenazas para el Plan de Ordenamiento Territorial.</t>
  </si>
  <si>
    <t xml:space="preserve">03 Elaborar 9 documentos de estudios  y/o diseños de obras de Reducción de Riesgo para el Distrito Capital. </t>
  </si>
  <si>
    <t>04 Emitir 2500 Documentos Técnicos  de amenaza y/o riesgo  a través de Conceptos  y/o Diagnósticos Técnicos.</t>
  </si>
  <si>
    <t>05 Diseñar, instrumentar y administrar 1 Sistema de Alerta que  aborde  condiciones meteorológicas, hidrológicas y geotécnicas.</t>
  </si>
  <si>
    <t>01 Reasentar a 4.286 familias localizadas en zonas de riesgo no mitigable (286 a cargo del IDIGER)</t>
  </si>
  <si>
    <t>02 Construir 16 obras de mitigación para la reducción del riesgo</t>
  </si>
  <si>
    <t>03 Promover para 2.500.000 habitantes la gestión en riesgo y adaptación al cambio climático a través de acciones de comunicación, educación y participación.</t>
  </si>
  <si>
    <t>04 Incentivar y promover el cumplimiento de la norma de sismo resistencia y el reforzamiento estructural.</t>
  </si>
  <si>
    <t>05 Formular una política de reasentamiento.</t>
  </si>
  <si>
    <t xml:space="preserve">01 Desarrollar e implementar 100% de la  Estrategia Distrital de Respuesta a Emergencias </t>
  </si>
  <si>
    <t>02 Capacitar 30.000 personas en acciones para  el manejo de emergencias (Preparativos y Respuesta)</t>
  </si>
  <si>
    <t>03 Implementar y operar 1 Centro Distrital Logístico y de Reserva y la  Central de información y telecomunicaciones del IDIGER (CITEL)</t>
  </si>
  <si>
    <t>04 Asesorar y/o conceptuar 6.000 Planes De Contingencia para aglomeraciones de público de media y alta complejidad.</t>
  </si>
  <si>
    <t>05 Realizar 12.000 Visitas de verificación de sistemas de transporte vertical y puertas eléctricas</t>
  </si>
  <si>
    <t>06 Garantizar la coordinación del  100% de las emergencias en el marco de la Estrategia Distrital de Respuesta a Emergencias</t>
  </si>
  <si>
    <t>01 Formular e implementar el 100% de los planes de trabajo definidos para el fortalecimiento de la función administrativa y el desarrollo institucional.</t>
  </si>
  <si>
    <t>02 Implementar y mantener el 100% de la eficiencia en la provisión de bienes y servicios de soporte a todas las áreas que conforman la Entidad.</t>
  </si>
  <si>
    <t>03 Implementar y mantener el Sistema Integrado de Gestión del IDIGER.</t>
  </si>
  <si>
    <t>04 Mantener al 100% del funcionamiento y seguridad de los servicios y sistemas de información, infraestructura de T.I., instrumentación y telecomunicaciones de la entidad.</t>
  </si>
  <si>
    <t>00 Porcentaje de sostenibilidad del Sistema Integrado de Gestión en el Gobierno Distrital</t>
  </si>
  <si>
    <t>METAS DEL PDD</t>
  </si>
  <si>
    <t>Subcuenta de Manejo de Emergencias, Calamidades o Desastres - Implementación de procesos efectivos de preparativos, respuesta y recuperación post evento.</t>
  </si>
  <si>
    <t>Subcuenta de Manejo de Emergencias, Calamidades o Desastres - Atención Integral, oportuna, eficiente y eficaz de las situaciones de emergencia, calamidad o desastre a traves de la estrategia distrital de respuesta.</t>
  </si>
  <si>
    <t>VIGENCIA</t>
  </si>
  <si>
    <t xml:space="preserve">APROPIACIÓN DISPONIBLE </t>
  </si>
  <si>
    <t>Subcuenta de Conocimiento del Riesgos y de los Efectos del Cambio Climatico - Generación de conociminento y actualización de los analisis de riesgos y efectos del cambio climatico.</t>
  </si>
  <si>
    <t>Subcuenta de Conocimiento del Riesgos y de los Efectos del Cambio Climatico - Resiliencia sectorial y reducciòn de riesgos de gran impacto.</t>
  </si>
  <si>
    <t>Subcuenta de Reducción del Riesgo - Reducción de la vulnerabilidad territorial de Bogotá frente a riesgos y efectos del cambio climático.</t>
  </si>
  <si>
    <t>3-3-1-1-100</t>
  </si>
  <si>
    <t>3-3-1-1-300</t>
  </si>
  <si>
    <t>3-3-1-2-100</t>
  </si>
  <si>
    <t>3-3-1-2-200</t>
  </si>
  <si>
    <t>3-3-1-4-100</t>
  </si>
  <si>
    <t>Gastos generales</t>
  </si>
  <si>
    <t>3-1-2</t>
  </si>
  <si>
    <t>3-3-1-15-01-04-1158</t>
  </si>
  <si>
    <t>3-3-1-15-07-42-1166</t>
  </si>
  <si>
    <t>3-3-1-15-01-04-1178</t>
  </si>
  <si>
    <t>3-3-1-15-01-04-1172</t>
  </si>
  <si>
    <t>Funcionamiento</t>
  </si>
  <si>
    <t>00. Plan de Acción por Dependencias</t>
  </si>
  <si>
    <t>PROYECTO O SUBCUENTA / LINEA DE INVERSION</t>
  </si>
  <si>
    <t>Componente 1</t>
  </si>
  <si>
    <t>1.1</t>
  </si>
  <si>
    <t>1.2</t>
  </si>
  <si>
    <t>1.3</t>
  </si>
  <si>
    <t>1.4</t>
  </si>
  <si>
    <t xml:space="preserve">APROPIACION </t>
  </si>
  <si>
    <t>CDP</t>
  </si>
  <si>
    <t>3-3-1-1</t>
  </si>
  <si>
    <t>3-3-1-1-100-101</t>
  </si>
  <si>
    <t>Elaboración y actualización de estudios sobre amenaza, vulnerabilidad, riesgos y efectos del cambio climático.</t>
  </si>
  <si>
    <t>3-3-1-1-100-102</t>
  </si>
  <si>
    <t>Generación de líneas de investigación sobre riesgos y efectos del cambio climático</t>
  </si>
  <si>
    <t>3-3-1-1-100-103</t>
  </si>
  <si>
    <t>Centro de Monitoreo de riesgos y Cambio Climático.</t>
  </si>
  <si>
    <t>3-3-1-1-100-104</t>
  </si>
  <si>
    <t xml:space="preserve">Tecnologías de la información y las comunicaciones. </t>
  </si>
  <si>
    <t>Resiliencia sectorial y reducciòn de riesgos de gran impacto.</t>
  </si>
  <si>
    <t>3-3-1-1-300-301</t>
  </si>
  <si>
    <t>Producciòn limpia de alimentos y resiliencia alimentaria</t>
  </si>
  <si>
    <t>3-3-1-1-300-302</t>
  </si>
  <si>
    <t>Resiliencia en salud por riesgos y cambio climatico.</t>
  </si>
  <si>
    <t>3-3-1-1-300-303</t>
  </si>
  <si>
    <t>Redundancia y reducciòn de vulnerabilida funcional de los servicios publicos y de movilidad.</t>
  </si>
  <si>
    <t>3-3-1-1-300-304</t>
  </si>
  <si>
    <t>Resiliencia asociada al sector productivo</t>
  </si>
  <si>
    <t>3-3-1-1-300-305</t>
  </si>
  <si>
    <t>Resiliencia en los servicios sociales de la ciudad.</t>
  </si>
  <si>
    <t>3-3-1-1-300-306</t>
  </si>
  <si>
    <t>Redcucciòn del riesgo sismico en infraestructura y vivienda.</t>
  </si>
  <si>
    <t>3-3-1-1-300-307</t>
  </si>
  <si>
    <t>Reducciòn de riesgos tecnologicos</t>
  </si>
  <si>
    <t>Implementaciòn de procesos efectivos de preparativos, respuesta y recuperaciòn post evento</t>
  </si>
  <si>
    <t>3-3-1-2-100-101</t>
  </si>
  <si>
    <t>Preparativos institucionales (Sistema Operativo Distrital de Emergencias - SODE).</t>
  </si>
  <si>
    <t>3-3-1-2-100-102</t>
  </si>
  <si>
    <t>Preparativos sociales y comunitarios para respuesta a emergencias calamidades y/o  desastres.</t>
  </si>
  <si>
    <t>3-3-1-2-100-103</t>
  </si>
  <si>
    <t xml:space="preserve">Respuesta a emergencias calamidades y/o  desastres. </t>
  </si>
  <si>
    <t>3-3-1-2-100-104</t>
  </si>
  <si>
    <t xml:space="preserve">Rehabilitación y Recuperación Post desastre.  </t>
  </si>
  <si>
    <t>Atenciòn Integral, oportuna, eficiente y eficaz de las situaciones de emergencia, calamidad o desastre a traves de la estrategia distrital de respuesta.</t>
  </si>
  <si>
    <t>Manejo integral del agua como elemento vital para la resiliencia frente a riesgos y los efectos del cambio climatico.</t>
  </si>
  <si>
    <t>3-3-1-3-100-101</t>
  </si>
  <si>
    <t>Infraestructura adaptativa para el manejo y aprovechamiento del agua.</t>
  </si>
  <si>
    <t>3-3-1-3-100-102</t>
  </si>
  <si>
    <t>Reducción de las pérdidas de agua en el sisema de acueducto de Bogotá</t>
  </si>
  <si>
    <t>3-3-1-3-100-103</t>
  </si>
  <si>
    <t>Reducción del consumo de agua potable por el uso de agua lluvia</t>
  </si>
  <si>
    <t>3-3-1-3-100-104</t>
  </si>
  <si>
    <t>Protección del acuífero de la ciudad</t>
  </si>
  <si>
    <t>3-3-1-3-100-105</t>
  </si>
  <si>
    <t>Recuperación de la cuenca del río Bogotá</t>
  </si>
  <si>
    <t>3-3-1-3-100-106</t>
  </si>
  <si>
    <t>Recuperación de los espacios del agua como parte de la Estructura Ecológica Principal y reguladora del drenaje urbano</t>
  </si>
  <si>
    <t>3-3-1-3-100-107</t>
  </si>
  <si>
    <t>Recolecciòn y aprovechamiento del agua lluvia en espacios publicos.</t>
  </si>
  <si>
    <t>Sistema de gobernanza ambiental para afrontar colectivamente los riesgos y efectos de cambio climatico.</t>
  </si>
  <si>
    <t>3-3-1-3-200-201</t>
  </si>
  <si>
    <t>Participación social y comunitaria para la gestión de riesgos y cambio climático</t>
  </si>
  <si>
    <t>3-3-1-3-200-202</t>
  </si>
  <si>
    <t>Fortalecimiento del Sistema Distrital de Gestión de Riesgos y Cambio Climático y desarrollo de la estructura de la gobernanza</t>
  </si>
  <si>
    <t>3-3-1-3-200-203</t>
  </si>
  <si>
    <t>Fortalecimiento y generación de nuevas alianzas y plataformas de cooperación</t>
  </si>
  <si>
    <t>Tranformaciòn cultural para enfentar los riesgos y los nuevos retos del cambio climatico.</t>
  </si>
  <si>
    <t>3-3-1-3-300-301</t>
  </si>
  <si>
    <t>Apropiación social y cultural para la reducción del riesgo y la adaptación al cambio climático.</t>
  </si>
  <si>
    <t>3-3-1-3-300-302</t>
  </si>
  <si>
    <t>Empoderamiento y movilización incidente</t>
  </si>
  <si>
    <t>3-3-1-3-300-303</t>
  </si>
  <si>
    <t>Ampliación en el uso de instrumentos y herramientas para la comunicación y la pedagogía.</t>
  </si>
  <si>
    <t>3-3-1-3-300-304</t>
  </si>
  <si>
    <t>Educación y comunicación para apropiación y transformación cultural en gestión de riegos y cambio climático.</t>
  </si>
  <si>
    <t>Bogota ciudad sostenible y eficiente baja en carbono</t>
  </si>
  <si>
    <t>3-3-1-3-400-401</t>
  </si>
  <si>
    <t xml:space="preserve">Movilidad sostenible </t>
  </si>
  <si>
    <t>3-3-1-3-400-402</t>
  </si>
  <si>
    <t>Bogota Basura Cero</t>
  </si>
  <si>
    <t>3-3-1-3-400-403</t>
  </si>
  <si>
    <t>Eficiencia energética</t>
  </si>
  <si>
    <t>3-3-1-3-400-404</t>
  </si>
  <si>
    <t>Construcción sostenible</t>
  </si>
  <si>
    <t>Reducciòn de la vulnerabilidad territorial de Bogota frente a riesgos y efectos del cambio climatico.</t>
  </si>
  <si>
    <t>3-3-1-4-100-101</t>
  </si>
  <si>
    <t>Ecourbanismo para la adaptación</t>
  </si>
  <si>
    <t>3-3-1-4-100-102</t>
  </si>
  <si>
    <t>Estructura Ecológica Principal de Bogotá</t>
  </si>
  <si>
    <t>3-3-1-4-100-103</t>
  </si>
  <si>
    <t>Coberturas vegetales urbanas y rurales</t>
  </si>
  <si>
    <t>3-3-1-4-100-104</t>
  </si>
  <si>
    <t>Programa de transformación de las zonas de riesgos en suelos de protección</t>
  </si>
  <si>
    <t>3-3-1-4-100-105</t>
  </si>
  <si>
    <t>Reasentamiento de las familias en riesgo</t>
  </si>
  <si>
    <t>3-3-1-4-100-106</t>
  </si>
  <si>
    <t>Tecnologías innovadoras y sostenibles para la reducción de riesgos y adaptación</t>
  </si>
  <si>
    <t xml:space="preserve">Linea </t>
  </si>
  <si>
    <t>Generación de conociminento y actualización de los analisis de riesgos y efectos del cambio climatico.</t>
  </si>
  <si>
    <t>Componente 2</t>
  </si>
  <si>
    <t>Componente 3</t>
  </si>
  <si>
    <t>Total</t>
  </si>
  <si>
    <t>FASES DEL PLAN DE ACCIÓN</t>
  </si>
  <si>
    <t>GERENTE DEL PLAN DE ACCIÓN:</t>
  </si>
  <si>
    <t>PROCESOS RELACIONADOS</t>
  </si>
  <si>
    <t>AREA RESPONSABLE:</t>
  </si>
  <si>
    <t>NOMBRE DEL PLAN:</t>
  </si>
  <si>
    <t>2.1</t>
  </si>
  <si>
    <t>2.2</t>
  </si>
  <si>
    <t>2.3</t>
  </si>
  <si>
    <t>2.4</t>
  </si>
  <si>
    <t>3.1</t>
  </si>
  <si>
    <t>3.2</t>
  </si>
  <si>
    <t>3.3</t>
  </si>
  <si>
    <t>3.4</t>
  </si>
  <si>
    <t>Componente 4</t>
  </si>
  <si>
    <t>4.1</t>
  </si>
  <si>
    <t>4.2</t>
  </si>
  <si>
    <t>META</t>
  </si>
  <si>
    <t xml:space="preserve">PRODUCTO </t>
  </si>
  <si>
    <t>RESPONSABLE</t>
  </si>
  <si>
    <t>($) FONDIGER</t>
  </si>
  <si>
    <t>($) IDIGER</t>
  </si>
  <si>
    <t xml:space="preserve">AVANCE DEL CUMPLIMIENTO </t>
  </si>
  <si>
    <t>% DE AVANCE</t>
  </si>
  <si>
    <t>(S) FUNCION/</t>
  </si>
  <si>
    <t>2.5</t>
  </si>
  <si>
    <t>2.6</t>
  </si>
  <si>
    <t>2.7</t>
  </si>
  <si>
    <t>2.8</t>
  </si>
  <si>
    <t>3.5</t>
  </si>
  <si>
    <t>3.6</t>
  </si>
  <si>
    <t>3.7</t>
  </si>
  <si>
    <t>3.8</t>
  </si>
  <si>
    <t>3.9</t>
  </si>
  <si>
    <t>5.1</t>
  </si>
  <si>
    <t>Ejecución de reserva presupuestal programada.</t>
  </si>
  <si>
    <t>Ejecución de pasivo exigible.</t>
  </si>
  <si>
    <t>Presupuesto ejecutado / Presupuesto programado</t>
  </si>
  <si>
    <t xml:space="preserve">Presupuesto ejecutado / Total del Presupuesto en pasivo </t>
  </si>
  <si>
    <t>Realizar seguimiento presupuestal a cargo de la SARECC</t>
  </si>
  <si>
    <t>Total Programado</t>
  </si>
  <si>
    <t>5.2</t>
  </si>
  <si>
    <t>N/A</t>
  </si>
  <si>
    <t>SALDO DISP</t>
  </si>
  <si>
    <t>ORIGEN</t>
  </si>
  <si>
    <t>IDIGER</t>
  </si>
  <si>
    <t>FONDIGER</t>
  </si>
  <si>
    <t>PI / LINEA DE INVERSION</t>
  </si>
  <si>
    <t>META / PROGRAMA</t>
  </si>
  <si>
    <t>PROGRAMA</t>
  </si>
  <si>
    <t>Meta 1</t>
  </si>
  <si>
    <t>Meta 2</t>
  </si>
  <si>
    <t>Meta 3</t>
  </si>
  <si>
    <t>Meta 4</t>
  </si>
  <si>
    <t>Meta 5</t>
  </si>
  <si>
    <t>Meta 6</t>
  </si>
  <si>
    <t xml:space="preserve">Apropiación </t>
  </si>
  <si>
    <t>periodo de seguimiento</t>
  </si>
  <si>
    <t>Periodo de seguimiento del 01 de Enero al 31 de Marzo de 2018</t>
  </si>
  <si>
    <t>Periodo de seguimiento del 01 de Abril al 30 de Junio de 2018</t>
  </si>
  <si>
    <t>Periodo de seguimiento del 01 de Julio al 30 de Septiembre de 2018</t>
  </si>
  <si>
    <t>Periodo de seguimiento del 01 de Octubre al 31 de Diciembre de 2018</t>
  </si>
  <si>
    <t>PILAR /EJE</t>
  </si>
  <si>
    <t>1. INFORMACIÓN GENERAL</t>
  </si>
  <si>
    <t>2. ARTICULACIÓN CON EL PLAN DE DESARROLLO</t>
  </si>
  <si>
    <t>PRODUCTO</t>
  </si>
  <si>
    <t xml:space="preserve">META </t>
  </si>
  <si>
    <t>PONDERACIÓN</t>
  </si>
  <si>
    <r>
      <t xml:space="preserve">Por lo general este tipo de metas se definen en la formulación de los proyectos de inversión y están asociadas a las causas del problema. La consecución de metas de producto contribuye a la obtención de una meta de resultado específica, representadas en la entrega de bienes y servicios finales o intermedios, que se definen a partir de los objetivos específicos. </t>
    </r>
    <r>
      <rPr>
        <sz val="11"/>
        <rFont val="Arial"/>
        <family val="2"/>
      </rPr>
      <t xml:space="preserve">Es importante que la definición y construcción de las metas de los proyectos se hagan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Especifique la unidad de medida que define la actividad (familias, predios, estudios, hectáreas, personas, obras, porcentaje,etc.)
• Descripción: Permite complementar el propósito de la meta. </t>
    </r>
  </si>
  <si>
    <t>PROGRAMACIÓN</t>
  </si>
  <si>
    <t>DEPENDENCIAS Y/O PERSONAS RESPONSABLES</t>
  </si>
  <si>
    <t>RECURSOS PROGRAMADOS</t>
  </si>
  <si>
    <t xml:space="preserve">FORMULACIÓN DEL PLAN DE ACCIÓN </t>
  </si>
  <si>
    <t xml:space="preserve"> EVIDENCIA O SOPORTE DEL CUMPLIMIENTO DE LA SUB ACTIVIDAD </t>
  </si>
  <si>
    <t xml:space="preserve">% ACUMULADO DE AVANCE POR PRODUCTO </t>
  </si>
  <si>
    <t xml:space="preserve"> EJECUCIÓN DE RECURSOS </t>
  </si>
  <si>
    <t>Registre los documentos y/o soportes que permiten evidenciar el desarrollo de las actividades para el cumplimiento de la meta (Informes, bases de datos, bitácoras, actas de reunión, listados de asistencia, invitaciones, mapas, planos, fotografías, videos, etc.)
Observaciones: Registrar comentarios o situaciones que considere relevantes en relación con el desarrollo de las actividades para el logro de los productos y/o cumplimiento de la meta.</t>
  </si>
  <si>
    <t>4. PLAN DE ACCIÓN</t>
  </si>
  <si>
    <t>GIROS</t>
  </si>
  <si>
    <t>No</t>
  </si>
  <si>
    <t>No DEL PRODUCTO</t>
  </si>
  <si>
    <t xml:space="preserve">Alcance </t>
  </si>
  <si>
    <t>Tiempo</t>
  </si>
  <si>
    <t>Costo</t>
  </si>
  <si>
    <t>DESCRIPCIÓN DETALLADA DEL CAMBIO / MOTIVO ESPECIFICO</t>
  </si>
  <si>
    <t>FECHA SOLICITUD</t>
  </si>
  <si>
    <t>ESTADO DEL CAMBIO</t>
  </si>
  <si>
    <t>FECHA DE APROBACIÓN DEL CAMBIO</t>
  </si>
  <si>
    <t>Rechazado por la OAP</t>
  </si>
  <si>
    <t>Aprobado por la OAP</t>
  </si>
  <si>
    <t>JUSTIFICACIÓN DE APROBACIÓN O RECHAZO</t>
  </si>
  <si>
    <t>CATEGORIA DEL CAMBIO</t>
  </si>
  <si>
    <t>CAUSA / ORIGEN DEL CAMBIO</t>
  </si>
  <si>
    <t>Acción Preventiva</t>
  </si>
  <si>
    <t>Acción Correctiva</t>
  </si>
  <si>
    <t>Actualización / Modificación</t>
  </si>
  <si>
    <t xml:space="preserve">Corrección </t>
  </si>
  <si>
    <t>Otros</t>
  </si>
  <si>
    <t>Eliminar Producto</t>
  </si>
  <si>
    <t>Nuevo Producto</t>
  </si>
  <si>
    <t xml:space="preserve">Calidad </t>
  </si>
  <si>
    <t>Solicitud de Comité Directivo</t>
  </si>
  <si>
    <t>Recurso Humano</t>
  </si>
  <si>
    <t>Documentación</t>
  </si>
  <si>
    <t>Otro</t>
  </si>
  <si>
    <t>IMPACTO DEL CAMBIO EN LA LÍNEA BASE</t>
  </si>
  <si>
    <t xml:space="preserve">INFORMACIÓN GENERAL </t>
  </si>
  <si>
    <t>05. SEGUIMIENTO PRESUPUESTAL</t>
  </si>
  <si>
    <t>5. SEGUIMIENTO PRESUPUESTAL</t>
  </si>
  <si>
    <t xml:space="preserve">FASES DEL PLAN DE ACCIÓN   </t>
  </si>
  <si>
    <t xml:space="preserve">VIGENCIA 
</t>
  </si>
  <si>
    <t xml:space="preserve">ORIGEN </t>
  </si>
  <si>
    <t xml:space="preserve">PI / LINEA DE INVERSION </t>
  </si>
  <si>
    <t xml:space="preserve">META / PROGRAMA </t>
  </si>
  <si>
    <t xml:space="preserve">APROPIACION  </t>
  </si>
  <si>
    <t xml:space="preserve">CDP </t>
  </si>
  <si>
    <t xml:space="preserve">GIROS </t>
  </si>
  <si>
    <t>06. CONTROL DE CAMBIOS DEL PLAN DE ACCIÓN</t>
  </si>
  <si>
    <t>6. CONTROL DE CAMBIOS DEL PLAN DE ACCIÓN</t>
  </si>
  <si>
    <r>
      <t xml:space="preserve">Estime el valor de los recursos financieros que se requieren para desarrollar la actividad, así como la fuente de financiación. </t>
    </r>
    <r>
      <rPr>
        <b/>
        <sz val="11"/>
        <color indexed="8"/>
        <rFont val="Arial"/>
        <family val="2"/>
      </rPr>
      <t>( IDIGER FUNCIONAMIENTO, IDIGER INVERSION,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</si>
  <si>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t>Relacione el numero del producto objeto de modificación.</t>
  </si>
  <si>
    <t>Tipo de cambio que se está realizando al plan de acción, puede tratarse de un cambio de alcance, cronograma, costos (presupuesto), calidad, o inclusive cambios en los recursos humanos o la documentación.</t>
  </si>
  <si>
    <t>Aquí se describe en detalle en qué consiste el cambio que se está proponiendo para el plan de acción. La descripción dependerá de la categoría, por ejemplo si es de alcance, se describe que modificación se está realizando,  si es de costos los fondos adicionales que se están asignando o fondos que se están sustrayendo y así sucesivamente.</t>
  </si>
  <si>
    <t>Se indica como está siendo afectada la variable y las implicaciones que tiene. Es importante expresar los impactos en términos medibles.</t>
  </si>
  <si>
    <t>Este espacio es diligenciado por la Oficicna Asesora de Planeación y especifica  la disposición final del aprobador de cambios, puede ser aprobado o rechazado.</t>
  </si>
  <si>
    <t>Indica las razones o la justificación por la cual el cambio fue aprobado o  rechazado.</t>
  </si>
  <si>
    <t>Se registra la fecha en que la Oficina Asesora de Planeación  aprueba o  rechaza la modificación del plan de acción.</t>
  </si>
  <si>
    <t>Seleccione de la lista desplegable la vigencia para la ejecución y desarrollo del Plan de Acción  Ej: Enero 1 a 31 de Diciembre de 2018.</t>
  </si>
  <si>
    <t xml:space="preserve">Seleccione de la lista desplegable, el nombre del Plan de Acción, cuya información será registrada en el formato. </t>
  </si>
  <si>
    <t xml:space="preserve">Relacione el proceso o los procesos según la dependencia o área a la cual pertenece la información que registra. </t>
  </si>
  <si>
    <t>OBJETIVOS ESPECÍFICOS DEL PLAN DE ACCIÓN</t>
  </si>
  <si>
    <t>Seleccione de la lista desplegable el origen de los recursos según corresponda: (INVERSIÓN DIRECTA IDIGER, INVERSIÓN DIRECTA FONDIGER, Y FUNCIONAMIENTO). En el caso de que los recursos correspondan a inversión directa debe seleccionar si son provienen del FONDIGER o pertenecen a recursos de inversión del IDIGER.</t>
  </si>
  <si>
    <t xml:space="preserve">Identifique y seleccione de la lista desplegable el código presupuestal que corresponda al proyecto de inversión o a la Subcuenta del FONDIGER de donde provienen los recursos. </t>
  </si>
  <si>
    <t>PROYECTO O SUBCUENTA / LINEA DE INVERSIÓN</t>
  </si>
  <si>
    <r>
      <t>Identifique de la lista desplegable el nombre de la meta del proyecto de inversión que le corresponde al Plan de Acción que se está formulando.</t>
    </r>
    <r>
      <rPr>
        <sz val="11"/>
        <rFont val="Arial"/>
        <family val="2"/>
      </rPr>
      <t xml:space="preserve"> </t>
    </r>
    <r>
      <rPr>
        <b/>
        <sz val="11"/>
        <rFont val="Arial"/>
        <family val="2"/>
      </rPr>
      <t>Si el Plan de Acción abarca todas las metas del proyecto, registrarlas en este espacio.</t>
    </r>
  </si>
  <si>
    <t>OBJETIVO ESTRATÉGICO DE LA ENTIDAD</t>
  </si>
  <si>
    <t>PROYECTO ESTRATEGICO</t>
  </si>
  <si>
    <t>RESPONSABLE DEL PLAN DE ACCIÓN</t>
  </si>
  <si>
    <t>Especifique cual es el objetivo que se quiere lograr con el desarrollo de las actividades planteadas en el formato.</t>
  </si>
  <si>
    <t>Seleccione de la lista desplegable el año de asignación de los recursos. En el caso de los recursos del FONDIGER, éstos pueden ser de una o más vigencias, caso para el cual  es necesario registrar cada uno de los años  de asignación.</t>
  </si>
  <si>
    <t>El cambio se puede estar como resultado de solicitudes de Comite Directivo o partes  interesadas, pero también como resultado de la identificación  de errores en la formulación, acciones preventivas o acciones correctivas identificadas por el grupo,area  o partes interesadas. Aquí se marcan todas las que apliquen e inclusive tiene la opción de marcar “otros”</t>
  </si>
  <si>
    <t>Periodo de seguimiento del 01 de Enero al 31 de Marzo de 2019</t>
  </si>
  <si>
    <t>Periodo de seguimiento del 01 de Abril al 30 de Junio de 2019</t>
  </si>
  <si>
    <t>Periodo de seguimiento del 01 de Julio al 30 de Septiembre de 2019</t>
  </si>
  <si>
    <t>Periodo de seguimiento del 01 de Octubre al 31 de Diciembre de 2019</t>
  </si>
  <si>
    <t>Periodo de seguimiento del 01 de Enero al 31 de Marzo de 2020</t>
  </si>
  <si>
    <t>Periodo de seguimiento del 01 de Abril al 30 de Junio de 2020</t>
  </si>
  <si>
    <t>Periodo de seguimiento del 01 de Julio al 30 de Septiembre de 2020</t>
  </si>
  <si>
    <t>Periodo de seguimiento del 01 de Octubre al 31 de Diciembre de 2020</t>
  </si>
  <si>
    <t>Formulación - Línea Base</t>
  </si>
  <si>
    <t>Identifique y seleccione de la lista desplegable el nombre del proyecto de inversión, gastos generales o subcuenta del Fondiger que corresponde al código presupuestal registrado en el numeral anterior.</t>
  </si>
  <si>
    <t>Identifique y seleccione de la lista desplegable el nombre del proyecto de inversión, gastos generales o linea de inversión del Fondiger que corresponde según el producto a financiar.</t>
  </si>
  <si>
    <t>CLASIFICACIÓN DEL PLAN</t>
  </si>
  <si>
    <t>En este campo se deben registrar  todos los componentes y los productos que se programaron en la hoja No 2  plan de acción.</t>
  </si>
  <si>
    <t>Identifique y seleccione de la lista desplegable la vigencia de los recursos con los cuales estan financiando cada producto que programado en el plan de acción.</t>
  </si>
  <si>
    <t>Identifique y seleccione de la lista desplegable el origen de los recursos que van a financiar el producto a desarrollar identificando IDIGER o FONDIGER.</t>
  </si>
  <si>
    <t>Identifique y seleccione de la lista desplegable según el proyecto de inversión, gastos generales o  linea de inversión  del Fondiger, seleccione la meta o programa según correponda el producto a financiar.</t>
  </si>
  <si>
    <t>Registrar el valor establecido por el sistema PREDIS en relación a los recursos con los que cuenta la entidad, según el  proyecto de inversión, meta, línea, subcuenta o programa.</t>
  </si>
  <si>
    <t>Corresponde al número consecutivo del plan de acción por actualización o modificación del formato</t>
  </si>
  <si>
    <t>VERSIÓN</t>
  </si>
  <si>
    <t>Se registra la fecha en que se solicita la modificación del plan de acción a la Oficina Asesora de Planeación.</t>
  </si>
  <si>
    <t xml:space="preserve">Registrar el valor libre de compromisos después de afectación por Certificados de Disponibilidad Presupuestal o Certificados de Registros Presupuestales </t>
  </si>
  <si>
    <t>Registrar el valor establecido por el sistema PREDIS en relación con los recursos girados por concepto de bienes y servicios contratados.</t>
  </si>
  <si>
    <t>RP</t>
  </si>
  <si>
    <t xml:space="preserve">RP </t>
  </si>
  <si>
    <r>
      <rPr>
        <b/>
        <sz val="11"/>
        <color indexed="8"/>
        <rFont val="Arial"/>
        <family val="2"/>
      </rPr>
      <t>Registro Presupuestal</t>
    </r>
    <r>
      <rPr>
        <sz val="11"/>
        <color indexed="8"/>
        <rFont val="Arial"/>
        <family val="2"/>
      </rPr>
      <t>. Es la operación a través de la cual se perfecciona el compromiso. Es este espacio se debe registrar el valor comprometido según el sistema PREDIS con cargo a disponibilidades presupuestales expedidas.</t>
    </r>
  </si>
  <si>
    <r>
      <rPr>
        <b/>
        <sz val="11"/>
        <color indexed="8"/>
        <rFont val="Arial"/>
        <family val="2"/>
      </rPr>
      <t>Certificado de Disponibilidad Presupuestal</t>
    </r>
    <r>
      <rPr>
        <sz val="11"/>
        <color indexed="8"/>
        <rFont val="Arial"/>
        <family val="2"/>
      </rPr>
      <t>. Documento que garantiza la existencia del rubro. Registrar en este espacio el valor apropiado según el sistema PREDIS para la atención de un compromiso.</t>
    </r>
  </si>
  <si>
    <t>PERIODO DE EJECUCIÓN</t>
  </si>
  <si>
    <t>PLAN</t>
  </si>
  <si>
    <t>PLAN:</t>
  </si>
  <si>
    <t>Diana Patricia Arévalo Sánchez    
Subdirección de Análisis de Riesgos y Efectos de Cambio Climático    
Subdirectora de Análisis de Riesgos y Efectos de Cambio Climático    
darevalo@idiger.gov.co    
4297414 - Extensión 2903</t>
  </si>
  <si>
    <t>Danilo Ruíz Plazas
Subdirección para la Reducción del Riesgo y Adaptación al Cambio Climático
Subdirector para la Reducción del Riesgo y Adaptación al Cambio Climático
druiz@idiger.gov.co
4297414 - Extensión 2897</t>
  </si>
  <si>
    <t>Carlos Torres Becerra
Subdirección de Manejo de Emergencias y Desastres
Subdirector de Manejo de Emergencias y Desastres
ctorres@idiger.gov.co
4297414 - Extensión 2301</t>
  </si>
  <si>
    <t>Mónica del Pilar Rubio Arenas
Subdirección Corporativa y Asuntos Disciplinarios
Subdirectora Corporativa y Asuntos Disciplinarios
mrubio@idiger.gov.co
4297414 - Extensión 2836</t>
  </si>
  <si>
    <t>David Giovanni Flórez Reyes
Oficina TIC
Jefe de la Oficina TIC
dgflorez@idiger.gov.co
4297414 - Extensión 2306</t>
  </si>
  <si>
    <t>Oficina de Comunicaciones</t>
  </si>
  <si>
    <t>Olga Teresa de Jesús Ávila Romero
Oficina Asesora Jurídica
Jefe de la Oficina Asesora Jurídica
oavila@idiger.gov.co
4297414 - Extensión 2842</t>
  </si>
  <si>
    <t>Jorge Enrique Angarita López
Oficina Asesora de Planeación 
Jefe de la Oficina Asesora de Planeación
jangarita@idiger.gov.co
4297414 - Extensión 2713</t>
  </si>
  <si>
    <t>Juan Carlos Velasquez Chavez
Oficina de Comunicaciones
Asesor de Comunicaciones
jcvelasquez@idiger.gov.co
4297414 - Extensión 2902</t>
  </si>
  <si>
    <t>Richard Alberto Vargas Hernández
Dirección General
Director General 
rvargas@idiger.gov.co
4297414 - Extensión 2804</t>
  </si>
  <si>
    <t>LISTA001</t>
  </si>
  <si>
    <t>LISTA002</t>
  </si>
  <si>
    <t>LISTA003</t>
  </si>
  <si>
    <t>LISTA004</t>
  </si>
  <si>
    <t>LISTA005</t>
  </si>
  <si>
    <t>LISTA006</t>
  </si>
  <si>
    <t>LISTA007</t>
  </si>
  <si>
    <t>LISTA008</t>
  </si>
  <si>
    <t>LISTA009</t>
  </si>
  <si>
    <t>LISTA010</t>
  </si>
  <si>
    <t>Resiliencia de sistemas hídricos de abastecimiento</t>
  </si>
  <si>
    <t>Bogotá ciudad sostenible y eficiente baja en carbono.</t>
  </si>
  <si>
    <t>Desarrollo del SDGR -CC</t>
  </si>
  <si>
    <t xml:space="preserve">Tics para la Gestión de Riesgos </t>
  </si>
  <si>
    <t xml:space="preserve">Comunicación </t>
  </si>
  <si>
    <t>LISTA011</t>
  </si>
  <si>
    <t>LISTA012</t>
  </si>
  <si>
    <t>LISTA013</t>
  </si>
  <si>
    <t>Inversion Directa - FONDIGER</t>
  </si>
  <si>
    <t>3-3-1-3-100</t>
  </si>
  <si>
    <t>3-3-1-3-200</t>
  </si>
  <si>
    <t>3-3-1-3-300</t>
  </si>
  <si>
    <t>3-3-1-3-400</t>
  </si>
  <si>
    <t>Subcuenta de Adaptación al Cambio Climático - Manejo integral del agua como elemento vital para la resiliencia frente a riesgos y los efectos del cambio climatico.</t>
  </si>
  <si>
    <t>Subcuenta de Adaptación al Cambio Climático- Sistema de gobernanza ambiental para afrontar colectivamente los riesgos y efectos de cambio climatico.</t>
  </si>
  <si>
    <t>Subcuenta de Adaptación al Cambio Climático- Tranformaciòn cultural para enfentar los riesgos y los nuevos retos del cambio climatico.</t>
  </si>
  <si>
    <t>Subcuenta de Adaptación al Cambio Climático- Bogota ciudad sostenible y eficiente baja en carbono</t>
  </si>
  <si>
    <t xml:space="preserve">Ponderación </t>
  </si>
  <si>
    <t>Ponderación</t>
  </si>
  <si>
    <t>Total % de Avance del Plan de Acción</t>
  </si>
  <si>
    <t>Total de Recursos Programados</t>
  </si>
  <si>
    <t xml:space="preserve">Programación Presupuestal </t>
  </si>
  <si>
    <t xml:space="preserve">Ejecución  Presupuestal </t>
  </si>
  <si>
    <t>PERIODO DE EJECUCIÓN:</t>
  </si>
  <si>
    <t>TOTAL # DE PRODUCTOS:</t>
  </si>
  <si>
    <t>Jorge Enrique Angarita López</t>
  </si>
  <si>
    <t xml:space="preserve">Diana Patricia Arévalo Sánchez    </t>
  </si>
  <si>
    <t>Danilo Ruíz Plazas</t>
  </si>
  <si>
    <t>Carlos Torres Becerra</t>
  </si>
  <si>
    <t>Mónica del Pilar Rubio Arenas</t>
  </si>
  <si>
    <t>David Giovanni Flórez Reyes</t>
  </si>
  <si>
    <t>Olga Teresa de Jesús Ávila Romero</t>
  </si>
  <si>
    <t>Juan Carlos Velasquez Chavez</t>
  </si>
  <si>
    <t>Richard Alberto Vargas Hernández</t>
  </si>
  <si>
    <t>Producción limpia de alimentos y resiliencia alimentaria</t>
  </si>
  <si>
    <t>Redcucción del riesgo sismico en infraestructura y vivienda.</t>
  </si>
  <si>
    <t>Reducción de riesgos tecnologicos</t>
  </si>
  <si>
    <t>Recolección y aprovechamiento del agua lluvia en espacios publicos.</t>
  </si>
  <si>
    <t>Servicios personales asociados a la nomina</t>
  </si>
  <si>
    <t>Aportes patronales al sector privado y público</t>
  </si>
  <si>
    <t>Adquisición de Bienes</t>
  </si>
  <si>
    <t>Adquisición de Servicios</t>
  </si>
  <si>
    <t>Otros Gastos Generales</t>
  </si>
  <si>
    <t>Gastos_Generales</t>
  </si>
  <si>
    <t>Proyecto_No_1178_Fortalecimiento_del_manejo_de_emergencias_y_desastres</t>
  </si>
  <si>
    <t>Proyecto_No_1172_Conocimiento_del_riesgo_y_efectos_del_cambio_climático</t>
  </si>
  <si>
    <t>Proyecto_No_1158_Reducción_del_riesgo_y_adaptación_al_cambio_climático</t>
  </si>
  <si>
    <t>Proyecto_No_1166_Consolidación_de_la_gestión_pública_eficiente_del_IDIGER_como_entidad_coordinadora_del_SDGR_CC</t>
  </si>
  <si>
    <t>Generación_de_conociminento_y_actualización_de_los_analisis_de_riesgos_y_efectos_del_cambio_climatico</t>
  </si>
  <si>
    <t>Resiliencia_sectorial_y_reducción_de_riesgos_de_gran_impacto</t>
  </si>
  <si>
    <t>Implementación_de_procesos_efectivos_de_preparativos_respuesta_y_recuperación_post_evento</t>
  </si>
  <si>
    <t>Atención_Integral_oportuna_eficiente_y_eficaz_de_las_situaciones_de_emergencia_calamidad_o_desastre_a_traves_de_la_estrategia_distrital_de_respuesta</t>
  </si>
  <si>
    <t>Manejo_integral_del_agua_como_elemento_vital_para_la_resiliencia_frente_a_riesgos_y_los_efectos_del_cambio_climatico</t>
  </si>
  <si>
    <t>Reducción_de_la_vulnerabilidad_territorial_de_Bogota_frente_a_riesgos_y_efectos_del_cambio_climatico</t>
  </si>
  <si>
    <t>Bogota_ciudad_sostenible_y_eficiente_baja_en_carbono</t>
  </si>
  <si>
    <t>Tranformación_cultural_para_enfentar_los_riesgos_y_los_nuevos_retos_del_cambio_climatico</t>
  </si>
  <si>
    <t>Sistema_de_gobernanza_ambiental_para_afrontar_colectivamente_los_riesgos_y_efectos_de_cambio_climatico</t>
  </si>
  <si>
    <t>Disponible</t>
  </si>
  <si>
    <t>TOTAL</t>
  </si>
  <si>
    <t>RECURSOS - FONDIGER 2016</t>
  </si>
  <si>
    <t>RECURSOS - FONDIGER 2017</t>
  </si>
  <si>
    <t>RECURSOS - FONDIGER 2018</t>
  </si>
  <si>
    <t>RECURSOS INVERSION - IDIGER</t>
  </si>
  <si>
    <t>RECURSOS FUNCIONAMIENTO - IDIGER</t>
  </si>
  <si>
    <t>Periodo</t>
  </si>
  <si>
    <t>01 Mantener 6  escenarios actualizados que contribuyan a fortalecer el conocimiento de riesgo y efectos del cambio climático en el Distrito Capital.
02 Actualizar 4 planos normativos con la  Zonificación de Amenazas para el Plan de Ordenamiento Territorial.
03 Elaborar 9 documentos de estudios  y/o diseños de obras de Reducción de Riesgo para el Distrito Capital. 
04 Emitir 2500 Documentos Técnicos  de amenaza y/o riesgo  a través de Conceptos  y/o Diagnósticos Técnicos.
05 Diseñar, instrumentar y administrar 1 Sistema de Alerta que  aborde  condiciones meteorológicas, hidrológicas y geotécnicas.</t>
  </si>
  <si>
    <t>01 Reasentar a 4.286 familias localizadas en zonas de riesgo no mitigable (286 a cargo del IDIGER)
02 Construir 16 obras de mitigación para la reducción del riesgo
03 Promover para 2.500.000 habitantes la gestión en riesgo y adaptación al cambio climático a través de acciones de comunicación, educación y participación.
04 Incentivar y promover el cumplimiento de la norma de sismo resistencia y el reforzamiento estructural.
05 Formular una política de reasentamiento.</t>
  </si>
  <si>
    <t>01 Desarrollar e implementar 100% de la  Estrategia Distrital de Respuesta a Emergencias 
02 Capacitar 30.000 personas en acciones para  el manejo de emergencias (Preparativos y Respuesta)
03 Implementar y operar 1 Centro Distrital Logístico y de Reserva y la  Central de información y telecomunicaciones del IDIGER (CITEL)
04 Asesorar y/o conceptuar 6.000 Planes De Contingencia para aglomeraciones de público de media y alta complejidad.
05 Realizar 12.000 Visitas de verificación de sistemas de transporte vertical y puertas eléctricas.</t>
  </si>
  <si>
    <t>01 Formular e implementar el 100% de los planes de trabajo definidos para el fortalecimiento de la función administrativa y el desarrollo institucional.
02 Implementar y mantener el 100% de la eficiencia en la provisión de bienes y servicios de soporte a todas las áreas que conforman la Entidad.</t>
  </si>
  <si>
    <t>00 Porcentaje de sostenibilidad del Sistema Integrado de Gestión en el Gobierno Distrital
03 Implementar y mantener el Sistema Integrado de Gestión del IDIGER.</t>
  </si>
  <si>
    <t>Proyecto No 1166_Consolidación de la gestión pública eficiente del IDIGER, como entidad coordinadora del SDGR-CC.</t>
  </si>
  <si>
    <t>Proyecto No 1166 Consolidacion de la gestión pública eficiente del IDIGER, como entidad coordinadora del SDGR-CC.</t>
  </si>
  <si>
    <t>LISTA014</t>
  </si>
  <si>
    <t>LISTA015</t>
  </si>
  <si>
    <t>LISTA016</t>
  </si>
  <si>
    <t>LISTA017</t>
  </si>
  <si>
    <t>LISTA018</t>
  </si>
  <si>
    <t>LISTA019</t>
  </si>
  <si>
    <t>LISTA020</t>
  </si>
  <si>
    <t>LISTA021</t>
  </si>
  <si>
    <t>LISTA022</t>
  </si>
  <si>
    <t>LISTA023</t>
  </si>
  <si>
    <t>LISTA024</t>
  </si>
  <si>
    <t>LISTA025</t>
  </si>
  <si>
    <t>LISTA026</t>
  </si>
  <si>
    <t xml:space="preserve">Gestión del Manejo de Emergencias
Promoción de la Autogestión Ciudadana del Riesgo </t>
  </si>
  <si>
    <t>Gestión del Talento Humano
Gestión Administrativa
Gestión Documental
Atención al ciudadano
Gestión Financiera
Motivación y Desarrollo Personal</t>
  </si>
  <si>
    <t>Tics para la Gestión de Riesgos 
Gestión Administrativa</t>
  </si>
  <si>
    <t xml:space="preserve">Gestión de la Reducción de Riesgos y adaptación al Cambío Climático
Promoción de la Autogestión Ciudadana del Riesgo
Desarrollo del SDGR -CC </t>
  </si>
  <si>
    <t xml:space="preserve">Gestión Contractual
Gestión Jurídica </t>
  </si>
  <si>
    <t>Direccionamiento Estrategico
Desarrollo del SDGR -CC
Seguimiento evaluación y control a la gestión de la entidad</t>
  </si>
  <si>
    <t>Gestión del Talento Humano
Motivación y Desarrollo Personal</t>
  </si>
  <si>
    <t>Inversión_Directa_IDIGER</t>
  </si>
  <si>
    <t>Inversión_Directa_FONDIGER</t>
  </si>
  <si>
    <t>Especifique de la lista desplegable, el sector del Gobierno Distrital al que pertenece la entidad.</t>
  </si>
  <si>
    <r>
      <t xml:space="preserve">Especifique un indicador de eficacia que se relacione directamente </t>
    </r>
    <r>
      <rPr>
        <b/>
        <sz val="11"/>
        <rFont val="Arial"/>
        <family val="2"/>
      </rPr>
      <t>con el</t>
    </r>
    <r>
      <rPr>
        <sz val="11"/>
        <rFont val="Arial"/>
        <family val="2"/>
      </rPr>
      <t xml:space="preserve"> producto</t>
    </r>
    <r>
      <rPr>
        <sz val="11"/>
        <rFont val="Arial"/>
        <family val="2"/>
      </rPr>
      <t>. El indicador debe permitirle hacer seguimiento al cumplimiento de la programación establecida para lograr el producto propuesto.</t>
    </r>
  </si>
  <si>
    <t>Especifique el nombre del Objetivo Estratégico en el que se ubica el plan de acción, de acuerdo con las líneas funcionales establecidas en la Entidad.</t>
  </si>
  <si>
    <t>1.5</t>
  </si>
  <si>
    <t>1.6</t>
  </si>
  <si>
    <t>1.7</t>
  </si>
  <si>
    <t>1.8</t>
  </si>
  <si>
    <t>1.9</t>
  </si>
  <si>
    <t>Desarrollar la metodología para la elaboración de la Estrategia Institucional de Respuesta-EIR</t>
  </si>
  <si>
    <t>Promover  la elaboración de la EIR en 20 entidades ejecutoras de la respuesta.</t>
  </si>
  <si>
    <t>Realizar una (1) reunión de articulación interinstitucional para dos (2) servicios de respuesta.</t>
  </si>
  <si>
    <t>Desarrollar cuatro (4) Sesiones de la Mesa de Trabajo para el Manejo de Emergencias y Desastres</t>
  </si>
  <si>
    <t>Realizar dos (2) ejercicios de simulación  en relación  a los servicios del Marco de Actuación.</t>
  </si>
  <si>
    <t>Conformar  un (1) equipo USAR con el Ejercito Nacional</t>
  </si>
  <si>
    <t>Elaborar tres (3) lineamientos o instrumentos enfocados a la preparación y ejecución de la respuesta.</t>
  </si>
  <si>
    <t>Elaborar cuatro (4) planes de contingencia ante la inminencia de eventos con impacto distrital (ej.: semana santa, temporada seca, temporada de lluvias, navidad, etc.).</t>
  </si>
  <si>
    <t>Diseñar un  (1 ) módulo de capacidades que compile ejecutores complementarios en la prestación de servicios y funciones de respuesta.</t>
  </si>
  <si>
    <t xml:space="preserve">Desarrollar e implementar el 20 % de la  estrategia distrital de respuesta a emergencias </t>
  </si>
  <si>
    <t>Desarrollar herramientas que fortalezcan la preparación y la ejecución de la respuesta</t>
  </si>
  <si>
    <t>Avance en el desarrollo de la metodología</t>
  </si>
  <si>
    <t xml:space="preserve">N° de entidades asistidas/ entidades programadas </t>
  </si>
  <si>
    <t>Reuniones realizadas/ Reuniones programadas</t>
  </si>
  <si>
    <t>Sesiones realizadas/ Sesiones programadas</t>
  </si>
  <si>
    <t>Ejercicios de simulación realizados / Ejercicios de simulación programados</t>
  </si>
  <si>
    <t>Avance en la conformación del equipo USAR</t>
  </si>
  <si>
    <t>Lineamientos o instrumentos elaborados / Lineamientos o instrumentos programados</t>
  </si>
  <si>
    <t>PEC elaborados / PEC programados</t>
  </si>
  <si>
    <t>Avance en el desarrollo del módulo</t>
  </si>
  <si>
    <t xml:space="preserve">Prestar servicios profesionales 
SANDRA MARTINEZ </t>
  </si>
  <si>
    <t>SUB - TOTAL</t>
  </si>
  <si>
    <t>1. COMPONENTE: Estrategia Distrital de Respuesta a Emergencias</t>
  </si>
  <si>
    <t>Realizar un (1) Simulacro Distrital de Evacuación en el mes de Octubre (Acuerdo 341 de 2008) (Aplicativo simulacro de evacuación 2018 )</t>
  </si>
  <si>
    <t>Implementar de manera masiva el Curso Virtual Primer Respondiente ¡Gente que ayuda¡ (Acuerdo 633 de 2015)</t>
  </si>
  <si>
    <t xml:space="preserve">Desarrollar los contenidos de  un (1) aplicativo para la elaboración del plan de prevención, preparación y respuesta ante emergencias, en propiedad horizontal residencial (DUR1072/15 Trabajo) </t>
  </si>
  <si>
    <t>Entidades del SDGR-CC capacitadas y entrenadas en las funciones de respuesta</t>
  </si>
  <si>
    <t xml:space="preserve">Fomentar la creación de cuatro (4) comités de ayuda mutua  y  fortalecer los creados en el Distrito Capital </t>
  </si>
  <si>
    <t xml:space="preserve">Realizar asistencia técnica a CAM´s para la ejecución de tres simulacros en su zona de influencia </t>
  </si>
  <si>
    <t>Desarrollar un (1) lineamiento  para la formulación de planes de ayuda mutua en CAM</t>
  </si>
  <si>
    <t>Realizar un (1) match de brigadas de emergencias de CAM´s.</t>
  </si>
  <si>
    <t>Realizar el X simulacro distrital de evacuación</t>
  </si>
  <si>
    <t>Capacitar a 7500 personas en acciones para  el manejo de emergencias (preparativos y respuesta)</t>
  </si>
  <si>
    <t>Capacitar y entrenar entidades distritales en las funciones de respuesta</t>
  </si>
  <si>
    <t>Fomentar la creación y fortalecer los CAMs en Distrito Capital.</t>
  </si>
  <si>
    <t xml:space="preserve">Grupo de Capacitación y Entrenamiento </t>
  </si>
  <si>
    <t>Grupo de Organización y Coordinación para la Respuesta a Emergencias</t>
  </si>
  <si>
    <t>2. COMPONENTE: Capacitación y Entrenamiento</t>
  </si>
  <si>
    <t>Personas evacuadas y capacitadas en simulacro de evacuación</t>
  </si>
  <si>
    <t>Personas capacitadas en el manejo de emergencias</t>
  </si>
  <si>
    <t>Entidades capacitadas y entrenadas</t>
  </si>
  <si>
    <t>CAMs creados/CAMs programados</t>
  </si>
  <si>
    <t>Simulacros zonales programados/ Simulacros zonales programados</t>
  </si>
  <si>
    <t>Avances en la formulación del lineamiento</t>
  </si>
  <si>
    <t>3. COMPONENTE: Centro Distrital Logístico y de Reserva</t>
  </si>
  <si>
    <t>Operar una (1) Central de Información y Telecomunicaciones  para un servicio 7X24 y 365 días.</t>
  </si>
  <si>
    <t>Instalación y operación de un (1) canal dedicado para la CITEL de IDIGER.</t>
  </si>
  <si>
    <t xml:space="preserve">Administrar y operar un (1) Centro Distrital Logístico y de Reserva </t>
  </si>
  <si>
    <t>Operar una (1) Central de Información y Telecomunicaciones (CITEL)</t>
  </si>
  <si>
    <t>Operar un (1) Centro Distrital Logístico y de Reserva del IDIGER para un servicio 7X24 los 365 días.</t>
  </si>
  <si>
    <t>Gestionar el equipamento de un (1) Centro Distrital Logístico y de Reserva del IDIGER, de acuerdo a  los Servicios y Funciones de Respuesta del Marco de Actuación.</t>
  </si>
  <si>
    <t>Entregar y recepcionar HEAS.</t>
  </si>
  <si>
    <t>Entregar ayudas humanitarias a la población afectada.</t>
  </si>
  <si>
    <t>Implementar el software logístico SLDR priorizando los módulos de inventario logístico y de proveedores.</t>
  </si>
  <si>
    <t>Adecuación y dotación para la CITEL del IDIGER 
Arrendamiento, mantenimiento (preventivo y correctivo) y adquisición de otros accesorios necesarios para operación en la Red Distrital de Comunicaciones de Emergencias.</t>
  </si>
  <si>
    <t>Un Centro Distrital Logístico y de Reserva operando</t>
  </si>
  <si>
    <t>N° ayudas humanitarias en especie entregadas</t>
  </si>
  <si>
    <t>Avances en la implementación del software SLDR</t>
  </si>
  <si>
    <t>Una Central de Telecomunicaciones operando</t>
  </si>
  <si>
    <t>4.3</t>
  </si>
  <si>
    <t>4.4</t>
  </si>
  <si>
    <t>4.5</t>
  </si>
  <si>
    <t>4.6</t>
  </si>
  <si>
    <t>Gestionar la información en el Sistema Único de Gestión de Aglomeraciones (SUGA).</t>
  </si>
  <si>
    <t>Definir los contenidos para el desarrollo de un prototipo del  Sistema Único de Gestión de Aglomeraciones (SUGA 2.0)</t>
  </si>
  <si>
    <t>Elaborar tres (3) Planes Tipo de Emergencia y Contingencia por aglomeración de público para escenarios distritales.</t>
  </si>
  <si>
    <t>Elaborar o actualizar  cuatro  (4) manuales para elaboración de Planes de Emergencia y Contingencia por aglomeraciones de público para:  Eventos ocasionales, eventos permanentes,  parques de atracciones y centros de entretenimiento y habilitación de escenarios. Y realizar la respectiva divulgación.</t>
  </si>
  <si>
    <t>Formular e implementar un procedimiento para la aplicación de la NTC 6253/2017 en articulación con la ONAC y con las empresas certificadoras del país.</t>
  </si>
  <si>
    <t>1.500 Conceptos Técnicos de los Planes de Emergencia y Contingencia por escenarios de  Aglomeraciones de público inscritos en el SUGA, de eventos ocasionales, permanentes, habilitación de escenarios y parques de atracciones y centros de entretenimiento.</t>
  </si>
  <si>
    <t>Asesorar y/o conceptuar los 1500 planes de contingencia para aglomeraciones de público de media y alta complejidad.</t>
  </si>
  <si>
    <t>Elaborar ocho (8) Planes Tipo de Emergencia y Contingencia por aglomeración de público</t>
  </si>
  <si>
    <t xml:space="preserve">Divulgar y promocionar la NTC 6253 /2017 "Servicios Logísticos en actividades de aglomeración de público" </t>
  </si>
  <si>
    <t>SUGA actualizado</t>
  </si>
  <si>
    <t>Avances en el desarrollo de los contenidos del prototipo</t>
  </si>
  <si>
    <t xml:space="preserve">Número de asesorías y/o conceptos a planes de contingencia para aglomeraciones de público de media y alta complejidad </t>
  </si>
  <si>
    <t>Planes tipo elaborados/Planes tipo programados</t>
  </si>
  <si>
    <t>Manuales actualizados/ Manuales programados</t>
  </si>
  <si>
    <t>Procedimiento formulado e implementado</t>
  </si>
  <si>
    <t>4. COMPONENTE: Aglomeraciones de Público</t>
  </si>
  <si>
    <t>5. COMPONENTE: Transporte Vertical</t>
  </si>
  <si>
    <t>Puesta en marcha de un (1) Módulo de Sistemas de Transporte Vertical en funcionamiento para consulta al público</t>
  </si>
  <si>
    <t>Realizar 3000 visitas de  verificación efectivas a los Sistemas de Transporte Vertical y notificación a las alcaldías locales de las edificaciones o establecimientos que aglomeren público cuyos sistemas de transporte vertical incumplan con lo establecido en el Acuerdo 470 de 2011</t>
  </si>
  <si>
    <t>Socializar y divulgar una (1) campaña para orientar a las personas sobre la necesidad de hacer uso adecuado de los sistemas de transporte vertical en edificaciones. (Acuerdo 470 de 2011)</t>
  </si>
  <si>
    <t>5.3</t>
  </si>
  <si>
    <t>Avances en la puesta en marcha del módulo para consulta al publico</t>
  </si>
  <si>
    <t>Visitas efectivas a los sistemas de transporte vertical y/o puertas eléctricas.</t>
  </si>
  <si>
    <t xml:space="preserve">Avances en la divulgación y socialización de la campaña </t>
  </si>
  <si>
    <t>Grupo de Trasporte Vertical
Andrea Sánchez
Luisa García</t>
  </si>
  <si>
    <t>Desarrollar los contenidos de un (1)  módulo informático del Registro de Afectados compatible con el R.U.D. de la UNGRD. Certificados de afectados por emergencias en línea.</t>
  </si>
  <si>
    <t>Coordinar el 100% de las situaciones de emergencia reportadas a la Central de comunicaciones, que requieran de la respuesta integral y coordinada con el SDGR-CC</t>
  </si>
  <si>
    <t>Gestionar el pago de arriendo (como ayuda humanitaria pecuniaria) a las familias afectadas.</t>
  </si>
  <si>
    <t>Generar los certificados de afectación expedidos por situaciones de emergencia, calamidad y/o desastre en el Distrito Capital.</t>
  </si>
  <si>
    <t>Desarrollar los contenidos de una herramienta para la actualización de la Bitácora SIRE.</t>
  </si>
  <si>
    <t>Coordinar las emergencias de acuerdo con el Marco de Actuación-Estrategia Distrital de Respuesta.</t>
  </si>
  <si>
    <t>6.1</t>
  </si>
  <si>
    <t>6.2</t>
  </si>
  <si>
    <t>6.3</t>
  </si>
  <si>
    <t>6.4</t>
  </si>
  <si>
    <t>6.5</t>
  </si>
  <si>
    <t>6.6</t>
  </si>
  <si>
    <t>6.7</t>
  </si>
  <si>
    <t>6.8</t>
  </si>
  <si>
    <t>6. COMPONENTE: Respuesta a Emergencias</t>
  </si>
  <si>
    <t xml:space="preserve"> Emergencias coordinadas con respuesta integral </t>
  </si>
  <si>
    <t>Avances en el desarrollo de los contenidos del módulo de afectados</t>
  </si>
  <si>
    <t>N° Certificados generados</t>
  </si>
  <si>
    <t>N° Ayudas humanitarias pecuniarias gestionadas</t>
  </si>
  <si>
    <t>Convenios suscritos</t>
  </si>
  <si>
    <t>7. COMPONENTE: Gestión de Procesos</t>
  </si>
  <si>
    <t>8. COMPONENTE: Gestión Financiera</t>
  </si>
  <si>
    <t>7.1</t>
  </si>
  <si>
    <t>7.2</t>
  </si>
  <si>
    <t>8.1</t>
  </si>
  <si>
    <t>8.2</t>
  </si>
  <si>
    <t>Mantener motivado el equipo de trabajo en cada uno de los procedimientos</t>
  </si>
  <si>
    <t>Mantener actualizados los  ocho (8) procedimientos del proceso de manejo de emergencias, calamidades y/o desastres</t>
  </si>
  <si>
    <t>Modificar y actualizar los procedimientos conforme a las necesidades del sistema de gestión de calidad.</t>
  </si>
  <si>
    <t>Sesiones realizadas/ sesiones programadas</t>
  </si>
  <si>
    <t>Numero de procedimientos actualizados</t>
  </si>
  <si>
    <t>Todas las áreas funcionales SMEyD-Oficina de planeación</t>
  </si>
  <si>
    <t>Componente 5</t>
  </si>
  <si>
    <t>Componente 6</t>
  </si>
  <si>
    <t>Componente 7</t>
  </si>
  <si>
    <t>Componente 8</t>
  </si>
  <si>
    <t>Grupo de Aglomeraciones de público</t>
  </si>
  <si>
    <t>Grupo de Aglomeraciones de público
Ximena Rodríguez, Laura Huertas, Luisa Caicedo, William López, Nereida Cadena, Yaroslav Delgado, Mauricio Rojas</t>
  </si>
  <si>
    <t xml:space="preserve"> </t>
  </si>
  <si>
    <t>Organización y Coordinación para la Respuesta a Emergencias
JORGE SUÁREZ</t>
  </si>
  <si>
    <t>Grupo de Servicios de Respuesta a Emergencias 
Miguel Octavio Ortiz - TIC</t>
  </si>
  <si>
    <t>Grupo de servicios de respuesta- Francis Moreno</t>
  </si>
  <si>
    <t>Grupo de Servicios de Respuesta a Emergencias 
Sara Pacheco, Mónica Sánchez, Sandra Alvarado</t>
  </si>
  <si>
    <t>Organización y Coordinación para la Respuesta a Emergencias- JORGE SUAREZ,  FARIDE SOLANO</t>
  </si>
  <si>
    <t>Grupo de Capacitación y Entrenamiento 
CLAUDIA COCCA</t>
  </si>
  <si>
    <t>Grupo de respuesta a emergencias
VLADIMIR OÑATE, CARLOS BOCANEGRA, ALEXANDRA URIBE, CARLOS BLANCO, JOSE LUIS TAMAYO</t>
  </si>
  <si>
    <t>Convenio con la Cruz Roja Colombiana para para brindar atención integral, tanto física como psicosocial, a los organismos de respuesta a emergencias, con el fin de fortalecer la respuesta a emergencias, calamidades y/o desastres en el distrito capital</t>
  </si>
  <si>
    <t>Convenio con Bomberos voluntarios para implementar vigías para la prevención, monitoreo y apoyo en el manejo de incidentes forestales en Bogotá D.C</t>
  </si>
  <si>
    <t>Convenio con la Defensa Civil Colombiana para implementar  brigadas para la prevención, monitoreo y apoyo en el manejo de incidentes forestales el Bogotá D.C.</t>
  </si>
  <si>
    <t>Grupo de Servicios Logísticos, 
ELIZABETH ARAGÓN</t>
  </si>
  <si>
    <t>Grupo de Servicios Logísticos
Gustavo Alvarado, Jonathan García. 
Jorge Jiménez, Oscar Benavides, Jaime Camelo, Héctor Guzmán, Rubén Darío Torres</t>
  </si>
  <si>
    <t>Realizar seguimiento a la operación de  la Red Distrital de Centros de Reserva con la Unidad Administrativa Cuerpo Oficial de Bomberos,  Defensa Civil Colombiana Seccional Bogotá, Cruz Roja Colombiana Seccional Cundinamarca y Cuerpo de Bomberos Voluntarios de Bogotá D.C.,  manteniendo la información  de la Red actualizada, en la herramienta informática disponible.</t>
  </si>
  <si>
    <t>Grupo de Servicios Logísticos 
Margy Laguna, Manuel Caicedo</t>
  </si>
  <si>
    <t xml:space="preserve">Grupo de Aglomeraciones de público- Diana Carolina Pérez
</t>
  </si>
  <si>
    <t>Avances en el desarrollo de los contenidos de la herramienta para la actualización de la bitácora SIRE</t>
  </si>
  <si>
    <t>Realizar  una (1) sesión-taller sobre el SGC y evaluación de la gestión.</t>
  </si>
  <si>
    <t>Subdirección para el Manejo de Emergencias y Desastres
Edith Nathalie Romero</t>
  </si>
  <si>
    <t xml:space="preserve">Instituto Distrital de Gestión de Riesgos y Cambio Climático - IDIGER </t>
  </si>
  <si>
    <t>Subdirección para el Manejo de Emergencias y Desastres 
Servicios Profesionales -TIC´s</t>
  </si>
  <si>
    <t xml:space="preserve">Grupo de Servicios Logísticos 
Olivo León, Olincer Balanta, Gustavo Alvarado, Jonathan García, Edwar Verano, Freddy Serrano, </t>
  </si>
  <si>
    <t xml:space="preserve">Grupo de Trasporte Vertical
Luisa G, Tedley Gallardo, Leonel Camargo, Carlos Florez, Jhon Aguirre, Kamila Duque </t>
  </si>
  <si>
    <t>Grupo de Servicios de Respuesta a Emergencias 
David Pulido, Tito Alferez, Marisol Beltrán, Angélica Ochoa, María Teresa Bermúdez Jairo Naranjo, Benedicto Feria, Manuel José Aya, Arnulfo Cuan, Carlos Hernández, Anderson Escamilla, Nelson Wilches, Freddy Martin, Tito Rojas</t>
  </si>
  <si>
    <t xml:space="preserve">                                                                                              </t>
  </si>
  <si>
    <t>RECURSOS - FONDIGER 2015</t>
  </si>
  <si>
    <t>Se solicita eliminar producto, por lineamiento del Director el convenio no se adelantará y los recursos asignados a éste en el ejercicio de planeación seran ejecutados por el covenio con la Defensa Civil producto 6.6 del presente Plan de Acción.</t>
  </si>
  <si>
    <t>1 de Octubre de 2018</t>
  </si>
  <si>
    <t>Con el apoyo de IDIGER el 30 de julio se acreditó el grupo del Ejército USAR -COL -3, actividad con la cual se formalizó la conformación del grupo USAR del Ejército.
Evidencia: Boletín informativo y noticias sobre la conformación del equipo USAR.</t>
  </si>
  <si>
    <t>Prestar servicios profesionales 
NORMARVEL SANCHEZ-MARIA ANDREA ROJAS</t>
  </si>
  <si>
    <t>Grupo de Capacitación y Entrenamiento 
JOSE MARIA REYES, ALEXANDRA MARTINEZ JULIANA HERRERA Y CARMEN EMILIA ROCHA</t>
  </si>
  <si>
    <t>Grupo de Servicios de Respuesta a Emergencias - María Andrea Rojas, Fabio Ruiz</t>
  </si>
  <si>
    <t>Se solicita eliminar producto, por lineamiento del Director el convenio no se adelantará y los recursos asignados a éste en el ejercicio de planeación serán ejecutados por el convenio con la Defensa Civil producto 6.6 del presente Plan de Acción.</t>
  </si>
  <si>
    <t>Se promovió la elaboración de la EIR en 31 entidaes: Dadep, Transmilenio, Fenosa, Migración Colombia, SDIS, ICBF, Secretaría Distrital de Movilidad, Catastro, IDIPRON, Secretaría Distrital de Salud, Secretaría Distrital de Hacienda, IPES, IDRD, Secretaría Distrital de Desarrollo Económico, Cruz Roja Colombiana, Codensa, Secretaría Distrital de Seguridad, IDU, Ejército, UAESP, MEBOG, IDARTES, Cuerpo de Bomberos Voluntarios Bogotá, Secretaría Distrital de Gobierno, Jardín Botánico, IDT, Cívicos Profesionales, Policía Cívica de Mayores, Defensa Civil Colombiana, IDIGER y UAECOB. Así mismo se abrió un espacio en la sede principal del IDIGER los días lunes de 8am-12pm con el objetivo de brindar asesoría a las entidades interesadas. Se adjuntan listas de asistencia.</t>
  </si>
  <si>
    <t>En el año 2018 se estructuró la EIR de la Subdirección Distrital de Integración Social, la cual es un documento tipo o modelo de estructura y metodología para asesorar el desarrollo de las EIR de otras entidades interesadas, la cual fue socializada en la 3ra sesión de la mesa de trabajo para el Manejo de Emergencias y Desastres. Se adjunta estructura de la EIR, y acta de Mesa de Manejo donde se socializó el método de asesoría para su desarrollo.</t>
  </si>
  <si>
    <t xml:space="preserve">Se realizaron las reuniones de articulación interinstitucional para dos servicios de respuesta, de la siguiente forma:
1.Reunión por cese de operaciones en el sistema de transporte de pasajeros (17 septiembre 8:30 y 14:30)
2. Reunión operativa por temporada navideña 2018 (8 noviembre). </t>
  </si>
  <si>
    <t>En la vigencia 2018 se realizaron siete (7) Mesas de Trabajo para el Manejo de emergencias y desastres: 
- 1ra mesa de trabajo para el manejo de emergencias y desastres el día 18 de enero, tema: Día sin carro.
-2da mesa el día 1 de marzo, tema: Plan de contingencia semana santa, primera temporada de lluvias y jornada electoral.
- 3ra mesa el día 24 de abril, tema: Plan de contingencia por sesión de operaciones de Sitp- Transmilenio
-4ta mesa el día 26 de julio, tema: Posesión presidencial y festival de verano 2018
-5ta mesa el día 13 de septiembre, tema: Actualización de novedades en el servicio de transporte de pasajeros y posibles emergencias conexas – Transmilenio
-6ta mesa el día 4 de octubre, tema: Simulacro Distrital del evacuación 2018, bogotá mas cerca de las estrellas, primer encuentro Distrital de Brigadas de Emergencias
-7ma mesa el día 7 de diciembre, tema: PDGR 2018-2030, plan de contingencia 2018 y avances en la EIR.
Evidencia: Invitación, acta de reunión y presentación.</t>
  </si>
  <si>
    <t>En el 2018 se adelantaron los siguientes ejercicios de simulación a los servicios del Marco de Actuación: 
1. Primer Simulacro Distrital de Potabilización de Agua para Población en Alojamientos Temporales Institucionales, desarrollado el día 10 de octubre
2. El estudio de casos y formulación de Plan de Acción de la Emergencia desarrollado el 12 de diciembre. 
Se adjuntan soportes.</t>
  </si>
  <si>
    <t>A septiembre de 2018, se han diseñado o emitido los siguientes instrumentos:
-Plan de adquisiciones de la Subcuenta emergencias Fondiger 2018.
-Directiva 2017 de 2018 
- Contenidos para el proceso de manejo de emergencias y desastres en el Plan Distrital de Gestión de Riesgo de Desastres y Cambio Climático 2018-2030</t>
  </si>
  <si>
    <t>A 31 de diciembre de 2018  se han elaborado tres planes de contingencia, en mención a continuación:
1. Primera temporada seca
2. Semana santa
3. Segunda temporada de lluvias
4. Primera temporada incendios forestales
5. Segunda temporada de lluvias
6. Temporada navidad
Disponibles en: http://www.sire.gov.co/planes-de-contingencia-distritales</t>
  </si>
  <si>
    <t>En la vigencia 2018 el módulo  de Sistemas de Transporte Vertical  para consulta al público se encuentra funcionando y disponible en el siguiente link: http://www.sire.gov.co/stv</t>
  </si>
  <si>
    <t>El 24 de Octubre se realizó el Simulacro Distrital de Evacuación 2018: "La media hora más importante del año" . Conforme a la normatividad se radicó el informe ante el Concejo de Bogotá. 
En total 2.019.817 personas evacuaron en Bogotá, de éstas 50.652 fueron personas con discapacidad. Las organizaciones que reportaron fueron 16.712, y  4.510 animales de compañía fueron evacuados.</t>
  </si>
  <si>
    <t>En la vigencia 2018 se cuenta con 48.901 Primeros Respondientes. Desde el lanzamiento del curso se han realizado acciones para la divulgación y promoción. En total 38.658 personas residentes de Bogotá han realizado este curso virtual. La localidad con mayor cantidad de participantes es Kennedy con 5.639, seguido de Suba con 5.582 y posteriormente Engativá con 4.256, Bosa con 3.640 y Ciudad Bolívar con 3.200 personas.</t>
  </si>
  <si>
    <t>Se elaboraron los contenidos del aplicativo para la elaboración del plan de prevención, preparación y respuesta ante emergencias, en propiedad horizontal residencial, en un documento propuesta el cual contiene la estructura y los componentes. Así mismo se elaboró una presentación de la propuesta.</t>
  </si>
  <si>
    <t>En la vigencia 2018 se continuó promoviendo la creación de CAM´s, mediante el acompañamiento y asesoría técnica. Se crearon 6 nuevos CAMs durante este año, a saber: 
-Salitre Occidental
-6317 Puente Aranda
-Tunal
-Montevideo
-Bosa La Estación
-Ciudad Universitaria</t>
  </si>
  <si>
    <t>Se brindó asistencia técnica a los CAM´s para la realización de tres simulacros a saber en los siguientes comites:
-San Martín
-6317 Puente Aranda
-Tunal</t>
  </si>
  <si>
    <t>Se elaboró la guía para la elaboración de Planes de Ayuda Mutua, la cual fue validada ante dos instancias: Comisión técnica integrada por miembros de los CAM Asosandiego, Las Nieves y Estatal Centro y se ha promovido la implementación de esta guía por parte de los CAM´</t>
  </si>
  <si>
    <t>El 18 de octubre de 2018 se realizó el Primer Encuentro Distrital de Brigadas de Emergencia, alineado con los aportes de los CAM´s de Bogotá. En esta actividad participaron más de 900 personas en el foro y en el circuito de prácticas de respuesta a Emergencias.</t>
  </si>
  <si>
    <t>En el 2018 el Centro Distrital Logístico y de Reserva del IDIGER operó las 24 horas del día, los siete días de la semana.
Entre otras acciones  para su operación se resalta que, se adelanta el proceso para la adquisición de elementos para manejo de materiales peligrosos en el Centro Logístico  y sistema de ingeniería para trabajo en altura, así mismo durante la vigencia se realizaron 94,533  revisiones de equipos, herramientas y accesorios asignados al Centro Logístico; y, se coordinó el apoyo a las entidades del Sistema Distrital, con el préstamo o asignación de 9,893 equipos, herramientas y/o accesorios.</t>
  </si>
  <si>
    <t xml:space="preserve">En la vigencia 2018 se realizó seguimiento a los contratos de suministri y servicios vigente a saber a la fecha se realiza el seguimiento y control a la ejecución de los siguientes  contratos:  539/16 - Baños Portátiles, 556/16 Refrigerios, 407/17- Kits noche, 408/17-Kits cocina, 487/17 - Raciones de campaña, 336/17- Kits limpieza, 334/17 equipos de silvicultura, 348/18- estufas portatiles, 354/18 equipos para el manejo de agua en incendios forestales. 
Se ultimo trimestre de 2018 elaboraron los estudios de previos para la adquisición de lo siguiente:
1. Elementos de protección personal
2. Vehiculos
3. Revisión de equipos para trabajo en alturas
4. Camarotes
5. Servicio de baños portatiles
6. Refrigerios
7.Motobombas para inundaciones
Se gestionó la liquidación de los contratos de camarotes, servicios de grúas, adqusición de torres de iluminación y adquisición de generadores. </t>
  </si>
  <si>
    <t>En la vigencia 2018 se realizó la revisión de los equipos asignados en el marco de los comodatos a las entidades que integran la Red distrital de Centros de Reserva. En el ultimo trimestre se adelantaron las siguientes acciones frente a los siguientes comodatos:
-292 de 2017- UAECOB. Se solicitó el envío de los informes trimestrales.
-302 de 2017. Se recibió el informe semestral del comodato, el cual fue remitido a Juridica para que repose en la carpeta contractual. De igual manera se realizó la revisión del inventario asignado al mismo.
-012 de 2014- Cruz Roja Colombiana. Se realizó la revisión del inventario asignado. Igualmente se recibieron y remitieron a Jurídica los informes mensuales.</t>
  </si>
  <si>
    <t>En el  2018 se ha coordinado la entrega de 3,117 ayudas humanitarias de carácter no pecuniario o en especie.</t>
  </si>
  <si>
    <t xml:space="preserve">En la vigencia 2018 se adelantaronn acciones frente al sofware logisto, a la fecha el siguiente es el estados de los módulos del software logístico:
1.  Está en funcionamiento el módulo de mantenimiento, se esta realizando la implementación tanto en preventivo como en correctivo 
2.  Está en funcionamiento el módulo de abastecimiento.
3.  Pendiente iniciar la implementación del módulo de distribución, se stan realizando los respecitvos ajustes
4.  Se están realizando ajustes al módulo de reportes
</t>
  </si>
  <si>
    <t>El SUGA funciona 24 horas x 7 días, con  el respectivo soporte técnico por parte de la Oficina TIC´s  y con información actualizada. Por parte del área se realizó el respectivo seguimiento 24 horas para su correcto funcionamiento, así mismo se realizaron cambios y actualización en la información de las páginas de ingreso a SUGA, de las líneas de tiempo y se concertó con el área de TICS modificaciones del aplicativo de complejidades, el cual en el mes de diciembre se encuentra en producción y diseño.</t>
  </si>
  <si>
    <t>Se ha avanzado en el proyecto SUGA 2.0, partiendo de un prototipo de simulador para baja complejidad. Se realizaron modificaciones a la matriz para definición de las variables de complejidad, acorde a lo establecido en la Ley 1801 de 2017 y se determinan en reunión con el subdirector en la cual se expongan los estudios cualitativos y cuantitativos para poder realizar pruebas objetivas. Se han realizado reuniones con las entidades técnicas que hacen parte del SUGA, para establecer desde las competencias de cada una, las variables de las complejidades.</t>
  </si>
  <si>
    <t xml:space="preserve">Entre el 1 de enero al 31 de diciembre de 2018 se asesoraron y/o conceptuaron 1383 planes de emergencia y contingencia, de los cuales 339 fueron asesorías  y 1044 PEC´s, lo anterior teniendo en cuenta que se cumplió con el saldo de la reserva 2017.  De los PEC´s evaluados 381 son de  alta complejidad, 394 de media y 269 de permanentes. </t>
  </si>
  <si>
    <t xml:space="preserve">Se definió el protocolo  para el aval de cumplimiento en la prestación de servicios logísticos en evento de aglomeración. Se definieron dos formatos de constancia, uno para relacionar los eventos en los que se ha dado el aval a la empresa logística durante el año, y el otro para las empresas organizadoras que tramitan los eventos en SUGA.
Continua en estudio el análisis con empresas ONAC para acreditación de empresas de logística. En la última actualización del proyecto de Decreto 599 de 2013“Por el cual se actualizan los requisitos del Sistema Único de Gestión para el Registro, Evaluación y Autorización de Actividades de Aglomeración de Público en el Distrito Capital –SUGA, y se dictan otras disposiciones”,  remitido en el mes de noviembre a la entidad, se incluyo lo referente a la NTC, conforme a la solicitud. </t>
  </si>
  <si>
    <t>En el año 2018 se realizaron 3780 visitas de verificación a los STVyPE.</t>
  </si>
  <si>
    <t>Durante la vigencia 2018 se promovio el desarrollo de la EIR en 31 entidades del SDGR-CC, actividad fundamental para planear  la  participación de cada entidad en la ejecuicón de los servicios y funciones de respuesta.</t>
  </si>
  <si>
    <t>En la vigencia 2018 se realizaron 225.617  revisiones de los equipos, herramientas y accesorios del CDLyR. Se coordinó el apoyo a las entidades del Sistema Distrital, con el préstamo o asignación de 29.829 equipos, herramientas y/o accesorios.</t>
  </si>
  <si>
    <t>Se realizaron los respectivos ajustes a los procedimientos y formatos conforme a la necesidad, el procedimiento de área de respuesta se encuentra en revisión por parte de los responsables del procedimiento.</t>
  </si>
  <si>
    <t>Se realizó una reunión el día 22 de noviembre de 2018, con los funcionarios que ingresaron a la planta de la entidad en la Subdirección para el Manejo de Emergencias y Desastres, en la cual se presentó lo pertinente frente al Sistema de Gestión de Calidad, plataforma estrategica, obejtivos estrategicos, procedimientos, formatos y sus responsables. Así mismo se presentó lo referente a las certificaciones obtenidas por la entidad en el presente año iso 9001:2015 e iso 14001:2015. La subdirección participo de todo lo necesario para la obtención de dicha certificación.</t>
  </si>
  <si>
    <t>Este producto no presenta avances, considerando un reciente cambio normativo. El Consejo Distrital para la Gestión de Riesgos y Cambio Climático aprobó el pasado 9 de noviembre el Plan Distrital de Gestión del Riesgo de Desastres y del Cambio Climático para Bogotá D.C. 2018-2030 (Acuerdo 001 de 2018) ; instrumento en el que se estableció una meta frente al programa de preparación comunitaria y del sector privado para la respuesta a emergencias que direcciona la linea de acción de promover Voluntarios por Bogotá (numeral 4.1.2) . Lineamiento que reemplaza el programa de preparativos sociales y comunitarios contemplado en el Acuerdo 002 de 2015 (artículos 106 y 107), bajo el cúal se concibió el desarrollo del módulo de capacidades.</t>
  </si>
  <si>
    <t>En la vigencia 2018 se realizaron las siguientes acciones:
-Se publicó en las redes sociales de la entidad las piezas publicitarias
- Se imprimieron 30000 folletos o plegables lo cuales se están entregando en los centros comerciales
- Se instalaron piezas de la campaña en los siguientes centros comerciales: Bulevar Niza, Santafé, Gran estación, Gran Estación Esfera, Centro Mayor, Plaza Central y Avenida Chile.
- Se proyecto de un corto en salas de cine entre el 20 y 26 de diciembre con la campaña en las siguientes salas: Floresta, Atlantis, La felicidad, Parque la Colina, San Rafael, Bulevar Niza, Palatino y plaza de las americas.
- Se elaboró una cuña radial de la campaña, la cual fue difundida en Candela Estereo(FM), Vibra (FM), Caracol Rad FM, BLU , olímpica ST, Radio 1, RCN La Radio
 Evidencia: Fotos de instalación de la publicidad</t>
  </si>
  <si>
    <t>Los diferentes eventos de emergencia reportados a la CITEL desde el 1 de enero  y el 31 de diciembre del 2018, han sido coordinados con las entidades que hacen parte SDGRD conforme a lo dispuesto en el marco de actuación.  En este periodo se presentaron 19.693 eventos de emergencia,  se atendieron 18.633 personas, entre adultos y menores de edad, los cuales se vieron afectados por incidentes emergencias y desastres, desde el área de Servicios de respuesta se realizó la atención de estos incidentes de manera integral y coordinada con las entidades del SDGR.</t>
  </si>
  <si>
    <t>Se suscrició el contrato N°401 de 2018, cuyo objeto es: 
"Aunar recursos económicos, técnicos y administrativos entre LA CRUZ ROJA COLOMBIANA (Seccional Cundinamarca y Bogotá) y el IDIGER, con el propósito de implementar servicios y funciones de respuesta del Marco de Actuación, con énfasis en asistencia humanitaria y atención en salud física y psicosocial, en Bogotá D.C.", con un plazo de ejecución de 6 meses y fecha de inicio de 18 de diciembre de 2018.</t>
  </si>
  <si>
    <t xml:space="preserve">La Central de Información y Telecomunicaciones CITEL del IDIGER operó en la vigencia 2018, 24 horas por 7 días, en el  Centro de Comando, Control, Comunicaciones y Computo - C4 de la Secretaría Distrital de Seguridad, Convivencia y Justicia,  en operación las 24 horas del día, con el soporte de 10 radioperadores, 3 COP campo, 3 COP sala y  1 coordinador. </t>
  </si>
  <si>
    <t>Para el ultimo semestre de 2018 no se han realizado avances significativos en este producto puesto las adecuaciones a realizar en la CITEL, deben ser avaladas con el Secretaria distrital de seguridad, convivencia y justicia, siendo esta entidad propietaria del edificio donde opera la CITEL. Por lo anterior se realizo una reunión preliminar con el personal del Centro de Comando, Control, Computo y Comunicaciones C4, para informar el plan de adecuación de la CITEL Idiger, a la espera de sus observaciones a la fecha, las cuales aún no han sido recibidas. Así mismo se dio cambio del Jefe de Oficina de C4, razón por la cual el proceso de concertación para realizar las adecuaciones de la central presento retrasos.</t>
  </si>
  <si>
    <t>En el cuarto trimestre de 2018, se adelantaron reuniones de articulación con las áreas que acceden de manera más recurrente a la información de la Bitácora de Emergencias, así: Gestión Social, Servicios de respuesta (29-10-2018); Asistencia Técnica, Servicios de Respuesta (23-11-2018); Grupo de Escenarios, Servicios de Respuesta (18-12-2018).
De igual manera se realizó una jornada de observación a la articulación informática entre PROCAD vs BITACORA, en las instalaciones de C4 – CITEL; con el fin de proponer mejoras en la arquitectura de la misma, necesidades y requerimientos para la optimización de la herramienta (Tics, desarrollador, SAC) 13-12-2018.
El resultado final de las reuniones adelantadas, generó una propuesta de ajuste a las tipificaciones, numero de eventos de la Bitácora, en articulación con los escenarios de riesgo que se manejan actualmente. En la vigencia 2019 se continuará realizando la actualización.</t>
  </si>
  <si>
    <t>De acuerdo a las solicitudes allegadas al área de respuesta se han expedido los certificados de afectación solicitados, a 31 de diciembre de 2018 se expidieron 52 certificaciones.</t>
  </si>
  <si>
    <t>Del 1 de enero al 31 de diciembre de 2018 se tramitó el pago de 907 AHCP beneficiando el mismo número de familias y a 2857 personas.</t>
  </si>
  <si>
    <t>En la vigencia 2018 no se avanzo en este producto puesto que se debe contar con autorización de la secretaria distrital de gobiernoen relación a las necesidades de la estructura para la instalación del canal dedicado.</t>
  </si>
  <si>
    <t>Se desarrollaron los contenidos del  contenidos de un (1)  módulo informático del Registro de Afectados compatible con el R.U.D. de la UNGRD, el el 2019 ssu divulgación en caso de requerirse.</t>
  </si>
  <si>
    <t>El 3 de Diciembre de 2018 se suscribió el contrato N° 382, cuyo objeto es: Prestación de servicios de vigías y brigadas especializadas con énfasis en prevención, detección y atención de incidentes forestales, apoyo en asistencia humanitaria y atención de emergencias en Bogotá, duración de 6 meses, Valor: 1´261.119.549 fecha de inicio 5 de diciembre.</t>
  </si>
  <si>
    <t xml:space="preserve">Desde el 2017, con la entrada en vigencia de la Ley 1801 de 2016 “Por la cual se expide el Código Nacional de Policía y Convivencia”  , se iniciaron mesas de trabajo con las entidades que hacen parte del Sistema Único de Gestión para el Registro, Evaluación y Autorización de Actividades de Aglomeración de Público en el Distrito Capital –SUGA,  para revisar la reglamentación Distrital en concordancia con las disposiciones de orden Nacional (Código Nacional de Policía y Ley 1493/11), en las aglomeraciones de público. En consecuencia, la Alcaldía de Bogotá inició el proceso para la modificación del Decreto 599 de 2013, buscando incorporar estas normas.
En la vigencia 2018 las entidades SUGA (UAECOB, Secretaría Distrital de Salud, Secretaria Distrital de Movilidad, Secretaria Distrital de Ambiente, IDRD), enviaron información insumo de para la elaboración de los planes tipo, solicitada por el IDIGER en mesas de trabajo, para la actualización de los manuales para elaboración de Planes de Emergencia y Contingencia por aglomeraciones de público,  y los Planes Tipo.
Paralelamente, se continuó con el proceso de ajuste normativo, que se realizó en 2 etapas, que de acuerdo a lo establecido en el numeral 8 del artículo 8 de la Ley 1437 de 2011, en mayo de 2018 se realizó la publicación en la página de la Secretaría de Cultura Recreación y Deporte de la primera propuesta modificatoria del Decreto 599/13.
La segunda etapa se desarrolló dando como resultado que en noviembre de 2018,  la Secretaría de Cultura Recreación y Deporte realizó la publicación de una segunda versión para la modificación del Decreto 599/13, y que luego, fuera radicada por dicha entidad en la Secretaría Jurídica Distrital.
Es de aclarar que la  Corte Constitucional, mediante la Sentencia C-223 del 20 de abril 2017 declaro inexequible el Título VI del Libro Segundo de la Ley 1801 de 2016 (Código de Policía); la declaración de INEXEQUIBILIDAD la difieren en un término no mayor al agotamiento de las siguientes dos legislaturas, es decir, hasta antes del 20 de junio de 2019.
Conforme  a lo anteriormente expuesto, el IDIGER y las entidades pertenecientes al SUGA, requieren certeza jurídica de la normatividad base y lineamentos para entrar a ajustar los respectivos documentos, en concordancia con las disposiciones normativas.
El producto será incluido en plan de acción 2019  dado que no se terminó a la espera de las modificaciones de la normativa especificada.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</si>
</sst>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164" formatCode="_-* #,##0_-;\-* #,##0_-;_-* &quot;-&quot;_-;_-@_-"/>
    <numFmt numFmtId="165" formatCode="_(&quot;$&quot;\ * #,##0_);_(&quot;$&quot;\ * \(#,##0\);_(&quot;$&quot;\ * &quot;-&quot;??_);_(@_)"/>
    <numFmt numFmtId="166" formatCode="0.0%"/>
    <numFmt numFmtId="167" formatCode="_(* #,##0_);_(* \(#,##0\);_(* &quot;-&quot;??_);_(@_)"/>
    <numFmt numFmtId="168" formatCode="[$-240A]d&quot; de &quot;mmmm&quot; de &quot;yyyy;@"/>
  </numFmts>
  <fonts count="65" x14ac:knownFonts="1">
    <font>
      <sz val="10"/>
      <name val="Arial"/>
    </font>
    <font>
      <sz val="11"/>
      <color theme="1"/>
      <name val="Calibri"/>
      <family val="2"/>
      <scheme val="minor"/>
    </font>
    <font>
      <sz val="10"/>
      <color indexed="8"/>
      <name val="Arial"/>
      <family val="2"/>
    </font>
    <font>
      <b/>
      <sz val="28"/>
      <color indexed="8"/>
      <name val="Arial"/>
      <family val="2"/>
    </font>
    <font>
      <b/>
      <sz val="10"/>
      <color indexed="8"/>
      <name val="Arial Narrow"/>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9"/>
      <color indexed="8"/>
      <name val="Arial"/>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12"/>
      <color indexed="8"/>
      <name val="Arial"/>
      <family val="2"/>
    </font>
    <font>
      <b/>
      <sz val="10"/>
      <name val="Arial"/>
      <family val="2"/>
    </font>
    <font>
      <sz val="10"/>
      <name val="Arial"/>
      <family val="2"/>
    </font>
    <font>
      <b/>
      <sz val="8"/>
      <color indexed="8"/>
      <name val="Arial"/>
      <family val="2"/>
    </font>
    <font>
      <sz val="11"/>
      <name val="Arial"/>
      <family val="2"/>
    </font>
    <font>
      <b/>
      <sz val="11"/>
      <name val="Arial"/>
      <family val="2"/>
    </font>
    <font>
      <sz val="11"/>
      <color indexed="8"/>
      <name val="Calibri"/>
      <family val="2"/>
    </font>
    <font>
      <sz val="8"/>
      <name val="Arial"/>
      <family val="2"/>
    </font>
    <font>
      <sz val="24"/>
      <color indexed="8"/>
      <name val="Arial"/>
      <family val="2"/>
    </font>
    <font>
      <sz val="8"/>
      <color indexed="8"/>
      <name val="Arial"/>
      <family val="2"/>
    </font>
    <font>
      <b/>
      <sz val="14"/>
      <name val="Arial"/>
      <family val="2"/>
    </font>
    <font>
      <sz val="14"/>
      <color theme="0" tint="-0.499984740745262"/>
      <name val="Trebuchet MS"/>
      <family val="2"/>
    </font>
    <font>
      <sz val="14"/>
      <name val="Trebuchet MS"/>
      <family val="2"/>
    </font>
    <font>
      <sz val="12"/>
      <color rgb="FF000000"/>
      <name val="Arial"/>
      <family val="2"/>
    </font>
    <font>
      <b/>
      <sz val="18"/>
      <color indexed="8"/>
      <name val="Arial"/>
      <family val="2"/>
    </font>
    <font>
      <sz val="28"/>
      <color indexed="8"/>
      <name val="Arial"/>
      <family val="2"/>
    </font>
    <font>
      <sz val="9"/>
      <color rgb="FF000000"/>
      <name val="Arial"/>
      <family val="2"/>
    </font>
    <font>
      <sz val="9"/>
      <color rgb="FF000000"/>
      <name val="Times New Roman"/>
      <family val="1"/>
    </font>
    <font>
      <sz val="9"/>
      <name val="Arial"/>
      <family val="2"/>
    </font>
    <font>
      <sz val="9"/>
      <name val="Times New Roman"/>
      <family val="1"/>
    </font>
    <font>
      <sz val="10"/>
      <color theme="1"/>
      <name val="Trebuchet MS"/>
      <family val="2"/>
    </font>
    <font>
      <b/>
      <sz val="11"/>
      <color theme="1"/>
      <name val="Calibri"/>
      <family val="2"/>
      <scheme val="minor"/>
    </font>
    <font>
      <sz val="10"/>
      <color theme="1"/>
      <name val="Calibri"/>
      <family val="2"/>
      <scheme val="minor"/>
    </font>
    <font>
      <sz val="10"/>
      <color theme="0" tint="-0.499984740745262"/>
      <name val="Arial"/>
      <family val="2"/>
    </font>
    <font>
      <sz val="12"/>
      <color theme="1"/>
      <name val="Arial"/>
      <family val="2"/>
    </font>
    <font>
      <b/>
      <sz val="20"/>
      <color theme="0"/>
      <name val="Arial"/>
      <family val="2"/>
    </font>
    <font>
      <b/>
      <sz val="26"/>
      <color indexed="8"/>
      <name val="Arial"/>
      <family val="2"/>
    </font>
    <font>
      <b/>
      <sz val="16"/>
      <color indexed="8"/>
      <name val="Arial Narrow"/>
      <family val="2"/>
    </font>
    <font>
      <b/>
      <sz val="28"/>
      <color indexed="8"/>
      <name val="Arial Narrow"/>
      <family val="2"/>
    </font>
    <font>
      <sz val="11"/>
      <color theme="1"/>
      <name val="Arial"/>
      <family val="2"/>
    </font>
    <font>
      <b/>
      <sz val="12"/>
      <color theme="1"/>
      <name val="Arial"/>
      <family val="2"/>
    </font>
    <font>
      <sz val="14"/>
      <color theme="1"/>
      <name val="Trebuchet MS"/>
      <family val="2"/>
    </font>
    <font>
      <sz val="14"/>
      <color theme="1" tint="0.499984740745262"/>
      <name val="Trebuchet MS"/>
      <family val="2"/>
    </font>
    <font>
      <sz val="11"/>
      <name val="Calibri"/>
      <family val="2"/>
    </font>
    <font>
      <sz val="9"/>
      <color theme="1"/>
      <name val="Calibri"/>
      <family val="2"/>
      <scheme val="minor"/>
    </font>
    <font>
      <sz val="10"/>
      <color theme="1"/>
      <name val="Arial"/>
      <family val="2"/>
    </font>
    <font>
      <b/>
      <sz val="18"/>
      <color theme="0"/>
      <name val="Arial"/>
      <family val="2"/>
    </font>
    <font>
      <b/>
      <sz val="16"/>
      <color theme="0"/>
      <name val="Arial"/>
      <family val="2"/>
    </font>
    <font>
      <b/>
      <sz val="10"/>
      <color theme="0" tint="-0.499984740745262"/>
      <name val="Trebuchet MS"/>
      <family val="2"/>
    </font>
    <font>
      <b/>
      <sz val="9"/>
      <color theme="1"/>
      <name val="Calibri"/>
      <family val="2"/>
      <scheme val="minor"/>
    </font>
    <font>
      <b/>
      <sz val="10"/>
      <color theme="1"/>
      <name val="Arial"/>
      <family val="2"/>
    </font>
    <font>
      <b/>
      <sz val="14"/>
      <color theme="1"/>
      <name val="Arial"/>
      <family val="2"/>
    </font>
    <font>
      <sz val="10"/>
      <color rgb="FFFF0000"/>
      <name val="Arial"/>
      <family val="2"/>
    </font>
    <font>
      <sz val="10"/>
      <name val="Arial"/>
      <family val="2"/>
    </font>
    <font>
      <sz val="10"/>
      <color theme="1" tint="0.249977111117893"/>
      <name val="Arial"/>
      <family val="2"/>
    </font>
    <font>
      <sz val="11"/>
      <color rgb="FF0070C0"/>
      <name val="Arial"/>
      <family val="2"/>
    </font>
  </fonts>
  <fills count="24">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4"/>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rgb="FF0070C0"/>
        <bgColor indexed="64"/>
      </patternFill>
    </fill>
    <fill>
      <patternFill patternType="solid">
        <fgColor rgb="FF00B050"/>
        <bgColor indexed="64"/>
      </patternFill>
    </fill>
    <fill>
      <patternFill patternType="solid">
        <fgColor theme="2" tint="-9.9978637043366805E-2"/>
        <bgColor indexed="64"/>
      </patternFill>
    </fill>
    <fill>
      <patternFill patternType="solid">
        <fgColor rgb="FFFF0000"/>
        <bgColor indexed="64"/>
      </patternFill>
    </fill>
    <fill>
      <patternFill patternType="solid">
        <fgColor theme="3"/>
        <bgColor indexed="64"/>
      </patternFill>
    </fill>
    <fill>
      <patternFill patternType="solid">
        <fgColor theme="9" tint="-0.249977111117893"/>
        <bgColor indexed="64"/>
      </patternFill>
    </fill>
    <fill>
      <patternFill patternType="solid">
        <fgColor theme="1" tint="0.249977111117893"/>
        <bgColor indexed="64"/>
      </patternFill>
    </fill>
    <fill>
      <patternFill patternType="solid">
        <fgColor theme="8" tint="-0.249977111117893"/>
        <bgColor indexed="64"/>
      </patternFill>
    </fill>
    <fill>
      <patternFill patternType="solid">
        <fgColor rgb="FFFFFF99"/>
        <bgColor indexed="64"/>
      </patternFill>
    </fill>
    <fill>
      <patternFill patternType="solid">
        <fgColor theme="6" tint="0.59999389629810485"/>
        <bgColor indexed="64"/>
      </patternFill>
    </fill>
  </fills>
  <borders count="17">
    <border>
      <left/>
      <right/>
      <top/>
      <bottom/>
      <diagonal/>
    </border>
    <border>
      <left/>
      <right/>
      <top style="thin">
        <color indexed="64"/>
      </top>
      <bottom/>
      <diagonal/>
    </border>
    <border>
      <left/>
      <right/>
      <top/>
      <bottom style="thin">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right/>
      <top style="medium">
        <color theme="1" tint="0.499984740745262"/>
      </top>
      <bottom/>
      <diagonal/>
    </border>
    <border>
      <left/>
      <right/>
      <top/>
      <bottom style="medium">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11">
    <xf numFmtId="0" fontId="0" fillId="0" borderId="0"/>
    <xf numFmtId="0" fontId="14" fillId="0" borderId="0"/>
    <xf numFmtId="0" fontId="14" fillId="0" borderId="0"/>
    <xf numFmtId="44" fontId="16" fillId="0" borderId="0" applyFont="0" applyFill="0" applyBorder="0" applyAlignment="0" applyProtection="0"/>
    <xf numFmtId="9" fontId="21" fillId="0" borderId="0" applyFont="0" applyFill="0" applyBorder="0" applyAlignment="0" applyProtection="0"/>
    <xf numFmtId="0" fontId="1" fillId="0" borderId="0"/>
    <xf numFmtId="9" fontId="25" fillId="0" borderId="0" applyFont="0" applyFill="0" applyBorder="0" applyAlignment="0" applyProtection="0"/>
    <xf numFmtId="9" fontId="25" fillId="0" borderId="0" applyFont="0" applyFill="0" applyBorder="0" applyAlignment="0" applyProtection="0"/>
    <xf numFmtId="9" fontId="14" fillId="0" borderId="0" applyFont="0" applyFill="0" applyBorder="0" applyAlignment="0" applyProtection="0"/>
    <xf numFmtId="44" fontId="14" fillId="0" borderId="0" applyFont="0" applyFill="0" applyBorder="0" applyAlignment="0" applyProtection="0"/>
    <xf numFmtId="164" fontId="62" fillId="0" borderId="0" applyFont="0" applyFill="0" applyBorder="0" applyAlignment="0" applyProtection="0"/>
  </cellStyleXfs>
  <cellXfs count="531">
    <xf numFmtId="0" fontId="0" fillId="0" borderId="0" xfId="0"/>
    <xf numFmtId="0" fontId="2" fillId="0" borderId="0" xfId="0" applyFont="1"/>
    <xf numFmtId="0" fontId="2" fillId="2" borderId="0" xfId="0" applyFont="1" applyFill="1" applyBorder="1"/>
    <xf numFmtId="0" fontId="2" fillId="2" borderId="0" xfId="0" applyFont="1" applyFill="1" applyBorder="1" applyAlignment="1">
      <alignment horizontal="center"/>
    </xf>
    <xf numFmtId="0" fontId="4" fillId="2" borderId="0" xfId="0" applyFont="1" applyFill="1" applyBorder="1" applyAlignment="1">
      <alignment horizontal="center" vertical="center"/>
    </xf>
    <xf numFmtId="0" fontId="2" fillId="2" borderId="0" xfId="0" applyFont="1" applyFill="1"/>
    <xf numFmtId="0" fontId="2" fillId="3" borderId="0" xfId="0" applyFont="1" applyFill="1"/>
    <xf numFmtId="0" fontId="2" fillId="0" borderId="0" xfId="0" applyFont="1" applyAlignment="1">
      <alignment horizontal="center" vertical="center"/>
    </xf>
    <xf numFmtId="0" fontId="14" fillId="0" borderId="0" xfId="0" applyFont="1"/>
    <xf numFmtId="0" fontId="15" fillId="4" borderId="0" xfId="0" applyFont="1" applyFill="1" applyAlignment="1">
      <alignment vertical="center" wrapText="1"/>
    </xf>
    <xf numFmtId="0" fontId="14" fillId="0" borderId="0" xfId="0" applyFont="1" applyAlignment="1">
      <alignment horizontal="left"/>
    </xf>
    <xf numFmtId="0" fontId="14" fillId="0" borderId="0" xfId="0" applyFont="1" applyAlignment="1">
      <alignment vertical="center"/>
    </xf>
    <xf numFmtId="0" fontId="15" fillId="0" borderId="0" xfId="0" applyFont="1" applyAlignment="1">
      <alignment vertical="center" wrapText="1"/>
    </xf>
    <xf numFmtId="0" fontId="15" fillId="0" borderId="0" xfId="0" applyFont="1"/>
    <xf numFmtId="0" fontId="14" fillId="4" borderId="0" xfId="0" applyFont="1" applyFill="1"/>
    <xf numFmtId="0" fontId="0" fillId="0" borderId="0" xfId="0" applyAlignment="1">
      <alignment horizontal="center" vertical="center"/>
    </xf>
    <xf numFmtId="0" fontId="17" fillId="5" borderId="3" xfId="3" applyNumberFormat="1" applyFont="1" applyFill="1" applyBorder="1" applyAlignment="1">
      <alignment horizontal="justify" vertical="center" wrapText="1"/>
    </xf>
    <xf numFmtId="0" fontId="18" fillId="0" borderId="3" xfId="0" applyFont="1" applyBorder="1" applyAlignment="1">
      <alignment horizontal="justify" vertical="center" wrapText="1"/>
    </xf>
    <xf numFmtId="0" fontId="17" fillId="5" borderId="4" xfId="3" applyNumberFormat="1" applyFont="1" applyFill="1" applyBorder="1" applyAlignment="1">
      <alignment horizontal="justify" vertical="center" wrapText="1"/>
    </xf>
    <xf numFmtId="0" fontId="18" fillId="0" borderId="5" xfId="0" applyFont="1" applyBorder="1" applyAlignment="1">
      <alignment horizontal="justify" vertical="center" wrapText="1"/>
    </xf>
    <xf numFmtId="0" fontId="18" fillId="0" borderId="6" xfId="0" applyFont="1" applyBorder="1" applyAlignment="1">
      <alignment horizontal="justify" vertical="center" wrapText="1"/>
    </xf>
    <xf numFmtId="0" fontId="18" fillId="0" borderId="4" xfId="0" applyFont="1" applyBorder="1" applyAlignment="1">
      <alignment horizontal="justify" vertical="center" wrapText="1"/>
    </xf>
    <xf numFmtId="0" fontId="18" fillId="0" borderId="0" xfId="0" applyFont="1" applyBorder="1" applyAlignment="1">
      <alignment horizontal="justify" vertical="center" wrapText="1"/>
    </xf>
    <xf numFmtId="0" fontId="18" fillId="6" borderId="7" xfId="0" applyFont="1" applyFill="1" applyBorder="1" applyAlignment="1">
      <alignment horizontal="justify" vertical="center" wrapText="1"/>
    </xf>
    <xf numFmtId="0" fontId="17" fillId="5" borderId="8" xfId="3" applyNumberFormat="1" applyFont="1" applyFill="1" applyBorder="1" applyAlignment="1">
      <alignment horizontal="justify" vertical="center" wrapText="1"/>
    </xf>
    <xf numFmtId="0" fontId="17" fillId="5" borderId="9" xfId="3" applyNumberFormat="1" applyFont="1" applyFill="1" applyBorder="1" applyAlignment="1">
      <alignment horizontal="justify" vertical="center" wrapText="1"/>
    </xf>
    <xf numFmtId="0" fontId="14" fillId="0" borderId="0" xfId="0" applyFont="1" applyAlignment="1">
      <alignment wrapText="1"/>
    </xf>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5" applyFont="1" applyFill="1"/>
    <xf numFmtId="0" fontId="2" fillId="2" borderId="0" xfId="5" applyFont="1" applyFill="1"/>
    <xf numFmtId="0" fontId="7" fillId="2" borderId="0" xfId="5" applyFont="1" applyFill="1" applyAlignment="1">
      <alignment horizontal="center"/>
    </xf>
    <xf numFmtId="0" fontId="7" fillId="2" borderId="0" xfId="5" applyFont="1" applyFill="1" applyBorder="1"/>
    <xf numFmtId="0" fontId="7" fillId="0" borderId="0" xfId="5" applyFont="1"/>
    <xf numFmtId="9" fontId="7" fillId="0" borderId="0" xfId="6" applyFont="1"/>
    <xf numFmtId="0" fontId="27" fillId="2" borderId="0" xfId="5" applyFont="1" applyFill="1" applyBorder="1" applyAlignment="1">
      <alignment vertical="center" wrapText="1"/>
    </xf>
    <xf numFmtId="0" fontId="22" fillId="7" borderId="11" xfId="5" applyFont="1" applyFill="1" applyBorder="1" applyAlignment="1">
      <alignment horizontal="center" vertical="center" wrapText="1"/>
    </xf>
    <xf numFmtId="0" fontId="2" fillId="2" borderId="0" xfId="5" applyFont="1" applyFill="1" applyBorder="1" applyAlignment="1">
      <alignment horizontal="center"/>
    </xf>
    <xf numFmtId="0" fontId="27" fillId="2" borderId="0" xfId="5" applyFont="1" applyFill="1" applyBorder="1" applyAlignment="1">
      <alignment horizontal="center" vertical="center" wrapText="1"/>
    </xf>
    <xf numFmtId="0" fontId="10" fillId="2" borderId="0" xfId="5" applyFont="1" applyFill="1" applyBorder="1" applyAlignment="1">
      <alignment vertical="center" wrapText="1"/>
    </xf>
    <xf numFmtId="0" fontId="6" fillId="2" borderId="0" xfId="5" applyFont="1" applyFill="1" applyBorder="1" applyAlignment="1">
      <alignment horizontal="center" vertical="center" wrapText="1"/>
    </xf>
    <xf numFmtId="0" fontId="7" fillId="0" borderId="0" xfId="5" applyFont="1" applyFill="1"/>
    <xf numFmtId="9" fontId="7" fillId="0" borderId="0" xfId="6" applyFont="1" applyFill="1"/>
    <xf numFmtId="0" fontId="6" fillId="2" borderId="0" xfId="5" applyFont="1" applyFill="1" applyBorder="1" applyAlignment="1" applyProtection="1">
      <alignment horizontal="left" vertical="center" wrapText="1"/>
    </xf>
    <xf numFmtId="0" fontId="6" fillId="2" borderId="0" xfId="5" applyFont="1" applyFill="1" applyBorder="1" applyAlignment="1" applyProtection="1">
      <alignment vertical="center" wrapText="1"/>
    </xf>
    <xf numFmtId="0" fontId="2" fillId="7" borderId="12" xfId="5" applyFont="1" applyFill="1" applyBorder="1" applyAlignment="1" applyProtection="1">
      <alignment horizontal="left" vertical="center" wrapText="1"/>
    </xf>
    <xf numFmtId="0" fontId="6" fillId="2" borderId="0" xfId="5" applyFont="1" applyFill="1" applyBorder="1" applyAlignment="1" applyProtection="1">
      <alignment horizontal="center" vertical="center" wrapText="1"/>
    </xf>
    <xf numFmtId="9" fontId="8" fillId="0" borderId="0" xfId="6" applyFont="1"/>
    <xf numFmtId="0" fontId="2" fillId="7" borderId="12" xfId="5" applyFont="1" applyFill="1" applyBorder="1" applyAlignment="1" applyProtection="1">
      <alignment horizontal="center" vertical="center" wrapText="1"/>
      <protection locked="0"/>
    </xf>
    <xf numFmtId="0" fontId="7" fillId="8" borderId="0" xfId="5" applyFont="1" applyFill="1" applyBorder="1"/>
    <xf numFmtId="0" fontId="7" fillId="8" borderId="0" xfId="5" applyFont="1" applyFill="1" applyBorder="1" applyAlignment="1" applyProtection="1">
      <alignment horizontal="center"/>
    </xf>
    <xf numFmtId="0" fontId="2" fillId="0" borderId="0" xfId="5" applyFont="1"/>
    <xf numFmtId="0" fontId="7" fillId="0" borderId="0" xfId="5" applyFont="1" applyAlignment="1">
      <alignment horizontal="center"/>
    </xf>
    <xf numFmtId="0" fontId="2" fillId="2" borderId="0" xfId="0" applyFont="1" applyFill="1" applyBorder="1" applyAlignment="1">
      <alignment horizontal="justify" vertical="center" wrapText="1"/>
    </xf>
    <xf numFmtId="9" fontId="2" fillId="2" borderId="0" xfId="0" applyNumberFormat="1" applyFont="1" applyFill="1" applyBorder="1" applyAlignment="1" applyProtection="1">
      <alignment horizontal="center" vertical="center" wrapText="1"/>
      <protection locked="0"/>
    </xf>
    <xf numFmtId="0" fontId="30" fillId="2" borderId="13" xfId="5" applyFont="1" applyFill="1" applyBorder="1" applyAlignment="1" applyProtection="1">
      <alignment wrapText="1"/>
      <protection hidden="1"/>
    </xf>
    <xf numFmtId="0" fontId="2" fillId="7" borderId="12" xfId="5" applyFont="1" applyFill="1" applyBorder="1" applyAlignment="1" applyProtection="1">
      <alignment vertical="center" wrapText="1"/>
      <protection locked="0"/>
    </xf>
    <xf numFmtId="0" fontId="2" fillId="7" borderId="10" xfId="5" applyFont="1" applyFill="1" applyBorder="1" applyAlignment="1"/>
    <xf numFmtId="0" fontId="2" fillId="7" borderId="0" xfId="5" applyFont="1" applyFill="1" applyBorder="1" applyAlignment="1"/>
    <xf numFmtId="0" fontId="2" fillId="7" borderId="11" xfId="5" applyFont="1" applyFill="1" applyBorder="1" applyAlignment="1"/>
    <xf numFmtId="0" fontId="30" fillId="2" borderId="12" xfId="5" applyFont="1" applyFill="1" applyBorder="1" applyAlignment="1" applyProtection="1">
      <alignment wrapText="1"/>
      <protection hidden="1"/>
    </xf>
    <xf numFmtId="0" fontId="19" fillId="2" borderId="0" xfId="5" applyFont="1" applyFill="1" applyBorder="1" applyAlignment="1" applyProtection="1">
      <alignment horizontal="center" vertical="center" wrapText="1"/>
      <protection locked="0"/>
    </xf>
    <xf numFmtId="0" fontId="32" fillId="0" borderId="0" xfId="0" applyFont="1" applyAlignment="1">
      <alignment horizontal="justify" vertical="center"/>
    </xf>
    <xf numFmtId="0" fontId="32" fillId="0" borderId="0" xfId="0" applyFont="1" applyAlignment="1">
      <alignment horizontal="left" vertical="center" indent="4"/>
    </xf>
    <xf numFmtId="0" fontId="35" fillId="0" borderId="0" xfId="0" applyFont="1" applyAlignment="1">
      <alignment horizontal="justify" vertical="center"/>
    </xf>
    <xf numFmtId="0" fontId="37" fillId="0" borderId="0" xfId="0" applyFont="1" applyAlignment="1">
      <alignment horizontal="justify" vertical="center"/>
    </xf>
    <xf numFmtId="0" fontId="2" fillId="7" borderId="12" xfId="5" applyFont="1" applyFill="1" applyBorder="1" applyAlignment="1" applyProtection="1">
      <alignment horizontal="center" vertical="center" wrapText="1"/>
      <protection locked="0"/>
    </xf>
    <xf numFmtId="0" fontId="30" fillId="2" borderId="0" xfId="5" applyFont="1" applyFill="1" applyBorder="1" applyAlignment="1" applyProtection="1">
      <alignment wrapText="1"/>
      <protection hidden="1"/>
    </xf>
    <xf numFmtId="0" fontId="30" fillId="2" borderId="13" xfId="5" applyFont="1" applyFill="1" applyBorder="1" applyAlignment="1" applyProtection="1">
      <alignment horizontal="center" vertical="center" wrapText="1"/>
      <protection hidden="1"/>
    </xf>
    <xf numFmtId="0" fontId="0" fillId="4" borderId="0" xfId="0" applyFill="1"/>
    <xf numFmtId="0" fontId="30" fillId="2" borderId="13" xfId="5" applyFont="1" applyFill="1" applyBorder="1" applyAlignment="1" applyProtection="1">
      <alignment vertical="center" wrapText="1"/>
      <protection hidden="1"/>
    </xf>
    <xf numFmtId="0" fontId="14" fillId="0" borderId="0" xfId="0" applyFont="1" applyAlignment="1">
      <alignment horizontal="center" vertical="center"/>
    </xf>
    <xf numFmtId="0" fontId="26" fillId="0" borderId="0" xfId="0" applyFont="1" applyAlignment="1">
      <alignment horizontal="justify" vertical="center" wrapText="1"/>
    </xf>
    <xf numFmtId="0" fontId="30" fillId="2" borderId="14" xfId="5" applyFont="1" applyFill="1" applyBorder="1" applyAlignment="1" applyProtection="1">
      <alignment wrapText="1"/>
      <protection hidden="1"/>
    </xf>
    <xf numFmtId="0" fontId="2" fillId="7" borderId="13" xfId="5" applyFont="1" applyFill="1" applyBorder="1" applyAlignment="1" applyProtection="1">
      <alignment horizontal="left" vertical="center" wrapText="1"/>
    </xf>
    <xf numFmtId="0" fontId="31" fillId="8" borderId="0" xfId="5" applyFont="1" applyFill="1" applyBorder="1" applyAlignment="1" applyProtection="1">
      <alignment wrapText="1"/>
      <protection locked="0"/>
    </xf>
    <xf numFmtId="0" fontId="30" fillId="8" borderId="0" xfId="5" applyFont="1" applyFill="1" applyBorder="1" applyAlignment="1" applyProtection="1">
      <alignment vertical="center" wrapText="1"/>
      <protection locked="0"/>
    </xf>
    <xf numFmtId="0" fontId="7" fillId="7" borderId="0" xfId="5" applyFont="1" applyFill="1"/>
    <xf numFmtId="0" fontId="31" fillId="2" borderId="0" xfId="5" applyFont="1" applyFill="1" applyBorder="1" applyAlignment="1" applyProtection="1">
      <alignment wrapText="1"/>
      <protection locked="0"/>
    </xf>
    <xf numFmtId="0" fontId="30" fillId="2" borderId="0" xfId="5" applyFont="1" applyFill="1" applyBorder="1" applyAlignment="1" applyProtection="1">
      <alignment vertical="center" wrapText="1"/>
      <protection locked="0"/>
    </xf>
    <xf numFmtId="49" fontId="14" fillId="0" borderId="0" xfId="0" applyNumberFormat="1" applyFont="1" applyAlignment="1">
      <alignment horizontal="center" vertical="center"/>
    </xf>
    <xf numFmtId="0" fontId="7" fillId="0" borderId="0" xfId="5" applyFont="1" applyFill="1" applyBorder="1"/>
    <xf numFmtId="0" fontId="30" fillId="2" borderId="13" xfId="5" applyFont="1" applyFill="1" applyBorder="1" applyAlignment="1" applyProtection="1">
      <alignment horizontal="center" vertical="center" wrapText="1"/>
      <protection hidden="1"/>
    </xf>
    <xf numFmtId="0" fontId="22" fillId="7" borderId="0" xfId="5" applyFont="1" applyFill="1" applyBorder="1" applyAlignment="1">
      <alignment horizontal="center" vertical="center" wrapText="1"/>
    </xf>
    <xf numFmtId="0" fontId="34" fillId="7" borderId="10" xfId="5" applyFont="1" applyFill="1" applyBorder="1" applyAlignment="1">
      <alignment horizontal="center" vertical="center"/>
    </xf>
    <xf numFmtId="0" fontId="34" fillId="7" borderId="0" xfId="5" applyFont="1" applyFill="1" applyBorder="1" applyAlignment="1">
      <alignment horizontal="center" vertical="center"/>
    </xf>
    <xf numFmtId="0" fontId="9" fillId="7" borderId="11" xfId="5" applyFont="1" applyFill="1" applyBorder="1" applyAlignment="1">
      <alignment horizontal="center" vertical="center"/>
    </xf>
    <xf numFmtId="44" fontId="2" fillId="2" borderId="0" xfId="9"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wrapText="1"/>
    </xf>
    <xf numFmtId="0" fontId="2" fillId="2" borderId="0" xfId="0" applyFont="1" applyFill="1" applyBorder="1" applyAlignment="1">
      <alignment horizontal="center"/>
    </xf>
    <xf numFmtId="0" fontId="10" fillId="2" borderId="0" xfId="0" applyFont="1" applyFill="1" applyBorder="1" applyAlignment="1">
      <alignment horizontal="center" vertical="center" wrapText="1"/>
    </xf>
    <xf numFmtId="44" fontId="2" fillId="2" borderId="0" xfId="9" applyFont="1" applyFill="1" applyBorder="1" applyAlignment="1" applyProtection="1">
      <alignment horizontal="center" vertical="center" wrapText="1"/>
      <protection locked="0"/>
    </xf>
    <xf numFmtId="0" fontId="2" fillId="9" borderId="12" xfId="5" applyFont="1" applyFill="1" applyBorder="1" applyAlignment="1" applyProtection="1">
      <alignment vertical="center" wrapText="1"/>
      <protection locked="0"/>
    </xf>
    <xf numFmtId="0" fontId="2" fillId="11" borderId="12" xfId="5" applyFont="1" applyFill="1" applyBorder="1" applyAlignment="1" applyProtection="1">
      <alignment horizontal="center" vertical="center" wrapText="1"/>
      <protection locked="0"/>
    </xf>
    <xf numFmtId="0" fontId="2" fillId="7" borderId="14" xfId="5" applyFont="1" applyFill="1" applyBorder="1" applyAlignment="1" applyProtection="1">
      <alignment vertical="center" wrapText="1"/>
      <protection locked="0"/>
    </xf>
    <xf numFmtId="0" fontId="2" fillId="12" borderId="12" xfId="5" applyFont="1" applyFill="1" applyBorder="1" applyAlignment="1" applyProtection="1">
      <alignment horizontal="center" vertical="center" wrapText="1"/>
      <protection locked="0"/>
    </xf>
    <xf numFmtId="0" fontId="7" fillId="9" borderId="0" xfId="5" applyFont="1" applyFill="1"/>
    <xf numFmtId="0" fontId="30" fillId="2" borderId="0" xfId="5" applyFont="1" applyFill="1" applyBorder="1" applyAlignment="1" applyProtection="1">
      <alignment horizontal="center" vertical="center" wrapText="1"/>
      <protection hidden="1"/>
    </xf>
    <xf numFmtId="49" fontId="40" fillId="10" borderId="0" xfId="0" applyNumberFormat="1" applyFont="1" applyFill="1" applyAlignment="1">
      <alignment horizontal="left"/>
    </xf>
    <xf numFmtId="49" fontId="41" fillId="0" borderId="0" xfId="0" applyNumberFormat="1" applyFont="1" applyAlignment="1">
      <alignment horizontal="center"/>
    </xf>
    <xf numFmtId="0" fontId="17" fillId="0" borderId="0" xfId="0" applyFont="1" applyAlignment="1">
      <alignment vertical="center"/>
    </xf>
    <xf numFmtId="0" fontId="41" fillId="0" borderId="0" xfId="0" applyFont="1" applyAlignment="1">
      <alignment horizontal="center" vertical="center"/>
    </xf>
    <xf numFmtId="0" fontId="0" fillId="0" borderId="0" xfId="0" applyAlignment="1">
      <alignment horizontal="justify" vertical="center" wrapText="1"/>
    </xf>
    <xf numFmtId="0" fontId="40" fillId="10" borderId="0" xfId="0" applyFont="1" applyFill="1" applyAlignment="1">
      <alignment vertical="center"/>
    </xf>
    <xf numFmtId="0" fontId="40" fillId="10" borderId="0" xfId="0" applyFont="1" applyFill="1" applyAlignment="1">
      <alignment horizontal="center" vertical="center"/>
    </xf>
    <xf numFmtId="0" fontId="30" fillId="7" borderId="12" xfId="5" applyFont="1" applyFill="1" applyBorder="1" applyAlignment="1" applyProtection="1">
      <alignment horizontal="center" vertical="center" wrapText="1"/>
      <protection hidden="1"/>
    </xf>
    <xf numFmtId="14" fontId="2" fillId="2" borderId="0" xfId="0" applyNumberFormat="1" applyFont="1" applyFill="1" applyBorder="1" applyAlignment="1" applyProtection="1">
      <alignment horizontal="center" vertical="center"/>
      <protection locked="0"/>
    </xf>
    <xf numFmtId="0" fontId="9" fillId="7" borderId="11" xfId="5" applyFont="1" applyFill="1" applyBorder="1" applyAlignment="1">
      <alignment vertical="center"/>
    </xf>
    <xf numFmtId="0" fontId="34" fillId="7" borderId="10" xfId="5" applyFont="1" applyFill="1" applyBorder="1" applyAlignment="1">
      <alignment vertical="center"/>
    </xf>
    <xf numFmtId="0" fontId="34" fillId="7" borderId="0" xfId="5" applyFont="1" applyFill="1" applyBorder="1" applyAlignment="1">
      <alignment vertical="center"/>
    </xf>
    <xf numFmtId="0" fontId="19" fillId="2" borderId="0" xfId="0" applyFont="1" applyFill="1" applyBorder="1" applyAlignment="1">
      <alignment horizontal="center" vertical="center" wrapText="1"/>
    </xf>
    <xf numFmtId="0" fontId="43" fillId="2" borderId="0" xfId="0" applyFont="1" applyFill="1" applyBorder="1" applyAlignment="1">
      <alignment horizontal="center" vertical="center" wrapText="1"/>
    </xf>
    <xf numFmtId="10" fontId="19" fillId="2" borderId="0" xfId="8" applyNumberFormat="1" applyFont="1" applyFill="1" applyBorder="1" applyAlignment="1">
      <alignment horizontal="center" vertical="center" wrapText="1"/>
    </xf>
    <xf numFmtId="9" fontId="2" fillId="2" borderId="0" xfId="0" applyNumberFormat="1" applyFont="1" applyFill="1" applyBorder="1" applyAlignment="1" applyProtection="1">
      <alignment horizontal="justify" vertical="center" wrapText="1"/>
      <protection locked="0"/>
    </xf>
    <xf numFmtId="14" fontId="2" fillId="2" borderId="0" xfId="0" applyNumberFormat="1"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14" fontId="2" fillId="2" borderId="14" xfId="0" applyNumberFormat="1" applyFont="1" applyFill="1" applyBorder="1" applyAlignment="1" applyProtection="1">
      <alignment horizontal="center" vertical="center"/>
      <protection locked="0"/>
    </xf>
    <xf numFmtId="9" fontId="2" fillId="2" borderId="14" xfId="0" applyNumberFormat="1" applyFont="1" applyFill="1" applyBorder="1" applyAlignment="1" applyProtection="1">
      <alignment horizontal="justify" vertical="center" wrapText="1"/>
      <protection locked="0"/>
    </xf>
    <xf numFmtId="9" fontId="2" fillId="2" borderId="14" xfId="0" applyNumberFormat="1" applyFont="1" applyFill="1" applyBorder="1" applyAlignment="1" applyProtection="1">
      <alignment horizontal="center" vertical="center" wrapText="1"/>
      <protection locked="0"/>
    </xf>
    <xf numFmtId="44" fontId="2" fillId="2" borderId="13" xfId="9" applyFont="1" applyFill="1" applyBorder="1" applyAlignment="1" applyProtection="1">
      <alignment horizontal="center" vertical="center" wrapText="1"/>
      <protection locked="0"/>
    </xf>
    <xf numFmtId="0" fontId="19" fillId="2" borderId="14" xfId="0" applyFont="1" applyFill="1" applyBorder="1" applyAlignment="1" applyProtection="1">
      <alignment horizontal="center" vertical="center" wrapText="1"/>
      <protection locked="0"/>
    </xf>
    <xf numFmtId="44" fontId="2" fillId="2" borderId="0" xfId="9" applyFont="1" applyFill="1" applyBorder="1" applyAlignment="1" applyProtection="1">
      <alignment vertical="center" wrapText="1"/>
      <protection locked="0"/>
    </xf>
    <xf numFmtId="9" fontId="2" fillId="2" borderId="0" xfId="8" applyFont="1" applyFill="1" applyBorder="1" applyAlignment="1">
      <alignment horizontal="center" vertical="center"/>
    </xf>
    <xf numFmtId="44" fontId="2" fillId="2" borderId="14" xfId="9" applyFont="1" applyFill="1" applyBorder="1" applyAlignment="1" applyProtection="1">
      <alignment horizontal="center" vertical="center" wrapText="1"/>
      <protection locked="0"/>
    </xf>
    <xf numFmtId="9" fontId="2" fillId="2" borderId="0" xfId="8" applyFont="1" applyFill="1" applyBorder="1"/>
    <xf numFmtId="9" fontId="7" fillId="2" borderId="0" xfId="6" applyFont="1" applyFill="1" applyBorder="1"/>
    <xf numFmtId="0" fontId="5" fillId="2" borderId="0" xfId="0" applyFont="1" applyFill="1" applyBorder="1" applyAlignment="1">
      <alignment vertical="center" wrapText="1"/>
    </xf>
    <xf numFmtId="0" fontId="2" fillId="2" borderId="0" xfId="0" applyFont="1" applyFill="1" applyAlignment="1"/>
    <xf numFmtId="0" fontId="2" fillId="2" borderId="12" xfId="0" applyFont="1" applyFill="1" applyBorder="1" applyAlignment="1"/>
    <xf numFmtId="165" fontId="2" fillId="2" borderId="12" xfId="0" applyNumberFormat="1" applyFont="1" applyFill="1" applyBorder="1" applyAlignment="1">
      <alignment vertical="center"/>
    </xf>
    <xf numFmtId="0" fontId="2" fillId="2" borderId="14" xfId="0" applyFont="1" applyFill="1" applyBorder="1" applyAlignment="1"/>
    <xf numFmtId="0" fontId="44" fillId="9" borderId="12" xfId="0" applyFont="1" applyFill="1" applyBorder="1" applyAlignment="1">
      <alignment vertical="center" wrapText="1"/>
    </xf>
    <xf numFmtId="0" fontId="2" fillId="2" borderId="0" xfId="0" applyFont="1" applyFill="1" applyBorder="1" applyAlignment="1"/>
    <xf numFmtId="0" fontId="44" fillId="15" borderId="13" xfId="0" applyFont="1" applyFill="1" applyBorder="1" applyAlignment="1">
      <alignment vertical="center" wrapText="1"/>
    </xf>
    <xf numFmtId="0" fontId="2" fillId="15" borderId="13" xfId="0" applyFont="1" applyFill="1" applyBorder="1"/>
    <xf numFmtId="0" fontId="2" fillId="9" borderId="12" xfId="0" applyFont="1" applyFill="1" applyBorder="1"/>
    <xf numFmtId="0" fontId="2" fillId="7" borderId="12" xfId="5" applyFont="1" applyFill="1" applyBorder="1" applyAlignment="1" applyProtection="1">
      <alignment horizontal="center" vertical="center" wrapText="1"/>
      <protection locked="0"/>
    </xf>
    <xf numFmtId="0" fontId="30" fillId="2" borderId="13" xfId="5" applyFont="1" applyFill="1" applyBorder="1" applyAlignment="1" applyProtection="1">
      <alignment horizontal="center" vertical="center" wrapText="1"/>
      <protection hidden="1"/>
    </xf>
    <xf numFmtId="0" fontId="22" fillId="7" borderId="10" xfId="5" applyFont="1" applyFill="1" applyBorder="1" applyAlignment="1">
      <alignment horizontal="center" vertical="center" wrapText="1"/>
    </xf>
    <xf numFmtId="0" fontId="19" fillId="2" borderId="0" xfId="0" applyFont="1" applyFill="1" applyBorder="1" applyAlignment="1" applyProtection="1">
      <alignment vertical="center" wrapText="1"/>
      <protection locked="0"/>
    </xf>
    <xf numFmtId="165" fontId="2" fillId="2" borderId="14" xfId="9" applyNumberFormat="1" applyFont="1" applyFill="1" applyBorder="1" applyAlignment="1" applyProtection="1">
      <alignment vertical="center" wrapText="1"/>
      <protection locked="0"/>
    </xf>
    <xf numFmtId="165" fontId="2" fillId="2" borderId="0" xfId="9" applyNumberFormat="1" applyFont="1" applyFill="1" applyBorder="1" applyAlignment="1" applyProtection="1">
      <alignment vertical="center" wrapText="1"/>
      <protection locked="0"/>
    </xf>
    <xf numFmtId="165" fontId="2" fillId="2" borderId="13" xfId="9" applyNumberFormat="1" applyFont="1" applyFill="1" applyBorder="1" applyAlignment="1" applyProtection="1">
      <alignment vertical="center" wrapText="1"/>
      <protection locked="0"/>
    </xf>
    <xf numFmtId="49" fontId="2" fillId="2" borderId="14" xfId="9" applyNumberFormat="1" applyFont="1" applyFill="1" applyBorder="1" applyAlignment="1" applyProtection="1">
      <alignment horizontal="justify" vertical="center" wrapText="1"/>
      <protection locked="0"/>
    </xf>
    <xf numFmtId="49" fontId="2" fillId="2" borderId="0" xfId="9" applyNumberFormat="1" applyFont="1" applyFill="1" applyBorder="1" applyAlignment="1" applyProtection="1">
      <alignment horizontal="justify" vertical="center" wrapText="1"/>
      <protection locked="0"/>
    </xf>
    <xf numFmtId="165" fontId="6" fillId="2" borderId="12" xfId="0" applyNumberFormat="1" applyFont="1" applyFill="1" applyBorder="1" applyAlignment="1">
      <alignment vertical="center"/>
    </xf>
    <xf numFmtId="0" fontId="14" fillId="2" borderId="0" xfId="0" applyFont="1" applyFill="1" applyBorder="1" applyAlignment="1" applyProtection="1">
      <alignment horizontal="justify" vertical="center" wrapText="1"/>
      <protection locked="0"/>
    </xf>
    <xf numFmtId="9" fontId="9" fillId="2" borderId="12" xfId="0" applyNumberFormat="1" applyFont="1" applyFill="1" applyBorder="1" applyAlignment="1">
      <alignment horizontal="center" vertical="center"/>
    </xf>
    <xf numFmtId="0" fontId="44" fillId="15" borderId="0" xfId="0" applyFont="1" applyFill="1" applyBorder="1" applyAlignment="1">
      <alignment vertical="center" wrapText="1"/>
    </xf>
    <xf numFmtId="49" fontId="2" fillId="2" borderId="0" xfId="9" applyNumberFormat="1" applyFont="1" applyFill="1" applyBorder="1" applyAlignment="1" applyProtection="1">
      <alignment vertical="center" wrapText="1"/>
      <protection locked="0"/>
    </xf>
    <xf numFmtId="10" fontId="2" fillId="2" borderId="0" xfId="4" applyNumberFormat="1" applyFont="1" applyFill="1" applyBorder="1" applyAlignment="1">
      <alignment horizontal="justify" vertical="center" wrapText="1"/>
    </xf>
    <xf numFmtId="165" fontId="6" fillId="2" borderId="12" xfId="3" applyNumberFormat="1" applyFont="1" applyFill="1" applyBorder="1" applyAlignment="1">
      <alignment horizontal="center" vertical="center"/>
    </xf>
    <xf numFmtId="166" fontId="2" fillId="2" borderId="14" xfId="0" applyNumberFormat="1" applyFont="1" applyFill="1" applyBorder="1" applyAlignment="1" applyProtection="1">
      <alignment horizontal="center" vertical="center" wrapText="1"/>
      <protection locked="0"/>
    </xf>
    <xf numFmtId="166" fontId="2" fillId="2" borderId="0" xfId="0" applyNumberFormat="1" applyFont="1" applyFill="1" applyBorder="1" applyAlignment="1" applyProtection="1">
      <alignment horizontal="center" vertical="center" wrapText="1"/>
      <protection locked="0"/>
    </xf>
    <xf numFmtId="165" fontId="2" fillId="0" borderId="14" xfId="0" applyNumberFormat="1" applyFont="1" applyBorder="1" applyAlignment="1">
      <alignment horizontal="center" vertical="center"/>
    </xf>
    <xf numFmtId="0" fontId="6" fillId="2" borderId="12" xfId="0" applyFont="1" applyFill="1" applyBorder="1" applyAlignment="1"/>
    <xf numFmtId="0" fontId="44" fillId="14" borderId="13" xfId="0" applyFont="1" applyFill="1" applyBorder="1" applyAlignment="1">
      <alignment vertical="center" wrapText="1"/>
    </xf>
    <xf numFmtId="0" fontId="2" fillId="14" borderId="13" xfId="0" applyFont="1" applyFill="1" applyBorder="1"/>
    <xf numFmtId="0" fontId="2" fillId="2" borderId="14"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center" vertical="center" wrapText="1"/>
      <protection locked="0"/>
    </xf>
    <xf numFmtId="166" fontId="9" fillId="2" borderId="13" xfId="4" applyNumberFormat="1" applyFont="1" applyFill="1" applyBorder="1" applyAlignment="1">
      <alignment horizontal="center" vertical="center"/>
    </xf>
    <xf numFmtId="165" fontId="6" fillId="2" borderId="13" xfId="0" applyNumberFormat="1" applyFont="1" applyFill="1" applyBorder="1" applyAlignment="1">
      <alignment vertical="center"/>
    </xf>
    <xf numFmtId="0" fontId="44" fillId="17" borderId="13" xfId="0" applyFont="1" applyFill="1" applyBorder="1" applyAlignment="1">
      <alignment vertical="center" wrapText="1"/>
    </xf>
    <xf numFmtId="0" fontId="2" fillId="17" borderId="13" xfId="0" applyFont="1" applyFill="1" applyBorder="1"/>
    <xf numFmtId="0" fontId="44" fillId="13" borderId="13" xfId="0" applyFont="1" applyFill="1" applyBorder="1" applyAlignment="1">
      <alignment vertical="center" wrapText="1"/>
    </xf>
    <xf numFmtId="0" fontId="2" fillId="13" borderId="13" xfId="0" applyFont="1" applyFill="1" applyBorder="1"/>
    <xf numFmtId="0" fontId="6" fillId="2" borderId="12" xfId="0" applyFont="1" applyFill="1" applyBorder="1" applyAlignment="1">
      <alignment horizontal="justify" vertical="center" wrapText="1"/>
    </xf>
    <xf numFmtId="0" fontId="2" fillId="2" borderId="14" xfId="0" applyFont="1" applyFill="1" applyBorder="1" applyAlignment="1">
      <alignment horizontal="justify" vertical="center" wrapText="1"/>
    </xf>
    <xf numFmtId="0" fontId="44" fillId="17" borderId="13" xfId="0" applyFont="1" applyFill="1" applyBorder="1" applyAlignment="1">
      <alignment horizontal="justify" vertical="center" wrapText="1"/>
    </xf>
    <xf numFmtId="0" fontId="13"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14" fillId="2" borderId="13" xfId="0" applyFont="1" applyFill="1" applyBorder="1" applyAlignment="1" applyProtection="1">
      <alignment horizontal="justify" vertical="center" wrapText="1"/>
      <protection locked="0"/>
    </xf>
    <xf numFmtId="0" fontId="2" fillId="2" borderId="0" xfId="0" applyFont="1" applyFill="1" applyBorder="1" applyAlignment="1">
      <alignment vertical="center" wrapText="1"/>
    </xf>
    <xf numFmtId="165" fontId="22" fillId="2" borderId="0" xfId="0" applyNumberFormat="1" applyFont="1" applyFill="1" applyBorder="1" applyAlignment="1">
      <alignment horizontal="center" vertical="center" wrapText="1"/>
    </xf>
    <xf numFmtId="0" fontId="0" fillId="0" borderId="0" xfId="0" applyAlignment="1">
      <alignment vertical="center"/>
    </xf>
    <xf numFmtId="49" fontId="0" fillId="0" borderId="0" xfId="0" applyNumberFormat="1" applyAlignment="1">
      <alignment vertical="center"/>
    </xf>
    <xf numFmtId="49" fontId="0" fillId="4" borderId="0" xfId="0" applyNumberFormat="1" applyFill="1" applyAlignment="1">
      <alignment vertical="center"/>
    </xf>
    <xf numFmtId="0" fontId="20" fillId="4" borderId="0" xfId="0" applyFont="1" applyFill="1" applyAlignment="1">
      <alignment horizontal="center" vertical="center"/>
    </xf>
    <xf numFmtId="165" fontId="8" fillId="9" borderId="12" xfId="3" applyNumberFormat="1" applyFont="1" applyFill="1" applyBorder="1" applyAlignment="1">
      <alignment horizontal="center" vertical="center"/>
    </xf>
    <xf numFmtId="0" fontId="5" fillId="16" borderId="0" xfId="0" applyFont="1" applyFill="1" applyBorder="1" applyAlignment="1" applyProtection="1">
      <alignment horizontal="center" vertical="center" wrapText="1"/>
    </xf>
    <xf numFmtId="9" fontId="2" fillId="16" borderId="0" xfId="0" applyNumberFormat="1" applyFont="1" applyFill="1" applyBorder="1" applyAlignment="1" applyProtection="1">
      <alignment horizontal="center" vertical="center"/>
    </xf>
    <xf numFmtId="9" fontId="5" fillId="16" borderId="0" xfId="0" applyNumberFormat="1" applyFont="1" applyFill="1" applyBorder="1" applyAlignment="1" applyProtection="1">
      <alignment horizontal="center" vertical="center" wrapText="1"/>
    </xf>
    <xf numFmtId="0" fontId="2" fillId="16" borderId="0" xfId="0" applyFont="1" applyFill="1" applyBorder="1" applyAlignment="1" applyProtection="1">
      <alignment horizontal="center" vertical="center"/>
    </xf>
    <xf numFmtId="0" fontId="2" fillId="16" borderId="0" xfId="0" applyFont="1" applyFill="1" applyBorder="1" applyAlignment="1" applyProtection="1">
      <alignment horizontal="center"/>
    </xf>
    <xf numFmtId="0" fontId="4" fillId="16" borderId="0" xfId="0" applyFont="1" applyFill="1" applyBorder="1" applyAlignment="1" applyProtection="1">
      <alignment horizontal="center" vertical="center"/>
    </xf>
    <xf numFmtId="0" fontId="10" fillId="16" borderId="0" xfId="0" applyFont="1" applyFill="1" applyBorder="1" applyAlignment="1" applyProtection="1">
      <alignment horizontal="center" vertical="center" wrapText="1"/>
    </xf>
    <xf numFmtId="0" fontId="2" fillId="16" borderId="0" xfId="0" applyFont="1" applyFill="1" applyProtection="1"/>
    <xf numFmtId="165" fontId="6" fillId="2" borderId="0" xfId="0" applyNumberFormat="1" applyFont="1" applyFill="1" applyBorder="1" applyAlignment="1" applyProtection="1">
      <alignment vertical="center"/>
      <protection locked="0"/>
    </xf>
    <xf numFmtId="0" fontId="2" fillId="11" borderId="12" xfId="5" applyFont="1" applyFill="1" applyBorder="1" applyAlignment="1" applyProtection="1">
      <alignment horizontal="center" vertical="center" wrapText="1"/>
      <protection locked="0" hidden="1"/>
    </xf>
    <xf numFmtId="0" fontId="2" fillId="9" borderId="12" xfId="5" applyFont="1" applyFill="1" applyBorder="1" applyAlignment="1" applyProtection="1">
      <alignment vertical="center" wrapText="1"/>
      <protection locked="0" hidden="1"/>
    </xf>
    <xf numFmtId="0" fontId="7" fillId="9" borderId="0" xfId="5" applyFont="1" applyFill="1" applyProtection="1">
      <protection locked="0" hidden="1"/>
    </xf>
    <xf numFmtId="165" fontId="8" fillId="9" borderId="12" xfId="3" applyNumberFormat="1" applyFont="1" applyFill="1" applyBorder="1" applyAlignment="1" applyProtection="1">
      <alignment horizontal="center" vertical="center"/>
      <protection locked="0" hidden="1"/>
    </xf>
    <xf numFmtId="0" fontId="2" fillId="12" borderId="12" xfId="5" applyFont="1" applyFill="1" applyBorder="1" applyAlignment="1" applyProtection="1">
      <alignment horizontal="center" vertical="center" wrapText="1"/>
      <protection locked="0" hidden="1"/>
    </xf>
    <xf numFmtId="0" fontId="30" fillId="2" borderId="12" xfId="5" applyFont="1" applyFill="1" applyBorder="1" applyAlignment="1" applyProtection="1">
      <alignment wrapText="1"/>
      <protection locked="0" hidden="1"/>
    </xf>
    <xf numFmtId="0" fontId="2" fillId="7" borderId="12" xfId="5" applyFont="1" applyFill="1" applyBorder="1" applyAlignment="1" applyProtection="1">
      <alignment horizontal="center" vertical="center" wrapText="1"/>
      <protection locked="0" hidden="1"/>
    </xf>
    <xf numFmtId="0" fontId="42" fillId="2" borderId="12" xfId="5" applyFont="1" applyFill="1" applyBorder="1" applyAlignment="1" applyProtection="1">
      <alignment horizontal="left" vertical="center" wrapText="1"/>
      <protection locked="0" hidden="1"/>
    </xf>
    <xf numFmtId="0" fontId="42" fillId="2" borderId="12" xfId="5" applyFont="1" applyFill="1" applyBorder="1" applyAlignment="1" applyProtection="1">
      <alignment horizontal="justify" vertical="center" wrapText="1"/>
      <protection locked="0" hidden="1"/>
    </xf>
    <xf numFmtId="0" fontId="2" fillId="7" borderId="12" xfId="5" applyFont="1" applyFill="1" applyBorder="1" applyAlignment="1" applyProtection="1">
      <alignment vertical="center" wrapText="1"/>
      <protection locked="0" hidden="1"/>
    </xf>
    <xf numFmtId="0" fontId="2" fillId="7" borderId="14" xfId="5" applyFont="1" applyFill="1" applyBorder="1" applyAlignment="1" applyProtection="1">
      <alignment vertical="center" wrapText="1"/>
      <protection locked="0" hidden="1"/>
    </xf>
    <xf numFmtId="0" fontId="2" fillId="7" borderId="12" xfId="5" applyFont="1" applyFill="1" applyBorder="1" applyAlignment="1" applyProtection="1">
      <alignment horizontal="left"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2" fillId="7" borderId="12" xfId="5" applyFont="1" applyFill="1" applyBorder="1" applyAlignment="1" applyProtection="1">
      <alignment horizontal="center" vertical="center" wrapText="1"/>
      <protection locked="0"/>
    </xf>
    <xf numFmtId="0" fontId="2" fillId="2" borderId="0" xfId="0" applyFont="1" applyFill="1" applyAlignment="1">
      <alignment horizontal="center" vertical="center"/>
    </xf>
    <xf numFmtId="0" fontId="3" fillId="2" borderId="0" xfId="0" applyFont="1" applyFill="1" applyBorder="1" applyAlignment="1">
      <alignment horizontal="center" vertical="center" wrapText="1"/>
    </xf>
    <xf numFmtId="0" fontId="7"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0" xfId="0" applyFont="1" applyFill="1" applyBorder="1" applyAlignment="1">
      <alignment horizontal="center" vertical="center" wrapText="1"/>
    </xf>
    <xf numFmtId="0" fontId="7" fillId="2" borderId="0" xfId="0" applyFont="1" applyFill="1" applyBorder="1" applyAlignment="1" applyProtection="1">
      <alignment vertical="center" wrapText="1"/>
      <protection locked="0"/>
    </xf>
    <xf numFmtId="0" fontId="7" fillId="2" borderId="0" xfId="0" applyFont="1" applyFill="1" applyBorder="1" applyAlignment="1" applyProtection="1">
      <alignment horizontal="justify" vertical="center" wrapText="1"/>
      <protection locked="0"/>
    </xf>
    <xf numFmtId="9" fontId="46" fillId="2" borderId="0" xfId="4" applyFont="1" applyFill="1" applyBorder="1" applyAlignment="1" applyProtection="1">
      <alignment horizontal="center" vertical="center"/>
    </xf>
    <xf numFmtId="168" fontId="2" fillId="7" borderId="12" xfId="5" applyNumberFormat="1" applyFont="1" applyFill="1" applyBorder="1" applyAlignment="1" applyProtection="1">
      <alignment horizontal="center" vertical="center" wrapText="1"/>
      <protection locked="0"/>
    </xf>
    <xf numFmtId="0" fontId="30" fillId="10" borderId="13" xfId="5" applyFont="1" applyFill="1" applyBorder="1" applyAlignment="1" applyProtection="1">
      <alignment horizontal="center" vertical="center" wrapText="1"/>
      <protection hidden="1"/>
    </xf>
    <xf numFmtId="0" fontId="50" fillId="2" borderId="13" xfId="5" applyFont="1" applyFill="1" applyBorder="1" applyAlignment="1" applyProtection="1">
      <alignment horizontal="center" vertical="center" wrapText="1"/>
      <protection hidden="1"/>
    </xf>
    <xf numFmtId="0" fontId="2" fillId="2" borderId="12" xfId="5" applyFont="1" applyFill="1" applyBorder="1" applyAlignment="1" applyProtection="1">
      <alignment horizontal="center" vertical="center" wrapText="1"/>
      <protection locked="0"/>
    </xf>
    <xf numFmtId="0" fontId="2" fillId="2" borderId="12" xfId="5" applyFont="1" applyFill="1" applyBorder="1" applyAlignment="1" applyProtection="1">
      <alignment vertical="center" wrapText="1"/>
      <protection locked="0"/>
    </xf>
    <xf numFmtId="0" fontId="2" fillId="2" borderId="12" xfId="5" applyFont="1" applyFill="1" applyBorder="1" applyAlignment="1" applyProtection="1">
      <alignment horizontal="left" vertical="center" wrapText="1"/>
      <protection locked="0"/>
    </xf>
    <xf numFmtId="0" fontId="51" fillId="16" borderId="13" xfId="5" applyFont="1" applyFill="1" applyBorder="1" applyAlignment="1" applyProtection="1">
      <alignment horizontal="center" vertical="center" wrapText="1"/>
      <protection hidden="1"/>
    </xf>
    <xf numFmtId="0" fontId="51" fillId="10" borderId="13" xfId="5" applyFont="1" applyFill="1" applyBorder="1" applyAlignment="1" applyProtection="1">
      <alignment horizontal="center" vertical="center" wrapText="1"/>
      <protection hidden="1"/>
    </xf>
    <xf numFmtId="49" fontId="2" fillId="7" borderId="12" xfId="5" applyNumberFormat="1" applyFont="1" applyFill="1" applyBorder="1" applyAlignment="1" applyProtection="1">
      <alignment horizontal="justify" vertical="center" wrapText="1"/>
      <protection locked="0"/>
    </xf>
    <xf numFmtId="0" fontId="52" fillId="0" borderId="0" xfId="0" applyFont="1" applyAlignment="1">
      <alignment vertical="center"/>
    </xf>
    <xf numFmtId="0" fontId="20" fillId="2" borderId="0" xfId="0" applyFont="1" applyFill="1" applyBorder="1" applyAlignment="1">
      <alignment horizontal="left" vertical="center" wrapText="1"/>
    </xf>
    <xf numFmtId="0" fontId="48" fillId="2" borderId="0" xfId="0" applyFont="1" applyFill="1" applyBorder="1" applyAlignment="1" applyProtection="1">
      <alignment horizontal="justify" vertical="center" wrapText="1"/>
      <protection locked="0"/>
    </xf>
    <xf numFmtId="0" fontId="30" fillId="7" borderId="14" xfId="5" applyFont="1" applyFill="1" applyBorder="1" applyAlignment="1" applyProtection="1">
      <alignment wrapText="1"/>
      <protection hidden="1"/>
    </xf>
    <xf numFmtId="0" fontId="30" fillId="7" borderId="0" xfId="5" applyFont="1" applyFill="1" applyBorder="1" applyAlignment="1" applyProtection="1">
      <alignment wrapText="1"/>
      <protection hidden="1"/>
    </xf>
    <xf numFmtId="0" fontId="2" fillId="0" borderId="0" xfId="5" applyFont="1" applyAlignment="1">
      <alignment wrapText="1"/>
    </xf>
    <xf numFmtId="0" fontId="2" fillId="0" borderId="0" xfId="5" applyFont="1" applyAlignment="1">
      <alignment horizontal="left" vertical="center" wrapText="1"/>
    </xf>
    <xf numFmtId="0" fontId="6" fillId="7" borderId="0" xfId="5" applyFont="1" applyFill="1" applyBorder="1" applyAlignment="1" applyProtection="1">
      <alignment horizontal="left" vertical="center" wrapText="1"/>
    </xf>
    <xf numFmtId="0" fontId="6" fillId="7" borderId="14" xfId="5" applyFont="1" applyFill="1" applyBorder="1" applyAlignment="1" applyProtection="1">
      <alignment horizontal="left" vertical="center" wrapText="1"/>
    </xf>
    <xf numFmtId="0" fontId="2" fillId="7" borderId="13" xfId="5" applyFont="1" applyFill="1" applyBorder="1" applyAlignment="1" applyProtection="1">
      <alignment vertical="center" wrapText="1"/>
      <protection locked="0"/>
    </xf>
    <xf numFmtId="0" fontId="53" fillId="12" borderId="0" xfId="0" applyFont="1" applyFill="1"/>
    <xf numFmtId="0" fontId="0" fillId="12" borderId="0" xfId="0" applyFill="1"/>
    <xf numFmtId="0" fontId="53" fillId="0" borderId="0" xfId="0" applyFont="1"/>
    <xf numFmtId="0" fontId="53" fillId="0" borderId="0" xfId="0" applyFont="1" applyAlignment="1">
      <alignment horizontal="center"/>
    </xf>
    <xf numFmtId="0" fontId="53" fillId="0" borderId="0" xfId="0" applyFont="1" applyAlignment="1">
      <alignment horizontal="center" vertical="center"/>
    </xf>
    <xf numFmtId="0" fontId="53" fillId="0" borderId="0" xfId="0" applyFont="1" applyAlignment="1">
      <alignment horizontal="left" vertical="center"/>
    </xf>
    <xf numFmtId="0" fontId="0" fillId="18" borderId="0" xfId="0" applyFill="1"/>
    <xf numFmtId="0" fontId="17" fillId="0" borderId="0" xfId="0" applyFont="1" applyAlignment="1">
      <alignment horizontal="left" vertical="center"/>
    </xf>
    <xf numFmtId="0" fontId="26" fillId="0" borderId="0" xfId="0" applyFont="1"/>
    <xf numFmtId="0" fontId="26" fillId="0" borderId="0" xfId="0" applyFont="1" applyAlignment="1">
      <alignment vertical="center"/>
    </xf>
    <xf numFmtId="0" fontId="2" fillId="7" borderId="12" xfId="5" applyFont="1" applyFill="1" applyBorder="1" applyAlignment="1" applyProtection="1">
      <alignment horizontal="center" vertical="center" wrapText="1"/>
      <protection locked="0"/>
    </xf>
    <xf numFmtId="0" fontId="33" fillId="16" borderId="0" xfId="0" applyFont="1" applyFill="1" applyBorder="1" applyAlignment="1" applyProtection="1">
      <alignment horizontal="center" vertical="center" wrapText="1"/>
    </xf>
    <xf numFmtId="0" fontId="6" fillId="2" borderId="14" xfId="5" applyFont="1" applyFill="1" applyBorder="1" applyAlignment="1" applyProtection="1">
      <alignment horizontal="left" vertical="center" wrapText="1"/>
    </xf>
    <xf numFmtId="0" fontId="0" fillId="4" borderId="0" xfId="0" applyFill="1" applyAlignment="1">
      <alignment horizontal="left" vertical="center"/>
    </xf>
    <xf numFmtId="0" fontId="14" fillId="4" borderId="0" xfId="0" applyFont="1" applyFill="1" applyAlignment="1">
      <alignment horizontal="left" vertical="center"/>
    </xf>
    <xf numFmtId="0" fontId="10" fillId="16" borderId="0" xfId="0" applyFont="1" applyFill="1" applyBorder="1" applyAlignment="1" applyProtection="1">
      <alignment vertical="center" wrapText="1"/>
    </xf>
    <xf numFmtId="0" fontId="12" fillId="16" borderId="0" xfId="0" applyFont="1" applyFill="1" applyBorder="1" applyAlignment="1" applyProtection="1">
      <alignment vertical="center" wrapText="1"/>
    </xf>
    <xf numFmtId="165" fontId="2" fillId="2" borderId="0" xfId="9" applyNumberFormat="1" applyFont="1" applyFill="1" applyBorder="1" applyAlignment="1">
      <alignment vertical="center"/>
    </xf>
    <xf numFmtId="0" fontId="14" fillId="2" borderId="0" xfId="0" applyFont="1" applyFill="1"/>
    <xf numFmtId="0" fontId="0" fillId="0" borderId="0" xfId="0" applyAlignment="1">
      <alignment horizontal="left" vertical="center"/>
    </xf>
    <xf numFmtId="9" fontId="44" fillId="9" borderId="12" xfId="0" applyNumberFormat="1" applyFont="1" applyFill="1" applyBorder="1" applyAlignment="1" applyProtection="1">
      <alignment horizontal="center" vertical="center" wrapText="1"/>
      <protection locked="0"/>
    </xf>
    <xf numFmtId="0" fontId="30" fillId="7" borderId="12" xfId="5" applyFont="1" applyFill="1" applyBorder="1" applyAlignment="1" applyProtection="1">
      <alignment horizontal="center" vertical="center" wrapText="1"/>
      <protection hidden="1"/>
    </xf>
    <xf numFmtId="9" fontId="44" fillId="9" borderId="12" xfId="4" applyFont="1" applyFill="1" applyBorder="1" applyAlignment="1" applyProtection="1">
      <alignment horizontal="center" vertical="center" wrapText="1"/>
      <protection locked="0"/>
    </xf>
    <xf numFmtId="9" fontId="14" fillId="2" borderId="0" xfId="4" applyFont="1" applyFill="1" applyBorder="1" applyAlignment="1">
      <alignment horizontal="center" vertical="center" wrapText="1"/>
    </xf>
    <xf numFmtId="166" fontId="14" fillId="2" borderId="0" xfId="4" applyNumberFormat="1" applyFont="1" applyFill="1" applyBorder="1" applyAlignment="1">
      <alignment horizontal="center" vertical="center" wrapText="1"/>
    </xf>
    <xf numFmtId="9" fontId="2" fillId="2" borderId="12" xfId="4" applyFont="1" applyFill="1" applyBorder="1" applyAlignment="1">
      <alignment horizontal="center" vertical="center"/>
    </xf>
    <xf numFmtId="166" fontId="44" fillId="9" borderId="12" xfId="0" applyNumberFormat="1" applyFont="1" applyFill="1" applyBorder="1" applyAlignment="1">
      <alignment vertical="center" wrapText="1"/>
    </xf>
    <xf numFmtId="9" fontId="2" fillId="2" borderId="13" xfId="4" applyNumberFormat="1" applyFont="1" applyFill="1" applyBorder="1" applyAlignment="1" applyProtection="1">
      <alignment horizontal="center" vertical="center" wrapText="1"/>
      <protection locked="0"/>
    </xf>
    <xf numFmtId="10" fontId="55" fillId="15" borderId="13" xfId="4" applyNumberFormat="1" applyFont="1" applyFill="1" applyBorder="1" applyAlignment="1">
      <alignment vertical="center" wrapText="1"/>
    </xf>
    <xf numFmtId="0" fontId="44" fillId="15" borderId="13" xfId="0" applyFont="1" applyFill="1" applyBorder="1" applyAlignment="1" applyProtection="1">
      <alignment vertical="center" wrapText="1"/>
      <protection locked="0"/>
    </xf>
    <xf numFmtId="9" fontId="44" fillId="14" borderId="13" xfId="4" applyFont="1" applyFill="1" applyBorder="1" applyAlignment="1">
      <alignment horizontal="center" vertical="center" wrapText="1"/>
    </xf>
    <xf numFmtId="10" fontId="55" fillId="14" borderId="13" xfId="4" applyNumberFormat="1" applyFont="1" applyFill="1" applyBorder="1" applyAlignment="1">
      <alignment vertical="center" wrapText="1"/>
    </xf>
    <xf numFmtId="10" fontId="55" fillId="13" borderId="13" xfId="4" applyNumberFormat="1" applyFont="1" applyFill="1" applyBorder="1" applyAlignment="1">
      <alignment vertical="center" wrapText="1"/>
    </xf>
    <xf numFmtId="9" fontId="44" fillId="13" borderId="13" xfId="4" applyFont="1" applyFill="1" applyBorder="1" applyAlignment="1">
      <alignment horizontal="center" vertical="center" wrapText="1"/>
    </xf>
    <xf numFmtId="0" fontId="44" fillId="13" borderId="12" xfId="0" applyFont="1" applyFill="1" applyBorder="1" applyAlignment="1" applyProtection="1">
      <alignment vertical="center" wrapText="1"/>
      <protection locked="0"/>
    </xf>
    <xf numFmtId="0" fontId="44" fillId="17" borderId="13" xfId="0" applyFont="1" applyFill="1" applyBorder="1" applyAlignment="1" applyProtection="1">
      <alignment vertical="center" wrapText="1"/>
      <protection locked="0"/>
    </xf>
    <xf numFmtId="9" fontId="44" fillId="17" borderId="13" xfId="4" applyFont="1" applyFill="1" applyBorder="1" applyAlignment="1">
      <alignment horizontal="center" vertical="center" wrapText="1"/>
    </xf>
    <xf numFmtId="9" fontId="44" fillId="17" borderId="13" xfId="0" applyNumberFormat="1" applyFont="1" applyFill="1" applyBorder="1" applyAlignment="1">
      <alignment horizontal="center" vertical="center" wrapText="1"/>
    </xf>
    <xf numFmtId="0" fontId="57" fillId="16" borderId="0" xfId="5" applyFont="1" applyFill="1" applyBorder="1" applyAlignment="1" applyProtection="1">
      <alignment horizontal="center" vertical="center" wrapText="1"/>
      <protection hidden="1"/>
    </xf>
    <xf numFmtId="0" fontId="14" fillId="0" borderId="0" xfId="0" applyFont="1" applyAlignment="1">
      <alignment vertical="center" wrapText="1"/>
    </xf>
    <xf numFmtId="0" fontId="7" fillId="0" borderId="0" xfId="5" applyFont="1" applyFill="1" applyAlignment="1">
      <alignment vertical="center"/>
    </xf>
    <xf numFmtId="0" fontId="26" fillId="2" borderId="0" xfId="0" applyFont="1" applyFill="1" applyAlignment="1">
      <alignment horizontal="justify" vertical="center" wrapText="1"/>
    </xf>
    <xf numFmtId="0" fontId="58" fillId="0" borderId="0" xfId="0" applyFont="1" applyAlignment="1">
      <alignment horizontal="left" vertical="center"/>
    </xf>
    <xf numFmtId="0" fontId="8" fillId="2" borderId="2" xfId="5" applyFont="1" applyFill="1" applyBorder="1" applyAlignment="1">
      <alignment horizontal="center" vertical="center"/>
    </xf>
    <xf numFmtId="167" fontId="48" fillId="7" borderId="1" xfId="0" applyNumberFormat="1" applyFont="1" applyFill="1" applyBorder="1" applyAlignment="1" applyProtection="1">
      <alignment vertical="center"/>
      <protection locked="0"/>
    </xf>
    <xf numFmtId="167" fontId="48" fillId="7" borderId="0" xfId="0" applyNumberFormat="1" applyFont="1" applyFill="1" applyBorder="1" applyAlignment="1" applyProtection="1">
      <alignment vertical="center"/>
      <protection locked="0"/>
    </xf>
    <xf numFmtId="0" fontId="54" fillId="2" borderId="0" xfId="5" applyFont="1" applyFill="1"/>
    <xf numFmtId="0" fontId="48" fillId="2" borderId="0" xfId="5" applyFont="1" applyFill="1" applyAlignment="1">
      <alignment horizontal="center"/>
    </xf>
    <xf numFmtId="0" fontId="48" fillId="2" borderId="2" xfId="5" applyFont="1" applyFill="1" applyBorder="1" applyAlignment="1">
      <alignment horizontal="center"/>
    </xf>
    <xf numFmtId="0" fontId="59" fillId="2" borderId="1" xfId="5" applyFont="1" applyFill="1" applyBorder="1" applyAlignment="1" applyProtection="1">
      <alignment vertical="center" wrapText="1"/>
      <protection locked="0"/>
    </xf>
    <xf numFmtId="0" fontId="59" fillId="2" borderId="0" xfId="5" applyFont="1" applyFill="1" applyBorder="1" applyAlignment="1" applyProtection="1">
      <alignment vertical="center" wrapText="1"/>
      <protection locked="0"/>
    </xf>
    <xf numFmtId="165" fontId="48" fillId="2" borderId="0" xfId="3" applyNumberFormat="1" applyFont="1" applyFill="1" applyAlignment="1" applyProtection="1">
      <alignment vertical="center"/>
      <protection locked="0"/>
    </xf>
    <xf numFmtId="165" fontId="48" fillId="2" borderId="0" xfId="3" applyNumberFormat="1" applyFont="1" applyFill="1" applyAlignment="1" applyProtection="1">
      <protection locked="0"/>
    </xf>
    <xf numFmtId="0" fontId="59" fillId="2" borderId="2" xfId="5" applyFont="1" applyFill="1" applyBorder="1" applyAlignment="1" applyProtection="1">
      <alignment vertical="center" wrapText="1"/>
      <protection locked="0"/>
    </xf>
    <xf numFmtId="165" fontId="60" fillId="2" borderId="0" xfId="5" applyNumberFormat="1" applyFont="1" applyFill="1" applyAlignment="1" applyProtection="1">
      <alignment vertical="center"/>
      <protection locked="0"/>
    </xf>
    <xf numFmtId="0" fontId="8" fillId="2" borderId="0" xfId="5" applyFont="1" applyFill="1" applyBorder="1" applyAlignment="1">
      <alignment horizontal="center" vertical="center"/>
    </xf>
    <xf numFmtId="0" fontId="20" fillId="4" borderId="0" xfId="0" applyFont="1" applyFill="1" applyAlignment="1">
      <alignment vertical="center"/>
    </xf>
    <xf numFmtId="0" fontId="17" fillId="0" borderId="0" xfId="0" applyFont="1" applyAlignment="1">
      <alignment horizontal="left" vertical="center" wrapText="1"/>
    </xf>
    <xf numFmtId="0" fontId="26" fillId="0" borderId="0" xfId="0" applyFont="1" applyAlignment="1">
      <alignment vertical="center" wrapText="1"/>
    </xf>
    <xf numFmtId="0" fontId="26" fillId="0" borderId="0" xfId="0" applyFont="1" applyAlignment="1">
      <alignment wrapText="1"/>
    </xf>
    <xf numFmtId="0" fontId="53" fillId="4" borderId="0" xfId="0" applyFont="1" applyFill="1"/>
    <xf numFmtId="0" fontId="0" fillId="4" borderId="0" xfId="0" applyFill="1" applyAlignment="1">
      <alignment vertical="center"/>
    </xf>
    <xf numFmtId="0" fontId="52" fillId="0" borderId="0" xfId="0" applyFont="1" applyAlignment="1">
      <alignment vertical="center" wrapText="1"/>
    </xf>
    <xf numFmtId="0" fontId="2" fillId="7" borderId="12" xfId="5" applyFont="1" applyFill="1" applyBorder="1" applyAlignment="1" applyProtection="1">
      <alignment horizontal="center"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59" fillId="12" borderId="0" xfId="5" applyFont="1" applyFill="1" applyAlignment="1" applyProtection="1">
      <alignment horizontal="center" vertical="center" wrapText="1"/>
      <protection locked="0"/>
    </xf>
    <xf numFmtId="167" fontId="9" fillId="12" borderId="0" xfId="5" applyNumberFormat="1" applyFont="1" applyFill="1" applyAlignment="1" applyProtection="1">
      <alignment horizontal="justify" vertical="center" wrapText="1"/>
      <protection locked="0"/>
    </xf>
    <xf numFmtId="0" fontId="2" fillId="16" borderId="0" xfId="5" applyFont="1" applyFill="1" applyBorder="1" applyAlignment="1" applyProtection="1">
      <alignment horizontal="center" vertical="center" wrapText="1"/>
    </xf>
    <xf numFmtId="0" fontId="2" fillId="16" borderId="0" xfId="5" applyFont="1" applyFill="1" applyBorder="1" applyAlignment="1" applyProtection="1">
      <alignment vertical="center" wrapText="1"/>
    </xf>
    <xf numFmtId="0" fontId="2" fillId="16" borderId="0" xfId="5" applyFont="1" applyFill="1" applyBorder="1" applyAlignment="1" applyProtection="1">
      <alignment horizontal="left" vertical="center" wrapText="1"/>
    </xf>
    <xf numFmtId="3" fontId="30" fillId="7" borderId="12" xfId="5" applyNumberFormat="1" applyFont="1" applyFill="1" applyBorder="1" applyAlignment="1" applyProtection="1">
      <alignment horizontal="center" vertical="center" wrapText="1"/>
      <protection locked="0"/>
    </xf>
    <xf numFmtId="0" fontId="22" fillId="7" borderId="13" xfId="5" applyFont="1" applyFill="1" applyBorder="1" applyAlignment="1">
      <alignment horizontal="center" vertical="center" wrapText="1"/>
    </xf>
    <xf numFmtId="0" fontId="22" fillId="7" borderId="14" xfId="5" applyFont="1" applyFill="1" applyBorder="1" applyAlignment="1">
      <alignment horizontal="center" vertical="center" wrapText="1"/>
    </xf>
    <xf numFmtId="14" fontId="28" fillId="7" borderId="13" xfId="5" applyNumberFormat="1" applyFont="1" applyFill="1" applyBorder="1" applyAlignment="1">
      <alignment horizontal="center" vertical="center" wrapText="1"/>
    </xf>
    <xf numFmtId="0" fontId="26" fillId="7" borderId="14" xfId="5" applyFont="1" applyFill="1" applyBorder="1" applyAlignment="1">
      <alignment horizontal="center" vertical="center" wrapText="1"/>
    </xf>
    <xf numFmtId="0" fontId="30" fillId="7" borderId="13" xfId="5" applyFont="1" applyFill="1" applyBorder="1" applyAlignment="1" applyProtection="1">
      <alignment horizontal="center" vertical="center" wrapText="1"/>
      <protection hidden="1"/>
    </xf>
    <xf numFmtId="165" fontId="42" fillId="2" borderId="12" xfId="3" applyNumberFormat="1" applyFont="1" applyFill="1" applyBorder="1" applyAlignment="1" applyProtection="1">
      <alignment vertical="center" wrapText="1"/>
      <protection locked="0"/>
    </xf>
    <xf numFmtId="165" fontId="8" fillId="9" borderId="12" xfId="3" applyNumberFormat="1" applyFont="1" applyFill="1" applyBorder="1" applyAlignment="1" applyProtection="1">
      <alignment horizontal="center" vertical="center"/>
      <protection locked="0"/>
    </xf>
    <xf numFmtId="165" fontId="7" fillId="9" borderId="12" xfId="5" applyNumberFormat="1" applyFont="1" applyFill="1" applyBorder="1" applyAlignment="1" applyProtection="1">
      <alignment vertical="center"/>
      <protection locked="0"/>
    </xf>
    <xf numFmtId="0" fontId="7" fillId="9" borderId="12" xfId="5" applyFont="1" applyFill="1" applyBorder="1" applyProtection="1">
      <protection locked="0"/>
    </xf>
    <xf numFmtId="0" fontId="7" fillId="9" borderId="0" xfId="5" applyFont="1" applyFill="1" applyProtection="1">
      <protection locked="0"/>
    </xf>
    <xf numFmtId="3" fontId="49" fillId="16" borderId="0" xfId="3" applyNumberFormat="1" applyFont="1" applyFill="1" applyBorder="1" applyAlignment="1" applyProtection="1">
      <alignment vertical="center" wrapText="1"/>
      <protection locked="0"/>
    </xf>
    <xf numFmtId="44" fontId="7" fillId="7" borderId="1" xfId="3" applyFont="1" applyFill="1" applyBorder="1" applyProtection="1">
      <protection locked="0"/>
    </xf>
    <xf numFmtId="0" fontId="7" fillId="7" borderId="0" xfId="5" applyFont="1" applyFill="1" applyBorder="1" applyProtection="1">
      <protection locked="0"/>
    </xf>
    <xf numFmtId="0" fontId="7" fillId="7" borderId="2" xfId="5" applyFont="1" applyFill="1" applyBorder="1" applyProtection="1">
      <protection locked="0"/>
    </xf>
    <xf numFmtId="44" fontId="7" fillId="7" borderId="2" xfId="3" applyFont="1" applyFill="1" applyBorder="1" applyProtection="1">
      <protection locked="0"/>
    </xf>
    <xf numFmtId="167" fontId="8" fillId="12" borderId="0" xfId="5" applyNumberFormat="1" applyFont="1" applyFill="1" applyAlignment="1" applyProtection="1">
      <alignment horizontal="justify" vertical="center" wrapText="1"/>
      <protection locked="0"/>
    </xf>
    <xf numFmtId="0" fontId="2" fillId="7" borderId="12" xfId="5" applyFont="1" applyFill="1" applyBorder="1" applyAlignment="1" applyProtection="1">
      <alignment horizontal="center" vertical="center" wrapText="1"/>
      <protection locked="0"/>
    </xf>
    <xf numFmtId="165" fontId="2" fillId="7" borderId="0" xfId="3" applyNumberFormat="1" applyFont="1" applyFill="1" applyBorder="1" applyAlignment="1" applyProtection="1">
      <alignment horizontal="right" vertical="center" wrapText="1"/>
      <protection locked="0"/>
    </xf>
    <xf numFmtId="44" fontId="2" fillId="2" borderId="0" xfId="9" applyFont="1" applyFill="1" applyBorder="1" applyAlignment="1" applyProtection="1">
      <alignment horizontal="center" vertical="center" wrapText="1"/>
      <protection locked="0"/>
    </xf>
    <xf numFmtId="0" fontId="14" fillId="2" borderId="13" xfId="0" applyFont="1" applyFill="1" applyBorder="1" applyAlignment="1">
      <alignment horizontal="center" vertical="center" wrapText="1"/>
    </xf>
    <xf numFmtId="9" fontId="14" fillId="2" borderId="0" xfId="4" applyNumberFormat="1" applyFont="1" applyFill="1" applyBorder="1" applyAlignment="1">
      <alignment horizontal="center" vertical="center" wrapText="1"/>
    </xf>
    <xf numFmtId="0" fontId="14" fillId="2" borderId="0" xfId="0" applyFont="1" applyFill="1" applyBorder="1" applyAlignment="1" applyProtection="1">
      <alignment horizontal="center" vertical="center" wrapText="1"/>
      <protection locked="0"/>
    </xf>
    <xf numFmtId="9" fontId="44" fillId="15" borderId="12" xfId="4" applyFont="1" applyFill="1" applyBorder="1" applyAlignment="1">
      <alignment horizontal="center" vertical="center" wrapText="1"/>
    </xf>
    <xf numFmtId="9" fontId="44" fillId="19" borderId="13" xfId="4" applyFont="1" applyFill="1" applyBorder="1" applyAlignment="1">
      <alignment horizontal="center" vertical="center" wrapText="1"/>
    </xf>
    <xf numFmtId="0" fontId="44" fillId="19" borderId="13" xfId="0" applyFont="1" applyFill="1" applyBorder="1" applyAlignment="1">
      <alignment vertical="center" wrapText="1"/>
    </xf>
    <xf numFmtId="10" fontId="55" fillId="19" borderId="13" xfId="4" applyNumberFormat="1" applyFont="1" applyFill="1" applyBorder="1" applyAlignment="1">
      <alignment vertical="center" wrapText="1"/>
    </xf>
    <xf numFmtId="0" fontId="2" fillId="19" borderId="13" xfId="0" applyFont="1" applyFill="1" applyBorder="1"/>
    <xf numFmtId="9" fontId="9" fillId="2" borderId="0" xfId="0" applyNumberFormat="1" applyFont="1" applyFill="1" applyBorder="1" applyAlignment="1">
      <alignment horizontal="center" vertical="center"/>
    </xf>
    <xf numFmtId="165" fontId="6" fillId="2" borderId="0" xfId="0" applyNumberFormat="1" applyFont="1" applyFill="1" applyBorder="1" applyAlignment="1">
      <alignment vertical="center"/>
    </xf>
    <xf numFmtId="0" fontId="6" fillId="2" borderId="0" xfId="0" applyFont="1" applyFill="1" applyBorder="1" applyAlignment="1"/>
    <xf numFmtId="9" fontId="44" fillId="20" borderId="13" xfId="4" applyFont="1" applyFill="1" applyBorder="1" applyAlignment="1">
      <alignment horizontal="center" vertical="center" wrapText="1"/>
    </xf>
    <xf numFmtId="0" fontId="44" fillId="20" borderId="13" xfId="0" applyFont="1" applyFill="1" applyBorder="1" applyAlignment="1">
      <alignment vertical="center" wrapText="1"/>
    </xf>
    <xf numFmtId="10" fontId="55" fillId="20" borderId="13" xfId="4" applyNumberFormat="1" applyFont="1" applyFill="1" applyBorder="1" applyAlignment="1">
      <alignment vertical="center" wrapText="1"/>
    </xf>
    <xf numFmtId="0" fontId="2" fillId="20" borderId="13" xfId="0" applyFont="1" applyFill="1" applyBorder="1"/>
    <xf numFmtId="165" fontId="61" fillId="2" borderId="13" xfId="9" applyNumberFormat="1" applyFont="1" applyFill="1" applyBorder="1" applyAlignment="1" applyProtection="1">
      <alignment vertical="center" wrapText="1"/>
      <protection locked="0"/>
    </xf>
    <xf numFmtId="165" fontId="6" fillId="2" borderId="14" xfId="0" applyNumberFormat="1" applyFont="1" applyFill="1" applyBorder="1" applyAlignment="1">
      <alignment vertical="center"/>
    </xf>
    <xf numFmtId="0" fontId="6" fillId="2" borderId="14" xfId="0" applyFont="1" applyFill="1" applyBorder="1" applyAlignment="1"/>
    <xf numFmtId="9" fontId="44" fillId="21" borderId="13" xfId="0" applyNumberFormat="1" applyFont="1" applyFill="1" applyBorder="1" applyAlignment="1" applyProtection="1">
      <alignment horizontal="center" vertical="center" wrapText="1"/>
      <protection locked="0"/>
    </xf>
    <xf numFmtId="9" fontId="44" fillId="21" borderId="13" xfId="4" applyFont="1" applyFill="1" applyBorder="1" applyAlignment="1" applyProtection="1">
      <alignment horizontal="center" vertical="center" wrapText="1"/>
      <protection locked="0"/>
    </xf>
    <xf numFmtId="0" fontId="44" fillId="21" borderId="13" xfId="0" applyFont="1" applyFill="1" applyBorder="1" applyAlignment="1">
      <alignment vertical="center" wrapText="1"/>
    </xf>
    <xf numFmtId="166" fontId="44" fillId="21" borderId="13" xfId="0" applyNumberFormat="1" applyFont="1" applyFill="1" applyBorder="1" applyAlignment="1">
      <alignment vertical="center" wrapText="1"/>
    </xf>
    <xf numFmtId="0" fontId="2" fillId="21" borderId="13" xfId="0" applyFont="1" applyFill="1" applyBorder="1"/>
    <xf numFmtId="10" fontId="9" fillId="2" borderId="12" xfId="0" applyNumberFormat="1" applyFont="1" applyFill="1" applyBorder="1" applyAlignment="1">
      <alignment horizontal="center" vertical="center"/>
    </xf>
    <xf numFmtId="165" fontId="42" fillId="22" borderId="12" xfId="3" applyNumberFormat="1" applyFont="1" applyFill="1" applyBorder="1" applyAlignment="1" applyProtection="1">
      <alignment vertical="center" wrapText="1"/>
      <protection locked="0"/>
    </xf>
    <xf numFmtId="3" fontId="49" fillId="23" borderId="0" xfId="3" applyNumberFormat="1" applyFont="1" applyFill="1" applyBorder="1" applyAlignment="1" applyProtection="1">
      <alignment vertical="center" wrapText="1"/>
      <protection locked="0"/>
    </xf>
    <xf numFmtId="3" fontId="7" fillId="0" borderId="0" xfId="5" applyNumberFormat="1" applyFont="1"/>
    <xf numFmtId="165" fontId="7" fillId="7" borderId="0" xfId="3" applyNumberFormat="1" applyFont="1" applyFill="1" applyBorder="1" applyProtection="1">
      <protection locked="0"/>
    </xf>
    <xf numFmtId="167" fontId="7" fillId="0" borderId="0" xfId="5" applyNumberFormat="1" applyFont="1"/>
    <xf numFmtId="3" fontId="10" fillId="16" borderId="0" xfId="0" applyNumberFormat="1" applyFont="1" applyFill="1" applyBorder="1" applyAlignment="1" applyProtection="1">
      <alignment horizontal="center" vertical="center" wrapText="1"/>
    </xf>
    <xf numFmtId="44" fontId="2" fillId="2" borderId="0" xfId="9" applyFont="1" applyFill="1" applyBorder="1" applyAlignment="1" applyProtection="1">
      <alignment horizontal="center" vertical="center" wrapText="1"/>
      <protection locked="0"/>
    </xf>
    <xf numFmtId="0" fontId="14" fillId="2" borderId="0" xfId="0" applyFont="1" applyFill="1" applyBorder="1" applyAlignment="1">
      <alignment horizontal="center" vertical="center" wrapText="1"/>
    </xf>
    <xf numFmtId="44" fontId="61" fillId="2" borderId="0" xfId="9" applyFont="1" applyFill="1" applyBorder="1" applyAlignment="1" applyProtection="1">
      <alignment horizontal="justify" vertical="center" wrapText="1"/>
      <protection locked="0"/>
    </xf>
    <xf numFmtId="0" fontId="2" fillId="0" borderId="0" xfId="0" applyFont="1" applyAlignment="1">
      <alignment horizontal="center" vertical="center" wrapText="1"/>
    </xf>
    <xf numFmtId="49" fontId="2" fillId="2" borderId="0" xfId="9" applyNumberFormat="1" applyFont="1" applyFill="1" applyBorder="1" applyAlignment="1" applyProtection="1">
      <alignment horizontal="center" vertical="center" wrapText="1"/>
      <protection locked="0"/>
    </xf>
    <xf numFmtId="0" fontId="14" fillId="2" borderId="0" xfId="0" applyFont="1" applyFill="1" applyBorder="1" applyAlignment="1">
      <alignment horizontal="center" vertical="center" wrapText="1"/>
    </xf>
    <xf numFmtId="165" fontId="42" fillId="2" borderId="14" xfId="3" applyNumberFormat="1" applyFont="1" applyFill="1" applyBorder="1" applyAlignment="1" applyProtection="1">
      <alignment horizontal="center" vertical="center" wrapText="1"/>
      <protection locked="0"/>
    </xf>
    <xf numFmtId="165" fontId="42" fillId="2" borderId="13" xfId="3" applyNumberFormat="1" applyFont="1" applyFill="1" applyBorder="1" applyAlignment="1" applyProtection="1">
      <alignment horizontal="center" vertical="center" wrapText="1"/>
      <protection locked="0"/>
    </xf>
    <xf numFmtId="0" fontId="56" fillId="2" borderId="0" xfId="0" applyFont="1" applyFill="1" applyBorder="1" applyAlignment="1" applyProtection="1">
      <alignment horizontal="left" vertical="center" wrapText="1"/>
      <protection locked="0"/>
    </xf>
    <xf numFmtId="9" fontId="44" fillId="2" borderId="0" xfId="0" applyNumberFormat="1" applyFont="1" applyFill="1" applyBorder="1" applyAlignment="1" applyProtection="1">
      <alignment horizontal="center" vertical="center" wrapText="1"/>
      <protection locked="0"/>
    </xf>
    <xf numFmtId="0" fontId="44" fillId="2" borderId="0" xfId="0" applyFont="1" applyFill="1" applyBorder="1" applyAlignment="1">
      <alignment vertical="center" wrapText="1"/>
    </xf>
    <xf numFmtId="165" fontId="42" fillId="22" borderId="14" xfId="3" applyNumberFormat="1" applyFont="1" applyFill="1" applyBorder="1" applyAlignment="1" applyProtection="1">
      <alignment vertical="center" wrapText="1"/>
      <protection locked="0"/>
    </xf>
    <xf numFmtId="165" fontId="42" fillId="22" borderId="13" xfId="3" applyNumberFormat="1" applyFont="1" applyFill="1" applyBorder="1" applyAlignment="1" applyProtection="1">
      <alignment vertical="center" wrapText="1"/>
      <protection locked="0"/>
    </xf>
    <xf numFmtId="165" fontId="42" fillId="2" borderId="14" xfId="3" applyNumberFormat="1" applyFont="1" applyFill="1" applyBorder="1" applyAlignment="1" applyProtection="1">
      <alignment vertical="center" wrapText="1"/>
      <protection locked="0"/>
    </xf>
    <xf numFmtId="0" fontId="42" fillId="2" borderId="12" xfId="5" applyFont="1" applyFill="1" applyBorder="1" applyAlignment="1" applyProtection="1">
      <alignment vertical="center" wrapText="1"/>
      <protection locked="0" hidden="1"/>
    </xf>
    <xf numFmtId="165" fontId="42" fillId="2" borderId="13" xfId="3" applyNumberFormat="1" applyFont="1" applyFill="1" applyBorder="1" applyAlignment="1" applyProtection="1">
      <alignment horizontal="center" vertical="center" wrapText="1"/>
      <protection locked="0"/>
    </xf>
    <xf numFmtId="0" fontId="42" fillId="2" borderId="13" xfId="5" applyFont="1" applyFill="1" applyBorder="1" applyAlignment="1" applyProtection="1">
      <alignment horizontal="center" vertical="center" wrapText="1"/>
      <protection locked="0" hidden="1"/>
    </xf>
    <xf numFmtId="167" fontId="64" fillId="7" borderId="0" xfId="0" applyNumberFormat="1" applyFont="1" applyFill="1" applyBorder="1" applyAlignment="1" applyProtection="1">
      <alignment vertical="center"/>
      <protection locked="0"/>
    </xf>
    <xf numFmtId="167" fontId="64" fillId="7" borderId="2" xfId="0" applyNumberFormat="1" applyFont="1" applyFill="1" applyBorder="1" applyAlignment="1" applyProtection="1">
      <alignment vertical="center"/>
      <protection locked="0"/>
    </xf>
    <xf numFmtId="165" fontId="42" fillId="2" borderId="13" xfId="3" applyNumberFormat="1" applyFont="1" applyFill="1" applyBorder="1" applyAlignment="1" applyProtection="1">
      <alignment vertical="center" wrapText="1"/>
      <protection locked="0"/>
    </xf>
    <xf numFmtId="165" fontId="42" fillId="2" borderId="13" xfId="3" applyNumberFormat="1" applyFont="1" applyFill="1" applyBorder="1" applyAlignment="1" applyProtection="1">
      <alignment horizontal="center" vertical="center" wrapText="1"/>
      <protection locked="0"/>
    </xf>
    <xf numFmtId="44" fontId="2" fillId="2" borderId="0" xfId="0" applyNumberFormat="1" applyFont="1" applyFill="1" applyBorder="1" applyAlignment="1">
      <alignment horizontal="justify" vertical="center" wrapText="1"/>
    </xf>
    <xf numFmtId="165" fontId="2" fillId="2" borderId="0" xfId="9" applyNumberFormat="1" applyFont="1" applyFill="1" applyBorder="1" applyAlignment="1" applyProtection="1">
      <alignment horizontal="center" vertical="center" wrapText="1"/>
      <protection locked="0"/>
    </xf>
    <xf numFmtId="9" fontId="9" fillId="2" borderId="12" xfId="0" applyNumberFormat="1" applyFont="1" applyFill="1" applyBorder="1" applyAlignment="1">
      <alignment horizontal="center" vertical="center"/>
    </xf>
    <xf numFmtId="44" fontId="2" fillId="2" borderId="14" xfId="9" applyFont="1" applyFill="1" applyBorder="1" applyAlignment="1" applyProtection="1">
      <alignment horizontal="center" vertical="center" wrapText="1"/>
      <protection locked="0"/>
    </xf>
    <xf numFmtId="44" fontId="2" fillId="2" borderId="0" xfId="9" applyFont="1" applyFill="1" applyBorder="1" applyAlignment="1" applyProtection="1">
      <alignment horizontal="center" vertical="center" wrapText="1"/>
      <protection locked="0"/>
    </xf>
    <xf numFmtId="9" fontId="9" fillId="2" borderId="14" xfId="0" applyNumberFormat="1" applyFont="1" applyFill="1" applyBorder="1" applyAlignment="1">
      <alignment horizontal="center" vertical="center"/>
    </xf>
    <xf numFmtId="9" fontId="2" fillId="2" borderId="14" xfId="4" applyNumberFormat="1" applyFont="1" applyFill="1" applyBorder="1" applyAlignment="1" applyProtection="1">
      <alignment horizontal="center" vertical="center" wrapText="1"/>
      <protection locked="0"/>
    </xf>
    <xf numFmtId="9" fontId="2" fillId="2" borderId="0" xfId="4" applyNumberFormat="1" applyFont="1" applyFill="1" applyBorder="1" applyAlignment="1" applyProtection="1">
      <alignment horizontal="center" vertical="center" wrapText="1"/>
      <protection locked="0"/>
    </xf>
    <xf numFmtId="0" fontId="2" fillId="7" borderId="12" xfId="5" applyFont="1" applyFill="1" applyBorder="1" applyAlignment="1" applyProtection="1">
      <alignment horizontal="center" vertical="center" wrapText="1"/>
      <protection locked="0"/>
    </xf>
    <xf numFmtId="9" fontId="9" fillId="2" borderId="13" xfId="4" applyNumberFormat="1" applyFont="1" applyFill="1" applyBorder="1" applyAlignment="1">
      <alignment horizontal="center" vertical="center"/>
    </xf>
    <xf numFmtId="9" fontId="2" fillId="2" borderId="0" xfId="4" applyFont="1" applyFill="1" applyBorder="1" applyAlignment="1" applyProtection="1">
      <alignment horizontal="center" vertical="center" wrapText="1"/>
      <protection locked="0"/>
    </xf>
    <xf numFmtId="165" fontId="63" fillId="2" borderId="13" xfId="9" applyNumberFormat="1" applyFont="1" applyFill="1" applyBorder="1" applyAlignment="1" applyProtection="1">
      <alignment vertical="center" wrapText="1"/>
      <protection locked="0"/>
    </xf>
    <xf numFmtId="165" fontId="2" fillId="2" borderId="14" xfId="0" applyNumberFormat="1" applyFont="1" applyFill="1" applyBorder="1" applyAlignment="1">
      <alignment horizontal="center" vertical="center"/>
    </xf>
    <xf numFmtId="166" fontId="2" fillId="2" borderId="0" xfId="4" applyNumberFormat="1" applyFont="1" applyFill="1" applyBorder="1" applyAlignment="1" applyProtection="1">
      <alignment horizontal="center" vertical="center" wrapText="1"/>
      <protection locked="0"/>
    </xf>
    <xf numFmtId="165" fontId="42" fillId="2" borderId="14" xfId="3" applyNumberFormat="1" applyFont="1" applyFill="1" applyBorder="1" applyAlignment="1" applyProtection="1">
      <alignment horizontal="center" vertical="center" wrapText="1"/>
      <protection locked="0"/>
    </xf>
    <xf numFmtId="165" fontId="42" fillId="2" borderId="13" xfId="3" applyNumberFormat="1" applyFont="1" applyFill="1" applyBorder="1" applyAlignment="1" applyProtection="1">
      <alignment horizontal="center" vertical="center" wrapText="1"/>
      <protection locked="0"/>
    </xf>
    <xf numFmtId="165" fontId="7" fillId="7" borderId="2" xfId="3" applyNumberFormat="1" applyFont="1" applyFill="1" applyBorder="1" applyProtection="1">
      <protection locked="0"/>
    </xf>
    <xf numFmtId="9" fontId="2" fillId="2" borderId="0" xfId="4" applyNumberFormat="1" applyFont="1" applyFill="1" applyBorder="1" applyAlignment="1" applyProtection="1">
      <alignment horizontal="center" vertical="center" wrapText="1"/>
      <protection locked="0"/>
    </xf>
    <xf numFmtId="49" fontId="2" fillId="0" borderId="0" xfId="9" applyNumberFormat="1" applyFont="1" applyFill="1" applyBorder="1" applyAlignment="1" applyProtection="1">
      <alignment horizontal="justify" vertical="center" wrapText="1"/>
      <protection locked="0"/>
    </xf>
    <xf numFmtId="49" fontId="14" fillId="2" borderId="0" xfId="9" applyNumberFormat="1" applyFont="1" applyFill="1" applyBorder="1" applyAlignment="1" applyProtection="1">
      <alignment horizontal="justify" vertical="center" wrapText="1"/>
      <protection locked="0"/>
    </xf>
    <xf numFmtId="9" fontId="2" fillId="2" borderId="0" xfId="4" applyNumberFormat="1" applyFont="1" applyFill="1" applyBorder="1" applyAlignment="1" applyProtection="1">
      <alignment horizontal="center" vertical="center" wrapText="1"/>
      <protection locked="0"/>
    </xf>
    <xf numFmtId="9" fontId="2" fillId="2" borderId="0" xfId="10" applyNumberFormat="1" applyFont="1" applyFill="1" applyBorder="1" applyAlignment="1" applyProtection="1">
      <alignment horizontal="center" vertical="center" wrapText="1"/>
      <protection locked="0"/>
    </xf>
    <xf numFmtId="49" fontId="0" fillId="0" borderId="0" xfId="0" applyNumberFormat="1" applyAlignment="1">
      <alignment horizontal="left" vertical="center"/>
    </xf>
    <xf numFmtId="0" fontId="7"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48" fillId="2" borderId="0" xfId="0" applyFont="1" applyFill="1" applyBorder="1" applyAlignment="1" applyProtection="1">
      <alignment horizontal="justify" vertical="center" wrapText="1"/>
      <protection locked="0"/>
    </xf>
    <xf numFmtId="0" fontId="2" fillId="7" borderId="14" xfId="0" applyFont="1" applyFill="1" applyBorder="1" applyAlignment="1">
      <alignment horizontal="center"/>
    </xf>
    <xf numFmtId="0" fontId="2" fillId="7" borderId="0" xfId="0" applyFont="1" applyFill="1" applyBorder="1" applyAlignment="1">
      <alignment horizontal="center"/>
    </xf>
    <xf numFmtId="0" fontId="2" fillId="7" borderId="13" xfId="0" applyFont="1" applyFill="1" applyBorder="1" applyAlignment="1">
      <alignment horizontal="center"/>
    </xf>
    <xf numFmtId="0" fontId="3" fillId="7" borderId="14" xfId="0" applyFont="1" applyFill="1" applyBorder="1" applyAlignment="1">
      <alignment horizontal="center" vertical="center" wrapText="1"/>
    </xf>
    <xf numFmtId="0" fontId="3" fillId="7" borderId="0" xfId="0" applyFont="1" applyFill="1" applyBorder="1" applyAlignment="1">
      <alignment horizontal="center" vertical="center" wrapText="1"/>
    </xf>
    <xf numFmtId="0" fontId="5" fillId="7" borderId="13" xfId="0" applyFont="1" applyFill="1" applyBorder="1" applyAlignment="1">
      <alignment horizontal="center" vertical="center" wrapText="1"/>
    </xf>
    <xf numFmtId="0" fontId="30" fillId="8" borderId="0" xfId="5" applyFont="1" applyFill="1" applyBorder="1" applyAlignment="1" applyProtection="1">
      <alignment horizontal="left" vertical="center" wrapText="1"/>
      <protection hidden="1"/>
    </xf>
    <xf numFmtId="0" fontId="13" fillId="7" borderId="12" xfId="5" applyFont="1" applyFill="1" applyBorder="1" applyAlignment="1" applyProtection="1">
      <alignment horizontal="justify" vertical="center" wrapText="1"/>
      <protection locked="0"/>
    </xf>
    <xf numFmtId="0" fontId="31" fillId="8" borderId="0" xfId="5" applyFont="1" applyFill="1" applyBorder="1" applyAlignment="1" applyProtection="1">
      <alignment horizontal="left" wrapText="1"/>
      <protection locked="0"/>
    </xf>
    <xf numFmtId="0" fontId="31" fillId="8" borderId="0" xfId="5" applyFont="1" applyFill="1" applyBorder="1" applyAlignment="1" applyProtection="1">
      <alignment horizontal="left" vertical="center" wrapText="1"/>
      <protection locked="0"/>
    </xf>
    <xf numFmtId="0" fontId="30" fillId="2" borderId="13" xfId="5" applyFont="1" applyFill="1" applyBorder="1" applyAlignment="1" applyProtection="1">
      <alignment horizontal="left" wrapText="1"/>
      <protection hidden="1"/>
    </xf>
    <xf numFmtId="165" fontId="2" fillId="7" borderId="0" xfId="3" applyNumberFormat="1" applyFont="1" applyFill="1" applyBorder="1" applyAlignment="1" applyProtection="1">
      <alignment horizontal="right" vertical="center" wrapText="1"/>
      <protection locked="0"/>
    </xf>
    <xf numFmtId="0" fontId="30" fillId="2" borderId="13" xfId="5" applyFont="1" applyFill="1" applyBorder="1" applyAlignment="1" applyProtection="1">
      <alignment horizontal="center" vertical="center" wrapText="1"/>
      <protection hidden="1"/>
    </xf>
    <xf numFmtId="0" fontId="2" fillId="7" borderId="12" xfId="5" applyFont="1" applyFill="1" applyBorder="1" applyAlignment="1" applyProtection="1">
      <alignment horizontal="center" vertical="center" wrapText="1"/>
      <protection locked="0"/>
    </xf>
    <xf numFmtId="0" fontId="29" fillId="2" borderId="0" xfId="5" applyFont="1" applyFill="1" applyBorder="1" applyAlignment="1">
      <alignment horizontal="left" vertical="center" wrapText="1"/>
    </xf>
    <xf numFmtId="0" fontId="30" fillId="2" borderId="13" xfId="5" applyFont="1" applyFill="1" applyBorder="1" applyAlignment="1" applyProtection="1">
      <alignment horizontal="left" vertical="center" wrapText="1"/>
      <protection hidden="1"/>
    </xf>
    <xf numFmtId="0" fontId="2" fillId="7" borderId="12" xfId="5" applyFont="1" applyFill="1" applyBorder="1" applyAlignment="1" applyProtection="1">
      <alignment horizontal="left" vertical="center" wrapText="1"/>
    </xf>
    <xf numFmtId="0" fontId="30" fillId="2" borderId="12" xfId="5" applyFont="1" applyFill="1" applyBorder="1" applyAlignment="1" applyProtection="1">
      <alignment horizontal="left" vertical="center" wrapText="1"/>
      <protection hidden="1"/>
    </xf>
    <xf numFmtId="0" fontId="2" fillId="7" borderId="12" xfId="5" applyFont="1" applyFill="1" applyBorder="1" applyAlignment="1" applyProtection="1">
      <alignment horizontal="left" vertical="center" wrapText="1"/>
      <protection locked="0"/>
    </xf>
    <xf numFmtId="0" fontId="29" fillId="2" borderId="0" xfId="5" applyFont="1" applyFill="1" applyBorder="1" applyAlignment="1" applyProtection="1">
      <alignment horizontal="left" vertical="center" wrapText="1"/>
    </xf>
    <xf numFmtId="165" fontId="2" fillId="7" borderId="12" xfId="3" applyNumberFormat="1" applyFont="1" applyFill="1" applyBorder="1" applyAlignment="1" applyProtection="1">
      <alignment horizontal="right" vertical="center" wrapText="1"/>
      <protection locked="0"/>
    </xf>
    <xf numFmtId="0" fontId="2" fillId="7" borderId="14" xfId="5" applyFont="1" applyFill="1" applyBorder="1" applyAlignment="1" applyProtection="1">
      <alignment horizontal="left" vertical="center" wrapText="1"/>
    </xf>
    <xf numFmtId="0" fontId="2" fillId="7" borderId="0" xfId="5" applyFont="1" applyFill="1" applyBorder="1" applyAlignment="1" applyProtection="1">
      <alignment horizontal="left" vertical="center" wrapText="1"/>
    </xf>
    <xf numFmtId="0" fontId="2" fillId="7" borderId="13" xfId="5" applyFont="1" applyFill="1" applyBorder="1" applyAlignment="1" applyProtection="1">
      <alignment horizontal="left" vertical="center" wrapText="1"/>
    </xf>
    <xf numFmtId="0" fontId="3" fillId="7" borderId="10" xfId="5" applyFont="1" applyFill="1" applyBorder="1" applyAlignment="1">
      <alignment horizontal="center" vertical="center"/>
    </xf>
    <xf numFmtId="0" fontId="3" fillId="7" borderId="0" xfId="5" applyFont="1" applyFill="1" applyBorder="1" applyAlignment="1">
      <alignment horizontal="center" vertical="center"/>
    </xf>
    <xf numFmtId="0" fontId="30" fillId="2" borderId="0" xfId="5" applyFont="1" applyFill="1" applyBorder="1" applyAlignment="1" applyProtection="1">
      <alignment horizontal="left" vertical="center" wrapText="1"/>
      <protection hidden="1"/>
    </xf>
    <xf numFmtId="0" fontId="30" fillId="2" borderId="14" xfId="5" applyFont="1" applyFill="1" applyBorder="1" applyAlignment="1" applyProtection="1">
      <alignment horizontal="left" wrapText="1"/>
      <protection hidden="1"/>
    </xf>
    <xf numFmtId="0" fontId="54" fillId="7" borderId="14" xfId="5" applyFont="1" applyFill="1" applyBorder="1" applyAlignment="1" applyProtection="1">
      <alignment horizontal="left" vertical="center" wrapText="1"/>
      <protection hidden="1"/>
    </xf>
    <xf numFmtId="0" fontId="54" fillId="7" borderId="0" xfId="5" applyFont="1" applyFill="1" applyBorder="1" applyAlignment="1" applyProtection="1">
      <alignment horizontal="left" vertical="center" wrapText="1"/>
      <protection hidden="1"/>
    </xf>
    <xf numFmtId="0" fontId="54" fillId="7" borderId="13" xfId="5" applyFont="1" applyFill="1" applyBorder="1" applyAlignment="1" applyProtection="1">
      <alignment horizontal="left" vertical="center" wrapText="1"/>
      <protection hidden="1"/>
    </xf>
    <xf numFmtId="0" fontId="30" fillId="2" borderId="0" xfId="5" applyFont="1" applyFill="1" applyBorder="1" applyAlignment="1" applyProtection="1">
      <alignment horizontal="left" wrapText="1"/>
      <protection hidden="1"/>
    </xf>
    <xf numFmtId="0" fontId="5" fillId="7" borderId="11" xfId="5" applyFont="1" applyFill="1" applyBorder="1" applyAlignment="1">
      <alignment horizontal="center" vertical="center"/>
    </xf>
    <xf numFmtId="0" fontId="39" fillId="7" borderId="14" xfId="5" applyFont="1" applyFill="1" applyBorder="1" applyAlignment="1" applyProtection="1">
      <alignment horizontal="left" vertical="center" wrapText="1"/>
      <protection hidden="1"/>
    </xf>
    <xf numFmtId="0" fontId="39" fillId="7" borderId="0" xfId="5" applyFont="1" applyFill="1" applyBorder="1" applyAlignment="1" applyProtection="1">
      <alignment horizontal="left" vertical="center" wrapText="1"/>
      <protection hidden="1"/>
    </xf>
    <xf numFmtId="0" fontId="39" fillId="7" borderId="13" xfId="5" applyFont="1" applyFill="1" applyBorder="1" applyAlignment="1" applyProtection="1">
      <alignment horizontal="left" vertical="center" wrapText="1"/>
      <protection hidden="1"/>
    </xf>
    <xf numFmtId="0" fontId="2" fillId="7" borderId="14" xfId="5" applyFont="1" applyFill="1" applyBorder="1" applyAlignment="1" applyProtection="1">
      <alignment horizontal="justify" vertical="center" wrapText="1"/>
    </xf>
    <xf numFmtId="0" fontId="2" fillId="7" borderId="0" xfId="5" applyFont="1" applyFill="1" applyBorder="1" applyAlignment="1" applyProtection="1">
      <alignment horizontal="justify" vertical="center" wrapText="1"/>
    </xf>
    <xf numFmtId="0" fontId="2" fillId="7" borderId="13" xfId="5" applyFont="1" applyFill="1" applyBorder="1" applyAlignment="1" applyProtection="1">
      <alignment horizontal="justify" vertical="center" wrapText="1"/>
    </xf>
    <xf numFmtId="0" fontId="42" fillId="7" borderId="14" xfId="5" applyFont="1" applyFill="1" applyBorder="1" applyAlignment="1" applyProtection="1">
      <alignment horizontal="justify" vertical="center" wrapText="1"/>
      <protection locked="0" hidden="1"/>
    </xf>
    <xf numFmtId="0" fontId="42" fillId="7" borderId="0" xfId="5" applyFont="1" applyFill="1" applyBorder="1" applyAlignment="1" applyProtection="1">
      <alignment horizontal="justify" vertical="center" wrapText="1"/>
      <protection locked="0" hidden="1"/>
    </xf>
    <xf numFmtId="0" fontId="42" fillId="7" borderId="13" xfId="5" applyFont="1" applyFill="1" applyBorder="1" applyAlignment="1" applyProtection="1">
      <alignment horizontal="justify" vertical="center" wrapText="1"/>
      <protection locked="0" hidden="1"/>
    </xf>
    <xf numFmtId="0" fontId="2" fillId="7" borderId="12" xfId="5" applyFont="1" applyFill="1" applyBorder="1" applyAlignment="1" applyProtection="1">
      <alignment horizontal="justify" vertical="center" wrapText="1"/>
      <protection locked="0"/>
    </xf>
    <xf numFmtId="0" fontId="29" fillId="8" borderId="0" xfId="5" applyFont="1" applyFill="1" applyBorder="1" applyAlignment="1" applyProtection="1">
      <alignment horizontal="left" vertical="center" wrapText="1"/>
    </xf>
    <xf numFmtId="165" fontId="11" fillId="2" borderId="15" xfId="5" applyNumberFormat="1" applyFont="1" applyFill="1" applyBorder="1" applyAlignment="1" applyProtection="1">
      <alignment horizontal="left" vertical="center"/>
    </xf>
    <xf numFmtId="0" fontId="11" fillId="2" borderId="12" xfId="5" applyFont="1" applyFill="1" applyBorder="1" applyAlignment="1" applyProtection="1">
      <alignment horizontal="left" vertical="center"/>
    </xf>
    <xf numFmtId="0" fontId="11" fillId="2" borderId="16" xfId="5" applyFont="1" applyFill="1" applyBorder="1" applyAlignment="1" applyProtection="1">
      <alignment horizontal="left" vertical="center"/>
    </xf>
    <xf numFmtId="165" fontId="2" fillId="7" borderId="12" xfId="3" applyNumberFormat="1" applyFont="1" applyFill="1" applyBorder="1" applyAlignment="1" applyProtection="1">
      <alignment horizontal="center" vertical="center" wrapText="1"/>
      <protection locked="0"/>
    </xf>
    <xf numFmtId="49" fontId="2" fillId="2" borderId="0" xfId="9" applyNumberFormat="1" applyFont="1" applyFill="1" applyBorder="1" applyAlignment="1" applyProtection="1">
      <alignment horizontal="left" vertical="center" wrapText="1"/>
      <protection locked="0"/>
    </xf>
    <xf numFmtId="0" fontId="4" fillId="2" borderId="10" xfId="0" applyFont="1" applyFill="1" applyBorder="1" applyAlignment="1" applyProtection="1">
      <alignment horizontal="center" vertical="center"/>
      <protection locked="0"/>
    </xf>
    <xf numFmtId="0" fontId="56" fillId="9" borderId="12" xfId="0" applyFont="1" applyFill="1" applyBorder="1" applyAlignment="1" applyProtection="1">
      <alignment horizontal="left" vertical="center" wrapText="1"/>
      <protection locked="0"/>
    </xf>
    <xf numFmtId="9" fontId="44" fillId="9" borderId="12" xfId="0" applyNumberFormat="1" applyFont="1" applyFill="1" applyBorder="1" applyAlignment="1" applyProtection="1">
      <alignment horizontal="center" vertical="center" wrapText="1"/>
      <protection locked="0"/>
    </xf>
    <xf numFmtId="9" fontId="2" fillId="2" borderId="0" xfId="0" applyNumberFormat="1" applyFont="1" applyFill="1" applyBorder="1" applyAlignment="1" applyProtection="1">
      <alignment horizontal="center" vertical="center" wrapText="1"/>
      <protection locked="0"/>
    </xf>
    <xf numFmtId="9" fontId="2" fillId="2" borderId="14" xfId="0" applyNumberFormat="1" applyFont="1" applyFill="1" applyBorder="1" applyAlignment="1" applyProtection="1">
      <alignment horizontal="center" vertical="center" wrapText="1"/>
      <protection locked="0"/>
    </xf>
    <xf numFmtId="165" fontId="2" fillId="2" borderId="0" xfId="9" applyNumberFormat="1" applyFont="1" applyFill="1" applyBorder="1" applyAlignment="1" applyProtection="1">
      <alignment horizontal="center" vertical="center" wrapText="1"/>
      <protection locked="0"/>
    </xf>
    <xf numFmtId="49" fontId="2" fillId="2" borderId="14" xfId="9" applyNumberFormat="1" applyFont="1" applyFill="1" applyBorder="1" applyAlignment="1" applyProtection="1">
      <alignment horizontal="center" vertical="center" wrapText="1"/>
      <protection locked="0"/>
    </xf>
    <xf numFmtId="49" fontId="2" fillId="2" borderId="0" xfId="9" applyNumberFormat="1" applyFont="1" applyFill="1" applyBorder="1" applyAlignment="1" applyProtection="1">
      <alignment horizontal="center" vertical="center" wrapText="1"/>
      <protection locked="0"/>
    </xf>
    <xf numFmtId="165" fontId="2" fillId="2" borderId="14" xfId="9" applyNumberFormat="1" applyFont="1" applyFill="1" applyBorder="1" applyAlignment="1" applyProtection="1">
      <alignment horizontal="center" vertical="center" wrapText="1"/>
      <protection locked="0"/>
    </xf>
    <xf numFmtId="165" fontId="2" fillId="2" borderId="13" xfId="9" applyNumberFormat="1" applyFont="1" applyFill="1" applyBorder="1" applyAlignment="1" applyProtection="1">
      <alignment horizontal="center" vertical="center" wrapText="1"/>
      <protection locked="0"/>
    </xf>
    <xf numFmtId="44" fontId="2" fillId="2" borderId="0" xfId="9" applyFont="1" applyFill="1" applyBorder="1" applyAlignment="1" applyProtection="1">
      <alignment horizontal="center" vertical="center" wrapText="1"/>
      <protection locked="0"/>
    </xf>
    <xf numFmtId="9" fontId="9" fillId="2" borderId="12" xfId="0" applyNumberFormat="1" applyFont="1" applyFill="1" applyBorder="1" applyAlignment="1">
      <alignment horizontal="center" vertical="center"/>
    </xf>
    <xf numFmtId="0" fontId="14" fillId="2" borderId="0" xfId="0" applyFont="1" applyFill="1" applyBorder="1" applyAlignment="1" applyProtection="1">
      <alignment horizontal="center" vertical="center" wrapText="1"/>
      <protection locked="0"/>
    </xf>
    <xf numFmtId="0" fontId="14" fillId="2" borderId="13" xfId="0" applyFont="1" applyFill="1" applyBorder="1" applyAlignment="1" applyProtection="1">
      <alignment horizontal="center" vertical="center" wrapText="1"/>
      <protection locked="0"/>
    </xf>
    <xf numFmtId="0" fontId="14" fillId="2" borderId="0" xfId="0" applyFont="1" applyFill="1" applyBorder="1" applyAlignment="1">
      <alignment horizontal="center" vertical="center" wrapText="1"/>
    </xf>
    <xf numFmtId="0" fontId="14" fillId="2" borderId="13" xfId="0" applyFont="1" applyFill="1" applyBorder="1" applyAlignment="1">
      <alignment horizontal="center" vertical="center" wrapText="1"/>
    </xf>
    <xf numFmtId="44" fontId="2" fillId="2" borderId="0" xfId="9" applyFont="1" applyFill="1" applyBorder="1" applyAlignment="1">
      <alignment horizontal="center" vertical="center"/>
    </xf>
    <xf numFmtId="0" fontId="56" fillId="15" borderId="12" xfId="0" applyFont="1" applyFill="1" applyBorder="1" applyAlignment="1" applyProtection="1">
      <alignment horizontal="left" vertical="center" wrapText="1"/>
      <protection locked="0"/>
    </xf>
    <xf numFmtId="0" fontId="44" fillId="15" borderId="13" xfId="0" applyFont="1" applyFill="1" applyBorder="1" applyAlignment="1" applyProtection="1">
      <alignment horizontal="center" vertical="center" wrapText="1"/>
      <protection locked="0"/>
    </xf>
    <xf numFmtId="44" fontId="2" fillId="2" borderId="14" xfId="9" applyFont="1" applyFill="1" applyBorder="1" applyAlignment="1" applyProtection="1">
      <alignment horizontal="center" vertical="center" wrapText="1"/>
      <protection locked="0"/>
    </xf>
    <xf numFmtId="165" fontId="2" fillId="2" borderId="0" xfId="9" applyNumberFormat="1" applyFont="1" applyFill="1" applyBorder="1" applyAlignment="1">
      <alignment horizontal="center" vertical="center"/>
    </xf>
    <xf numFmtId="0" fontId="33" fillId="16" borderId="0" xfId="0" applyFont="1" applyFill="1" applyBorder="1" applyAlignment="1" applyProtection="1">
      <alignment horizontal="center" vertical="center" wrapText="1"/>
    </xf>
    <xf numFmtId="0" fontId="44" fillId="19" borderId="13" xfId="0" applyFont="1" applyFill="1" applyBorder="1" applyAlignment="1">
      <alignment horizontal="center" vertical="center" wrapText="1"/>
    </xf>
    <xf numFmtId="0" fontId="44" fillId="17" borderId="13" xfId="0" applyFont="1" applyFill="1" applyBorder="1" applyAlignment="1" applyProtection="1">
      <alignment horizontal="center" vertical="center" wrapText="1"/>
      <protection locked="0"/>
    </xf>
    <xf numFmtId="0" fontId="56" fillId="14" borderId="13" xfId="0" applyFont="1" applyFill="1" applyBorder="1" applyAlignment="1" applyProtection="1">
      <alignment horizontal="left" vertical="center" wrapText="1"/>
      <protection locked="0"/>
    </xf>
    <xf numFmtId="0" fontId="56" fillId="13" borderId="12" xfId="0" applyFont="1" applyFill="1" applyBorder="1" applyAlignment="1" applyProtection="1">
      <alignment horizontal="left" vertical="center" wrapText="1"/>
      <protection locked="0"/>
    </xf>
    <xf numFmtId="0" fontId="44" fillId="13" borderId="13" xfId="0" applyFont="1" applyFill="1" applyBorder="1" applyAlignment="1">
      <alignment horizontal="center" vertical="center" wrapText="1"/>
    </xf>
    <xf numFmtId="0" fontId="44" fillId="14" borderId="13" xfId="0" applyFont="1" applyFill="1" applyBorder="1" applyAlignment="1">
      <alignment horizontal="center" vertical="center" wrapText="1"/>
    </xf>
    <xf numFmtId="0" fontId="56" fillId="17" borderId="13" xfId="0" applyFont="1" applyFill="1" applyBorder="1" applyAlignment="1" applyProtection="1">
      <alignment horizontal="left" vertical="center" wrapText="1"/>
      <protection locked="0"/>
    </xf>
    <xf numFmtId="0" fontId="14" fillId="2" borderId="14" xfId="0" applyFont="1" applyFill="1" applyBorder="1" applyAlignment="1">
      <alignment horizontal="center" vertical="center" wrapText="1"/>
    </xf>
    <xf numFmtId="0" fontId="56" fillId="19" borderId="13" xfId="0" applyFont="1" applyFill="1" applyBorder="1" applyAlignment="1" applyProtection="1">
      <alignment horizontal="left" vertical="center" wrapText="1"/>
      <protection locked="0"/>
    </xf>
    <xf numFmtId="0" fontId="56" fillId="19" borderId="0" xfId="0" applyFont="1" applyFill="1" applyBorder="1" applyAlignment="1" applyProtection="1">
      <alignment horizontal="left" vertical="center" wrapText="1"/>
      <protection locked="0"/>
    </xf>
    <xf numFmtId="44" fontId="2" fillId="2" borderId="13" xfId="9" applyFont="1" applyFill="1" applyBorder="1" applyAlignment="1" applyProtection="1">
      <alignment horizontal="center" vertical="center" wrapText="1"/>
      <protection locked="0"/>
    </xf>
    <xf numFmtId="0" fontId="56" fillId="20" borderId="13" xfId="0" applyFont="1" applyFill="1" applyBorder="1" applyAlignment="1" applyProtection="1">
      <alignment horizontal="left" vertical="center" wrapText="1"/>
      <protection locked="0"/>
    </xf>
    <xf numFmtId="0" fontId="2" fillId="2" borderId="0" xfId="0" applyFont="1" applyFill="1" applyBorder="1" applyAlignment="1">
      <alignment horizontal="center" vertical="center" wrapText="1"/>
    </xf>
    <xf numFmtId="0" fontId="10" fillId="2" borderId="0" xfId="0" applyFont="1" applyFill="1" applyBorder="1" applyAlignment="1">
      <alignment horizontal="center" vertical="center" wrapText="1"/>
    </xf>
    <xf numFmtId="9" fontId="9" fillId="2" borderId="14" xfId="0" applyNumberFormat="1" applyFont="1" applyFill="1" applyBorder="1" applyAlignment="1">
      <alignment horizontal="center" vertical="center"/>
    </xf>
    <xf numFmtId="0" fontId="56" fillId="21" borderId="13" xfId="0" applyFont="1" applyFill="1" applyBorder="1" applyAlignment="1" applyProtection="1">
      <alignment horizontal="left" vertical="center" wrapText="1"/>
      <protection locked="0"/>
    </xf>
    <xf numFmtId="9" fontId="44" fillId="21" borderId="13" xfId="0" applyNumberFormat="1" applyFont="1" applyFill="1" applyBorder="1" applyAlignment="1" applyProtection="1">
      <alignment horizontal="center" vertical="center" wrapText="1"/>
      <protection locked="0"/>
    </xf>
    <xf numFmtId="49" fontId="2" fillId="2" borderId="13" xfId="9" applyNumberFormat="1" applyFont="1" applyFill="1" applyBorder="1" applyAlignment="1" applyProtection="1">
      <alignment horizontal="center" vertical="center" wrapText="1"/>
      <protection locked="0"/>
    </xf>
    <xf numFmtId="0" fontId="44" fillId="20" borderId="13"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0" fillId="16" borderId="0"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9" fontId="45" fillId="2" borderId="0" xfId="0" applyNumberFormat="1" applyFont="1" applyFill="1" applyBorder="1" applyAlignment="1" applyProtection="1">
      <alignment horizontal="center" vertical="center" wrapText="1"/>
      <protection locked="0"/>
    </xf>
    <xf numFmtId="0" fontId="3" fillId="16" borderId="0" xfId="0" applyFont="1" applyFill="1" applyBorder="1" applyAlignment="1" applyProtection="1">
      <alignment horizontal="center" vertical="center" wrapText="1"/>
    </xf>
    <xf numFmtId="3" fontId="47" fillId="2" borderId="0" xfId="0" applyNumberFormat="1" applyFont="1" applyFill="1" applyBorder="1" applyAlignment="1" applyProtection="1">
      <alignment horizontal="center" vertical="center"/>
      <protection locked="0"/>
    </xf>
    <xf numFmtId="165" fontId="6" fillId="2" borderId="0" xfId="0" applyNumberFormat="1" applyFont="1" applyFill="1" applyBorder="1" applyAlignment="1" applyProtection="1">
      <alignment horizontal="center" vertical="center"/>
      <protection locked="0"/>
    </xf>
    <xf numFmtId="0" fontId="57" fillId="16" borderId="0" xfId="5" applyFont="1" applyFill="1" applyBorder="1" applyAlignment="1" applyProtection="1">
      <alignment horizontal="center" vertical="center" wrapText="1"/>
      <protection hidden="1"/>
    </xf>
    <xf numFmtId="14" fontId="2" fillId="2" borderId="14" xfId="0" applyNumberFormat="1" applyFont="1" applyFill="1" applyBorder="1" applyAlignment="1" applyProtection="1">
      <alignment horizontal="center" vertical="center"/>
      <protection locked="0"/>
    </xf>
    <xf numFmtId="14" fontId="2" fillId="2" borderId="0" xfId="0" applyNumberFormat="1" applyFont="1" applyFill="1" applyBorder="1" applyAlignment="1" applyProtection="1">
      <alignment horizontal="center" vertical="center"/>
      <protection locked="0"/>
    </xf>
    <xf numFmtId="9" fontId="2" fillId="2" borderId="0" xfId="4" applyFont="1" applyFill="1" applyBorder="1" applyAlignment="1">
      <alignment horizontal="center" vertical="center"/>
    </xf>
    <xf numFmtId="49" fontId="2" fillId="2" borderId="14" xfId="9" applyNumberFormat="1" applyFont="1" applyFill="1" applyBorder="1" applyAlignment="1" applyProtection="1">
      <alignment horizontal="left" vertical="center" wrapText="1"/>
      <protection locked="0"/>
    </xf>
    <xf numFmtId="9" fontId="2" fillId="2" borderId="14" xfId="4" applyNumberFormat="1" applyFont="1" applyFill="1" applyBorder="1" applyAlignment="1" applyProtection="1">
      <alignment horizontal="center" vertical="center" wrapText="1"/>
      <protection locked="0"/>
    </xf>
    <xf numFmtId="9" fontId="2" fillId="2" borderId="0" xfId="4" applyNumberFormat="1" applyFont="1" applyFill="1" applyBorder="1" applyAlignment="1" applyProtection="1">
      <alignment horizontal="center" vertical="center" wrapText="1"/>
      <protection locked="0"/>
    </xf>
    <xf numFmtId="165" fontId="42" fillId="2" borderId="14" xfId="3" applyNumberFormat="1" applyFont="1" applyFill="1" applyBorder="1" applyAlignment="1" applyProtection="1">
      <alignment horizontal="center" vertical="center" wrapText="1"/>
      <protection locked="0"/>
    </xf>
    <xf numFmtId="165" fontId="42" fillId="2" borderId="13" xfId="3" applyNumberFormat="1" applyFont="1" applyFill="1" applyBorder="1" applyAlignment="1" applyProtection="1">
      <alignment horizontal="center" vertical="center" wrapText="1"/>
      <protection locked="0"/>
    </xf>
    <xf numFmtId="0" fontId="42" fillId="2" borderId="14" xfId="5" applyFont="1" applyFill="1" applyBorder="1" applyAlignment="1" applyProtection="1">
      <alignment horizontal="center" vertical="center" wrapText="1"/>
      <protection locked="0" hidden="1"/>
    </xf>
    <xf numFmtId="0" fontId="42" fillId="2" borderId="13" xfId="5" applyFont="1" applyFill="1" applyBorder="1" applyAlignment="1" applyProtection="1">
      <alignment horizontal="center" vertical="center" wrapText="1"/>
      <protection locked="0" hidden="1"/>
    </xf>
    <xf numFmtId="165" fontId="42" fillId="2" borderId="0" xfId="3" applyNumberFormat="1" applyFont="1" applyFill="1" applyBorder="1" applyAlignment="1" applyProtection="1">
      <alignment horizontal="center" vertical="center" wrapText="1"/>
      <protection locked="0"/>
    </xf>
    <xf numFmtId="0" fontId="42" fillId="2" borderId="14" xfId="5" applyFont="1" applyFill="1" applyBorder="1" applyAlignment="1" applyProtection="1">
      <alignment vertical="center" wrapText="1"/>
      <protection locked="0" hidden="1"/>
    </xf>
    <xf numFmtId="0" fontId="42" fillId="2" borderId="13" xfId="5" applyFont="1" applyFill="1" applyBorder="1" applyAlignment="1" applyProtection="1">
      <alignment vertical="center" wrapText="1"/>
      <protection locked="0" hidden="1"/>
    </xf>
    <xf numFmtId="0" fontId="59" fillId="2" borderId="0" xfId="5" applyFont="1" applyFill="1" applyAlignment="1">
      <alignment horizontal="left" vertical="center"/>
    </xf>
    <xf numFmtId="9" fontId="2" fillId="12" borderId="12" xfId="5" applyNumberFormat="1" applyFont="1" applyFill="1" applyBorder="1" applyAlignment="1" applyProtection="1">
      <alignment horizontal="left" vertical="center" wrapText="1"/>
      <protection locked="0"/>
    </xf>
    <xf numFmtId="0" fontId="2" fillId="12" borderId="12" xfId="5" applyFont="1" applyFill="1" applyBorder="1" applyAlignment="1" applyProtection="1">
      <alignment horizontal="left" vertical="center" wrapText="1"/>
      <protection locked="0"/>
    </xf>
    <xf numFmtId="0" fontId="9" fillId="16" borderId="0" xfId="5" applyFont="1" applyFill="1" applyBorder="1" applyAlignment="1" applyProtection="1">
      <alignment horizontal="center" vertical="center" wrapText="1"/>
    </xf>
    <xf numFmtId="9" fontId="2" fillId="12" borderId="12" xfId="5" applyNumberFormat="1" applyFont="1" applyFill="1" applyBorder="1" applyAlignment="1" applyProtection="1">
      <alignment horizontal="center" vertical="center" wrapText="1"/>
      <protection locked="0"/>
    </xf>
    <xf numFmtId="0" fontId="19" fillId="9" borderId="12" xfId="5" applyFont="1" applyFill="1" applyBorder="1" applyAlignment="1" applyProtection="1">
      <alignment horizontal="left" vertical="center" wrapText="1"/>
      <protection locked="0"/>
    </xf>
    <xf numFmtId="0" fontId="49" fillId="2" borderId="0" xfId="5" applyFont="1" applyFill="1" applyAlignment="1">
      <alignment horizontal="center" vertical="center"/>
    </xf>
    <xf numFmtId="165" fontId="42" fillId="22" borderId="0" xfId="3" applyNumberFormat="1" applyFont="1" applyFill="1" applyBorder="1" applyAlignment="1" applyProtection="1">
      <alignment horizontal="center" vertical="center" wrapText="1"/>
      <protection locked="0"/>
    </xf>
    <xf numFmtId="165" fontId="42" fillId="22" borderId="13" xfId="3" applyNumberFormat="1" applyFont="1" applyFill="1" applyBorder="1" applyAlignment="1" applyProtection="1">
      <alignment horizontal="center" vertical="center" wrapText="1"/>
      <protection locked="0"/>
    </xf>
    <xf numFmtId="9" fontId="2" fillId="12" borderId="12" xfId="5" applyNumberFormat="1" applyFont="1" applyFill="1" applyBorder="1" applyAlignment="1" applyProtection="1">
      <alignment horizontal="justify" vertical="center" wrapText="1"/>
      <protection locked="0" hidden="1"/>
    </xf>
    <xf numFmtId="0" fontId="2" fillId="12" borderId="12" xfId="5" applyFont="1" applyFill="1" applyBorder="1" applyAlignment="1" applyProtection="1">
      <alignment horizontal="justify" vertical="center" wrapText="1"/>
      <protection locked="0" hidden="1"/>
    </xf>
    <xf numFmtId="0" fontId="19" fillId="9" borderId="12" xfId="5" applyFont="1" applyFill="1" applyBorder="1" applyAlignment="1" applyProtection="1">
      <alignment horizontal="left" vertical="center" wrapText="1"/>
      <protection locked="0" hidden="1"/>
    </xf>
    <xf numFmtId="0" fontId="30" fillId="7" borderId="12" xfId="5" applyFont="1" applyFill="1" applyBorder="1" applyAlignment="1" applyProtection="1">
      <alignment horizontal="center" vertical="center" wrapText="1"/>
      <protection hidden="1"/>
    </xf>
    <xf numFmtId="0" fontId="30" fillId="7" borderId="12" xfId="5" applyFont="1" applyFill="1" applyBorder="1" applyAlignment="1" applyProtection="1">
      <alignment horizontal="center" vertical="center" wrapText="1"/>
      <protection locked="0" hidden="1"/>
    </xf>
    <xf numFmtId="0" fontId="42" fillId="2" borderId="0" xfId="5" applyFont="1" applyFill="1" applyBorder="1" applyAlignment="1" applyProtection="1">
      <alignment horizontal="center" vertical="center" wrapText="1"/>
      <protection locked="0" hidden="1"/>
    </xf>
    <xf numFmtId="14" fontId="30" fillId="7" borderId="12" xfId="5" applyNumberFormat="1" applyFont="1" applyFill="1" applyBorder="1" applyAlignment="1" applyProtection="1">
      <alignment horizontal="center" vertical="center" wrapText="1"/>
      <protection locked="0" hidden="1"/>
    </xf>
    <xf numFmtId="0" fontId="30" fillId="10" borderId="13" xfId="5" applyFont="1" applyFill="1" applyBorder="1" applyAlignment="1" applyProtection="1">
      <alignment horizontal="left" vertical="center" wrapText="1"/>
      <protection hidden="1"/>
    </xf>
  </cellXfs>
  <cellStyles count="11">
    <cellStyle name="Millares [0]" xfId="10" builtinId="6"/>
    <cellStyle name="Moneda" xfId="3" builtinId="4"/>
    <cellStyle name="Moneda 2" xfId="9"/>
    <cellStyle name="Normal" xfId="0" builtinId="0"/>
    <cellStyle name="Normal 2" xfId="5"/>
    <cellStyle name="Normal 2 2" xfId="1"/>
    <cellStyle name="Normal 3" xfId="2"/>
    <cellStyle name="Porcentaje" xfId="4" builtinId="5"/>
    <cellStyle name="Porcentaje 2" xfId="6"/>
    <cellStyle name="Porcentaje 3" xfId="8"/>
    <cellStyle name="Porcentual 2" xfId="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479046</xdr:colOff>
      <xdr:row>1</xdr:row>
      <xdr:rowOff>23532</xdr:rowOff>
    </xdr:from>
    <xdr:to>
      <xdr:col>1</xdr:col>
      <xdr:colOff>1535203</xdr:colOff>
      <xdr:row>3</xdr:row>
      <xdr:rowOff>342897</xdr:rowOff>
    </xdr:to>
    <xdr:pic>
      <xdr:nvPicPr>
        <xdr:cNvPr id="2" name="2 Imagen">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2311" y="180414"/>
          <a:ext cx="1056157" cy="1014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554749</xdr:colOff>
      <xdr:row>1</xdr:row>
      <xdr:rowOff>41464</xdr:rowOff>
    </xdr:from>
    <xdr:to>
      <xdr:col>1</xdr:col>
      <xdr:colOff>1671975</xdr:colOff>
      <xdr:row>3</xdr:row>
      <xdr:rowOff>332656</xdr:rowOff>
    </xdr:to>
    <xdr:pic>
      <xdr:nvPicPr>
        <xdr:cNvPr id="2" name="Imagen 2">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980" y="173349"/>
          <a:ext cx="1117226" cy="1097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675461</xdr:colOff>
      <xdr:row>1</xdr:row>
      <xdr:rowOff>91739</xdr:rowOff>
    </xdr:from>
    <xdr:to>
      <xdr:col>1</xdr:col>
      <xdr:colOff>1799194</xdr:colOff>
      <xdr:row>3</xdr:row>
      <xdr:rowOff>309847</xdr:rowOff>
    </xdr:to>
    <xdr:pic>
      <xdr:nvPicPr>
        <xdr:cNvPr id="4" name="Imagen 2">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314" y="259827"/>
          <a:ext cx="1123733" cy="10697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293488</xdr:colOff>
      <xdr:row>1</xdr:row>
      <xdr:rowOff>63875</xdr:rowOff>
    </xdr:from>
    <xdr:to>
      <xdr:col>2</xdr:col>
      <xdr:colOff>1066000</xdr:colOff>
      <xdr:row>3</xdr:row>
      <xdr:rowOff>323605</xdr:rowOff>
    </xdr:to>
    <xdr:pic>
      <xdr:nvPicPr>
        <xdr:cNvPr id="2" name="Imagen 2">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905" y="201458"/>
          <a:ext cx="1121762" cy="1085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386929</xdr:colOff>
      <xdr:row>1</xdr:row>
      <xdr:rowOff>55072</xdr:rowOff>
    </xdr:from>
    <xdr:to>
      <xdr:col>2</xdr:col>
      <xdr:colOff>1055119</xdr:colOff>
      <xdr:row>3</xdr:row>
      <xdr:rowOff>346264</xdr:rowOff>
    </xdr:to>
    <xdr:pic>
      <xdr:nvPicPr>
        <xdr:cNvPr id="2" name="Imagen 2">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346" y="139739"/>
          <a:ext cx="1112690" cy="1095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VIGENCIA%202018-%20INDICADORES\03.%20Proyecto%201166_Consolidaci&#243;n%20de%20la%20Gesti&#243;n%20Publica\1%20Trimestre\07.%20TIC\03.%20SEC-FT-20%20Ejecucion%20Mantenimientos%20RA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05.%20Oficina%20Asesora%20de%20Planeacion\01.%20OAP%20A%20MARZO%2031%202018\Plan%20de%20Accion%20OAP%2031-03-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15"/>
  <sheetViews>
    <sheetView topLeftCell="B146" zoomScale="85" zoomScaleNormal="85" workbookViewId="0">
      <selection activeCell="E158" sqref="E158:E166"/>
    </sheetView>
  </sheetViews>
  <sheetFormatPr baseColWidth="10" defaultRowHeight="12.75" x14ac:dyDescent="0.2"/>
  <cols>
    <col min="1" max="1" width="54.5703125" customWidth="1"/>
    <col min="2" max="2" width="82.28515625" customWidth="1"/>
    <col min="3" max="3" width="82.7109375" customWidth="1"/>
    <col min="4" max="4" width="18.5703125" customWidth="1"/>
    <col min="5" max="6" width="8.42578125" customWidth="1"/>
    <col min="7" max="7" width="10.7109375" customWidth="1"/>
    <col min="8" max="11" width="8.42578125" customWidth="1"/>
    <col min="12" max="12" width="10.140625" customWidth="1"/>
    <col min="13" max="18" width="8.42578125" customWidth="1"/>
  </cols>
  <sheetData>
    <row r="2" spans="1:5" x14ac:dyDescent="0.2">
      <c r="A2" s="246"/>
      <c r="B2" s="247" t="s">
        <v>544</v>
      </c>
    </row>
    <row r="3" spans="1:5" x14ac:dyDescent="0.2">
      <c r="B3" s="8" t="s">
        <v>129</v>
      </c>
    </row>
    <row r="4" spans="1:5" x14ac:dyDescent="0.2">
      <c r="B4" s="8" t="s">
        <v>130</v>
      </c>
    </row>
    <row r="5" spans="1:5" x14ac:dyDescent="0.2">
      <c r="B5" s="8" t="s">
        <v>131</v>
      </c>
    </row>
    <row r="6" spans="1:5" ht="19.5" customHeight="1" x14ac:dyDescent="0.2">
      <c r="A6" s="246"/>
      <c r="B6" s="247" t="s">
        <v>132</v>
      </c>
    </row>
    <row r="7" spans="1:5" ht="48.75" customHeight="1" x14ac:dyDescent="0.2">
      <c r="B7" s="64" t="s">
        <v>133</v>
      </c>
    </row>
    <row r="8" spans="1:5" ht="45.75" customHeight="1" x14ac:dyDescent="0.2">
      <c r="B8" s="64" t="s">
        <v>134</v>
      </c>
    </row>
    <row r="9" spans="1:5" ht="52.5" customHeight="1" x14ac:dyDescent="0.2">
      <c r="B9" s="64" t="s">
        <v>135</v>
      </c>
    </row>
    <row r="10" spans="1:5" ht="45" customHeight="1" x14ac:dyDescent="0.2">
      <c r="B10" s="64" t="s">
        <v>136</v>
      </c>
    </row>
    <row r="11" spans="1:5" ht="60" customHeight="1" x14ac:dyDescent="0.2">
      <c r="B11" s="65" t="s">
        <v>137</v>
      </c>
    </row>
    <row r="12" spans="1:5" x14ac:dyDescent="0.2">
      <c r="A12" s="69"/>
      <c r="B12" s="69"/>
    </row>
    <row r="13" spans="1:5" ht="15" x14ac:dyDescent="0.2">
      <c r="B13" s="8" t="s">
        <v>5</v>
      </c>
      <c r="E13" s="62"/>
    </row>
    <row r="14" spans="1:5" x14ac:dyDescent="0.2">
      <c r="B14" s="10" t="s">
        <v>41</v>
      </c>
    </row>
    <row r="15" spans="1:5" ht="15" x14ac:dyDescent="0.2">
      <c r="A15" s="69"/>
      <c r="B15" s="9" t="s">
        <v>6</v>
      </c>
      <c r="E15" s="63"/>
    </row>
    <row r="16" spans="1:5" x14ac:dyDescent="0.2">
      <c r="B16" s="10" t="s">
        <v>7</v>
      </c>
    </row>
    <row r="17" spans="1:16" ht="15" x14ac:dyDescent="0.2">
      <c r="B17" s="10" t="s">
        <v>8</v>
      </c>
      <c r="E17" s="63"/>
    </row>
    <row r="18" spans="1:16" x14ac:dyDescent="0.2">
      <c r="B18" s="9" t="s">
        <v>9</v>
      </c>
    </row>
    <row r="19" spans="1:16" ht="15" x14ac:dyDescent="0.2">
      <c r="B19" s="8" t="s">
        <v>10</v>
      </c>
      <c r="E19" s="63"/>
    </row>
    <row r="20" spans="1:16" x14ac:dyDescent="0.2">
      <c r="B20" s="10" t="s">
        <v>11</v>
      </c>
    </row>
    <row r="21" spans="1:16" x14ac:dyDescent="0.2">
      <c r="B21" s="9" t="s">
        <v>12</v>
      </c>
    </row>
    <row r="22" spans="1:16" x14ac:dyDescent="0.2">
      <c r="B22" s="8" t="s">
        <v>13</v>
      </c>
    </row>
    <row r="23" spans="1:16" x14ac:dyDescent="0.2">
      <c r="B23" s="10" t="s">
        <v>14</v>
      </c>
    </row>
    <row r="24" spans="1:16" x14ac:dyDescent="0.2">
      <c r="B24" s="9" t="s">
        <v>15</v>
      </c>
    </row>
    <row r="25" spans="1:16" x14ac:dyDescent="0.2">
      <c r="B25" s="8" t="s">
        <v>16</v>
      </c>
    </row>
    <row r="26" spans="1:16" x14ac:dyDescent="0.2">
      <c r="B26" s="11" t="s">
        <v>17</v>
      </c>
    </row>
    <row r="27" spans="1:16" x14ac:dyDescent="0.2">
      <c r="B27" s="11" t="s">
        <v>18</v>
      </c>
    </row>
    <row r="28" spans="1:16" ht="25.5" x14ac:dyDescent="0.2">
      <c r="B28" s="12" t="s">
        <v>19</v>
      </c>
    </row>
    <row r="29" spans="1:16" s="234" customFormat="1" x14ac:dyDescent="0.2">
      <c r="A29" s="233"/>
    </row>
    <row r="30" spans="1:16" x14ac:dyDescent="0.2">
      <c r="A30" s="235"/>
      <c r="E30" s="237" t="s">
        <v>470</v>
      </c>
      <c r="F30" s="236" t="s">
        <v>471</v>
      </c>
      <c r="G30" s="236" t="s">
        <v>472</v>
      </c>
      <c r="H30" s="236" t="s">
        <v>473</v>
      </c>
      <c r="I30" s="236" t="s">
        <v>474</v>
      </c>
      <c r="J30" s="236" t="s">
        <v>475</v>
      </c>
      <c r="K30" s="236" t="s">
        <v>476</v>
      </c>
      <c r="L30" s="236" t="s">
        <v>477</v>
      </c>
      <c r="M30" s="236"/>
      <c r="N30" s="236" t="s">
        <v>478</v>
      </c>
      <c r="O30" s="236" t="s">
        <v>479</v>
      </c>
    </row>
    <row r="31" spans="1:16" ht="18" customHeight="1" x14ac:dyDescent="0.2">
      <c r="A31" s="238" t="s">
        <v>109</v>
      </c>
      <c r="B31" s="237" t="s">
        <v>470</v>
      </c>
      <c r="C31" s="175" t="str">
        <f>'01. INFORMACION GENERAL'!J8</f>
        <v>Subdirección para el Manejo de Emergencias y Desastres</v>
      </c>
      <c r="E31" s="290" t="s">
        <v>566</v>
      </c>
      <c r="F31" s="240" t="s">
        <v>104</v>
      </c>
      <c r="G31" s="290" t="s">
        <v>565</v>
      </c>
      <c r="H31" s="290" t="s">
        <v>568</v>
      </c>
      <c r="I31" s="290" t="s">
        <v>569</v>
      </c>
      <c r="J31" s="290" t="s">
        <v>570</v>
      </c>
      <c r="K31" s="240" t="s">
        <v>484</v>
      </c>
      <c r="L31" s="290" t="s">
        <v>567</v>
      </c>
      <c r="M31" s="240" t="s">
        <v>482</v>
      </c>
      <c r="O31" s="241"/>
      <c r="P31" s="295" t="s">
        <v>571</v>
      </c>
    </row>
    <row r="32" spans="1:16" ht="15" x14ac:dyDescent="0.2">
      <c r="A32" s="238" t="s">
        <v>42</v>
      </c>
      <c r="B32" s="237" t="s">
        <v>471</v>
      </c>
      <c r="C32" s="175" t="str">
        <f>VLOOKUP(C31,A31:B39,2,0)</f>
        <v>LISTA003</v>
      </c>
      <c r="E32" s="240"/>
      <c r="F32" s="240"/>
      <c r="G32" s="240"/>
      <c r="H32" s="240"/>
      <c r="I32" s="240"/>
      <c r="J32" s="240"/>
      <c r="K32" s="240"/>
      <c r="L32" s="242"/>
      <c r="M32" s="242"/>
      <c r="N32" s="241"/>
      <c r="O32" s="241"/>
      <c r="P32" s="223" t="s">
        <v>105</v>
      </c>
    </row>
    <row r="33" spans="1:16" x14ac:dyDescent="0.2">
      <c r="A33" s="238" t="s">
        <v>61</v>
      </c>
      <c r="B33" s="237" t="s">
        <v>472</v>
      </c>
      <c r="E33" s="240"/>
      <c r="F33" s="240"/>
      <c r="G33" s="240"/>
      <c r="H33" s="241"/>
      <c r="I33" s="241"/>
      <c r="J33" s="240"/>
      <c r="K33" s="241"/>
      <c r="L33" s="241"/>
      <c r="M33" s="241"/>
      <c r="N33" s="241"/>
      <c r="O33" s="241"/>
      <c r="P33" s="8" t="s">
        <v>103</v>
      </c>
    </row>
    <row r="34" spans="1:16" x14ac:dyDescent="0.2">
      <c r="A34" s="238" t="s">
        <v>110</v>
      </c>
      <c r="B34" s="237" t="s">
        <v>473</v>
      </c>
      <c r="E34" s="240"/>
      <c r="F34" s="240"/>
      <c r="G34" s="240"/>
      <c r="H34" s="241"/>
      <c r="I34" s="241"/>
      <c r="J34" s="241"/>
      <c r="K34" s="241"/>
      <c r="L34" s="241"/>
      <c r="M34" s="241"/>
      <c r="N34" s="241"/>
      <c r="O34" s="241"/>
      <c r="P34" s="8" t="s">
        <v>483</v>
      </c>
    </row>
    <row r="35" spans="1:16" x14ac:dyDescent="0.2">
      <c r="A35" s="238" t="s">
        <v>44</v>
      </c>
      <c r="B35" s="237" t="s">
        <v>474</v>
      </c>
      <c r="E35" s="240"/>
      <c r="F35" s="240"/>
      <c r="G35" s="240"/>
      <c r="I35" s="241"/>
      <c r="J35" s="241"/>
      <c r="K35" s="241"/>
      <c r="L35" s="241"/>
      <c r="M35" s="241"/>
      <c r="N35" s="241"/>
      <c r="O35" s="241"/>
    </row>
    <row r="36" spans="1:16" x14ac:dyDescent="0.2">
      <c r="A36" s="238" t="s">
        <v>45</v>
      </c>
      <c r="B36" s="237" t="s">
        <v>475</v>
      </c>
      <c r="E36" s="240"/>
      <c r="F36" s="240"/>
      <c r="G36" s="240"/>
      <c r="H36" s="241"/>
      <c r="I36" s="241"/>
      <c r="J36" s="241"/>
      <c r="K36" s="241"/>
      <c r="L36" s="241"/>
      <c r="M36" s="241"/>
      <c r="N36" s="241"/>
      <c r="O36" s="241"/>
    </row>
    <row r="37" spans="1:16" x14ac:dyDescent="0.2">
      <c r="A37" s="238" t="s">
        <v>465</v>
      </c>
      <c r="B37" s="237" t="s">
        <v>476</v>
      </c>
      <c r="E37" s="238"/>
      <c r="F37" s="238"/>
      <c r="G37" s="238"/>
    </row>
    <row r="38" spans="1:16" x14ac:dyDescent="0.2">
      <c r="A38" s="238" t="s">
        <v>47</v>
      </c>
      <c r="B38" s="237" t="s">
        <v>477</v>
      </c>
      <c r="C38" s="175"/>
      <c r="E38" s="238"/>
      <c r="F38" s="238"/>
      <c r="G38" s="238" t="s">
        <v>480</v>
      </c>
    </row>
    <row r="39" spans="1:16" x14ac:dyDescent="0.2">
      <c r="A39" s="238" t="s">
        <v>48</v>
      </c>
      <c r="B39" s="237" t="s">
        <v>478</v>
      </c>
      <c r="C39" s="175"/>
      <c r="E39" s="238"/>
      <c r="F39" s="238"/>
      <c r="G39" s="238" t="s">
        <v>481</v>
      </c>
    </row>
    <row r="40" spans="1:16" x14ac:dyDescent="0.2">
      <c r="A40" s="235"/>
      <c r="E40" s="238"/>
      <c r="F40" s="238"/>
      <c r="G40" s="238"/>
    </row>
    <row r="41" spans="1:16" s="239" customFormat="1" x14ac:dyDescent="0.2"/>
    <row r="42" spans="1:16" x14ac:dyDescent="0.2">
      <c r="B42" s="14" t="s">
        <v>21</v>
      </c>
    </row>
    <row r="43" spans="1:16" x14ac:dyDescent="0.2">
      <c r="B43" s="13" t="s">
        <v>22</v>
      </c>
    </row>
    <row r="45" spans="1:16" x14ac:dyDescent="0.2">
      <c r="B45" s="14" t="s">
        <v>23</v>
      </c>
    </row>
    <row r="46" spans="1:16" x14ac:dyDescent="0.2">
      <c r="B46" s="15">
        <v>2016</v>
      </c>
    </row>
    <row r="47" spans="1:16" x14ac:dyDescent="0.2">
      <c r="B47" s="15">
        <v>2017</v>
      </c>
    </row>
    <row r="48" spans="1:16" x14ac:dyDescent="0.2">
      <c r="B48" s="15">
        <v>2018</v>
      </c>
      <c r="C48" s="72" t="s">
        <v>109</v>
      </c>
      <c r="E48" s="8"/>
    </row>
    <row r="49" spans="2:5" x14ac:dyDescent="0.2">
      <c r="B49" s="15">
        <v>2019</v>
      </c>
      <c r="C49" s="72" t="s">
        <v>42</v>
      </c>
    </row>
    <row r="50" spans="2:5" x14ac:dyDescent="0.2">
      <c r="B50" s="15">
        <v>2020</v>
      </c>
      <c r="C50" s="72" t="s">
        <v>61</v>
      </c>
    </row>
    <row r="51" spans="2:5" x14ac:dyDescent="0.2">
      <c r="C51" s="72" t="s">
        <v>110</v>
      </c>
    </row>
    <row r="52" spans="2:5" ht="24.75" customHeight="1" x14ac:dyDescent="0.2">
      <c r="B52" s="16" t="s">
        <v>24</v>
      </c>
      <c r="C52" s="72" t="s">
        <v>44</v>
      </c>
    </row>
    <row r="53" spans="2:5" x14ac:dyDescent="0.2">
      <c r="B53" s="17" t="s">
        <v>25</v>
      </c>
      <c r="C53" s="72" t="s">
        <v>45</v>
      </c>
      <c r="E53" s="8"/>
    </row>
    <row r="54" spans="2:5" x14ac:dyDescent="0.2">
      <c r="B54" s="18" t="s">
        <v>26</v>
      </c>
      <c r="C54" s="72" t="s">
        <v>465</v>
      </c>
    </row>
    <row r="55" spans="2:5" x14ac:dyDescent="0.2">
      <c r="B55" s="19" t="s">
        <v>27</v>
      </c>
      <c r="C55" s="72" t="s">
        <v>47</v>
      </c>
    </row>
    <row r="56" spans="2:5" ht="22.5" x14ac:dyDescent="0.2">
      <c r="B56" s="16" t="s">
        <v>28</v>
      </c>
      <c r="C56" s="72" t="s">
        <v>48</v>
      </c>
      <c r="E56" s="11"/>
    </row>
    <row r="57" spans="2:5" x14ac:dyDescent="0.2">
      <c r="B57" s="16" t="s">
        <v>29</v>
      </c>
      <c r="E57" s="175"/>
    </row>
    <row r="58" spans="2:5" x14ac:dyDescent="0.2">
      <c r="B58" s="20" t="s">
        <v>30</v>
      </c>
      <c r="E58" s="175"/>
    </row>
    <row r="59" spans="2:5" x14ac:dyDescent="0.2">
      <c r="B59" s="16" t="s">
        <v>31</v>
      </c>
      <c r="E59" s="175"/>
    </row>
    <row r="60" spans="2:5" ht="54.75" customHeight="1" x14ac:dyDescent="0.2">
      <c r="B60" s="21" t="s">
        <v>32</v>
      </c>
      <c r="E60" t="s">
        <v>106</v>
      </c>
    </row>
    <row r="61" spans="2:5" ht="33.75" x14ac:dyDescent="0.2">
      <c r="B61" s="18" t="s">
        <v>33</v>
      </c>
    </row>
    <row r="62" spans="2:5" ht="22.5" x14ac:dyDescent="0.2">
      <c r="B62" s="22" t="s">
        <v>34</v>
      </c>
    </row>
    <row r="63" spans="2:5" x14ac:dyDescent="0.2">
      <c r="B63" s="18" t="s">
        <v>35</v>
      </c>
      <c r="E63" t="s">
        <v>107</v>
      </c>
    </row>
    <row r="64" spans="2:5" x14ac:dyDescent="0.2">
      <c r="B64" s="22" t="s">
        <v>58</v>
      </c>
    </row>
    <row r="65" spans="2:5" ht="22.5" x14ac:dyDescent="0.2">
      <c r="B65" s="23" t="s">
        <v>36</v>
      </c>
      <c r="E65" s="8" t="s">
        <v>483</v>
      </c>
    </row>
    <row r="66" spans="2:5" ht="22.5" x14ac:dyDescent="0.2">
      <c r="B66" s="24" t="s">
        <v>37</v>
      </c>
    </row>
    <row r="67" spans="2:5" ht="22.5" x14ac:dyDescent="0.2">
      <c r="B67" s="22" t="s">
        <v>38</v>
      </c>
    </row>
    <row r="68" spans="2:5" x14ac:dyDescent="0.2">
      <c r="B68" s="25" t="s">
        <v>39</v>
      </c>
    </row>
    <row r="69" spans="2:5" ht="22.5" x14ac:dyDescent="0.2">
      <c r="B69" s="20" t="s">
        <v>40</v>
      </c>
    </row>
    <row r="73" spans="2:5" x14ac:dyDescent="0.2">
      <c r="B73" s="8" t="s">
        <v>59</v>
      </c>
    </row>
    <row r="74" spans="2:5" x14ac:dyDescent="0.2">
      <c r="B74" s="8" t="s">
        <v>42</v>
      </c>
    </row>
    <row r="75" spans="2:5" x14ac:dyDescent="0.2">
      <c r="B75" s="8" t="s">
        <v>43</v>
      </c>
    </row>
    <row r="76" spans="2:5" x14ac:dyDescent="0.2">
      <c r="B76" s="8" t="s">
        <v>60</v>
      </c>
    </row>
    <row r="77" spans="2:5" x14ac:dyDescent="0.2">
      <c r="B77" s="8" t="s">
        <v>61</v>
      </c>
    </row>
    <row r="78" spans="2:5" x14ac:dyDescent="0.2">
      <c r="B78" s="8" t="s">
        <v>44</v>
      </c>
    </row>
    <row r="79" spans="2:5" x14ac:dyDescent="0.2">
      <c r="B79" s="8" t="s">
        <v>45</v>
      </c>
    </row>
    <row r="80" spans="2:5" x14ac:dyDescent="0.2">
      <c r="B80" s="8" t="s">
        <v>46</v>
      </c>
    </row>
    <row r="81" spans="2:3" x14ac:dyDescent="0.2">
      <c r="B81" s="8" t="s">
        <v>47</v>
      </c>
    </row>
    <row r="82" spans="2:3" x14ac:dyDescent="0.2">
      <c r="B82" s="8" t="s">
        <v>48</v>
      </c>
    </row>
    <row r="84" spans="2:3" x14ac:dyDescent="0.2">
      <c r="B84" s="11" t="s">
        <v>506</v>
      </c>
      <c r="C84" s="11"/>
    </row>
    <row r="85" spans="2:3" x14ac:dyDescent="0.2">
      <c r="B85" s="11" t="s">
        <v>507</v>
      </c>
      <c r="C85" s="11"/>
    </row>
    <row r="86" spans="2:3" x14ac:dyDescent="0.2">
      <c r="B86" s="11" t="s">
        <v>508</v>
      </c>
      <c r="C86" s="11"/>
    </row>
    <row r="87" spans="2:3" x14ac:dyDescent="0.2">
      <c r="B87" s="272" t="s">
        <v>509</v>
      </c>
      <c r="C87" s="272"/>
    </row>
    <row r="88" spans="2:3" x14ac:dyDescent="0.2">
      <c r="B88" s="11" t="s">
        <v>510</v>
      </c>
      <c r="C88" s="11"/>
    </row>
    <row r="89" spans="2:3" x14ac:dyDescent="0.2">
      <c r="B89" s="11" t="s">
        <v>511</v>
      </c>
      <c r="C89" s="11"/>
    </row>
    <row r="90" spans="2:3" x14ac:dyDescent="0.2">
      <c r="B90" s="11" t="s">
        <v>505</v>
      </c>
      <c r="C90" s="11"/>
    </row>
    <row r="91" spans="2:3" x14ac:dyDescent="0.2">
      <c r="B91" s="11" t="s">
        <v>512</v>
      </c>
      <c r="C91" s="11"/>
    </row>
    <row r="92" spans="2:3" x14ac:dyDescent="0.2">
      <c r="B92" s="272" t="s">
        <v>513</v>
      </c>
      <c r="C92" s="272"/>
    </row>
    <row r="93" spans="2:3" x14ac:dyDescent="0.2">
      <c r="B93" s="9" t="s">
        <v>79</v>
      </c>
    </row>
    <row r="94" spans="2:3" x14ac:dyDescent="0.2">
      <c r="B94" s="26" t="s">
        <v>86</v>
      </c>
    </row>
    <row r="95" spans="2:3" x14ac:dyDescent="0.2">
      <c r="B95" s="26" t="s">
        <v>80</v>
      </c>
    </row>
    <row r="96" spans="2:3" x14ac:dyDescent="0.2">
      <c r="B96" s="26" t="s">
        <v>87</v>
      </c>
    </row>
    <row r="97" spans="2:2" x14ac:dyDescent="0.2">
      <c r="B97" s="9" t="s">
        <v>145</v>
      </c>
    </row>
    <row r="98" spans="2:2" x14ac:dyDescent="0.2">
      <c r="B98" s="26" t="s">
        <v>22</v>
      </c>
    </row>
    <row r="99" spans="2:2" x14ac:dyDescent="0.2">
      <c r="B99" s="9" t="s">
        <v>6</v>
      </c>
    </row>
    <row r="100" spans="2:2" x14ac:dyDescent="0.2">
      <c r="B100" s="10" t="s">
        <v>7</v>
      </c>
    </row>
    <row r="101" spans="2:2" x14ac:dyDescent="0.2">
      <c r="B101" s="10" t="s">
        <v>8</v>
      </c>
    </row>
    <row r="102" spans="2:2" x14ac:dyDescent="0.2">
      <c r="B102" s="9" t="s">
        <v>9</v>
      </c>
    </row>
    <row r="103" spans="2:2" x14ac:dyDescent="0.2">
      <c r="B103" s="8" t="s">
        <v>10</v>
      </c>
    </row>
    <row r="104" spans="2:2" x14ac:dyDescent="0.2">
      <c r="B104" s="10" t="s">
        <v>11</v>
      </c>
    </row>
    <row r="105" spans="2:2" x14ac:dyDescent="0.2">
      <c r="B105" s="9" t="s">
        <v>12</v>
      </c>
    </row>
    <row r="106" spans="2:2" x14ac:dyDescent="0.2">
      <c r="B106" s="8" t="s">
        <v>13</v>
      </c>
    </row>
    <row r="107" spans="2:2" x14ac:dyDescent="0.2">
      <c r="B107" s="10" t="s">
        <v>14</v>
      </c>
    </row>
    <row r="108" spans="2:2" x14ac:dyDescent="0.2">
      <c r="B108" s="9" t="s">
        <v>15</v>
      </c>
    </row>
    <row r="109" spans="2:2" x14ac:dyDescent="0.2">
      <c r="B109" s="8" t="s">
        <v>144</v>
      </c>
    </row>
    <row r="110" spans="2:2" x14ac:dyDescent="0.2">
      <c r="B110" s="11" t="s">
        <v>143</v>
      </c>
    </row>
    <row r="111" spans="2:2" x14ac:dyDescent="0.2">
      <c r="B111" s="11" t="s">
        <v>142</v>
      </c>
    </row>
    <row r="112" spans="2:2" ht="25.5" x14ac:dyDescent="0.2">
      <c r="B112" s="12" t="s">
        <v>141</v>
      </c>
    </row>
    <row r="113" spans="2:2" x14ac:dyDescent="0.2">
      <c r="B113" s="9" t="s">
        <v>88</v>
      </c>
    </row>
    <row r="114" spans="2:2" x14ac:dyDescent="0.2">
      <c r="B114" s="12" t="s">
        <v>89</v>
      </c>
    </row>
    <row r="115" spans="2:2" x14ac:dyDescent="0.2">
      <c r="B115" s="12" t="s">
        <v>90</v>
      </c>
    </row>
    <row r="116" spans="2:2" x14ac:dyDescent="0.2">
      <c r="B116" s="12" t="s">
        <v>91</v>
      </c>
    </row>
    <row r="117" spans="2:2" x14ac:dyDescent="0.2">
      <c r="B117" s="12" t="s">
        <v>92</v>
      </c>
    </row>
    <row r="118" spans="2:2" x14ac:dyDescent="0.2">
      <c r="B118" s="12" t="s">
        <v>93</v>
      </c>
    </row>
    <row r="119" spans="2:2" x14ac:dyDescent="0.2">
      <c r="B119" s="12" t="s">
        <v>77</v>
      </c>
    </row>
    <row r="120" spans="2:2" x14ac:dyDescent="0.2">
      <c r="B120" s="12" t="s">
        <v>94</v>
      </c>
    </row>
    <row r="121" spans="2:2" x14ac:dyDescent="0.2">
      <c r="B121" s="12" t="s">
        <v>95</v>
      </c>
    </row>
    <row r="122" spans="2:2" x14ac:dyDescent="0.2">
      <c r="B122" s="12" t="s">
        <v>96</v>
      </c>
    </row>
    <row r="123" spans="2:2" x14ac:dyDescent="0.2">
      <c r="B123" s="12" t="s">
        <v>97</v>
      </c>
    </row>
    <row r="124" spans="2:2" x14ac:dyDescent="0.2">
      <c r="B124" s="12" t="s">
        <v>98</v>
      </c>
    </row>
    <row r="125" spans="2:2" x14ac:dyDescent="0.2">
      <c r="B125" s="12" t="s">
        <v>99</v>
      </c>
    </row>
    <row r="126" spans="2:2" x14ac:dyDescent="0.2">
      <c r="B126" s="12" t="s">
        <v>100</v>
      </c>
    </row>
    <row r="127" spans="2:2" x14ac:dyDescent="0.2">
      <c r="B127" s="12" t="s">
        <v>101</v>
      </c>
    </row>
    <row r="128" spans="2:2" x14ac:dyDescent="0.2">
      <c r="B128" s="12" t="s">
        <v>102</v>
      </c>
    </row>
    <row r="129" spans="1:17" x14ac:dyDescent="0.2">
      <c r="B129" s="69" t="s">
        <v>108</v>
      </c>
    </row>
    <row r="130" spans="1:17" x14ac:dyDescent="0.2">
      <c r="B130" s="72" t="s">
        <v>109</v>
      </c>
    </row>
    <row r="131" spans="1:17" x14ac:dyDescent="0.2">
      <c r="B131" s="72" t="s">
        <v>42</v>
      </c>
    </row>
    <row r="132" spans="1:17" x14ac:dyDescent="0.2">
      <c r="B132" s="72" t="s">
        <v>61</v>
      </c>
    </row>
    <row r="133" spans="1:17" x14ac:dyDescent="0.2">
      <c r="B133" s="72" t="s">
        <v>110</v>
      </c>
    </row>
    <row r="134" spans="1:17" x14ac:dyDescent="0.2">
      <c r="B134" s="72" t="s">
        <v>44</v>
      </c>
    </row>
    <row r="135" spans="1:17" x14ac:dyDescent="0.2">
      <c r="B135" s="72" t="s">
        <v>45</v>
      </c>
    </row>
    <row r="136" spans="1:17" x14ac:dyDescent="0.2">
      <c r="B136" s="72" t="s">
        <v>465</v>
      </c>
    </row>
    <row r="137" spans="1:17" x14ac:dyDescent="0.2">
      <c r="B137" s="72" t="s">
        <v>47</v>
      </c>
    </row>
    <row r="138" spans="1:17" x14ac:dyDescent="0.2">
      <c r="B138" s="72" t="s">
        <v>48</v>
      </c>
    </row>
    <row r="139" spans="1:17" s="69" customFormat="1" x14ac:dyDescent="0.2">
      <c r="A139" s="14" t="s">
        <v>147</v>
      </c>
    </row>
    <row r="140" spans="1:17" x14ac:dyDescent="0.2">
      <c r="A140" s="72" t="s">
        <v>190</v>
      </c>
      <c r="B140" s="237" t="s">
        <v>552</v>
      </c>
      <c r="E140" s="237" t="s">
        <v>552</v>
      </c>
      <c r="F140" s="237" t="s">
        <v>553</v>
      </c>
      <c r="G140" s="237" t="s">
        <v>554</v>
      </c>
      <c r="H140" s="237" t="s">
        <v>555</v>
      </c>
      <c r="I140" s="237" t="s">
        <v>556</v>
      </c>
      <c r="J140" s="237" t="s">
        <v>557</v>
      </c>
      <c r="K140" s="237" t="s">
        <v>558</v>
      </c>
      <c r="L140" s="237" t="s">
        <v>559</v>
      </c>
      <c r="M140" s="237" t="s">
        <v>560</v>
      </c>
      <c r="N140" s="237" t="s">
        <v>561</v>
      </c>
      <c r="O140" s="237" t="s">
        <v>562</v>
      </c>
      <c r="P140" s="237" t="s">
        <v>563</v>
      </c>
      <c r="Q140" s="237" t="s">
        <v>564</v>
      </c>
    </row>
    <row r="141" spans="1:17" ht="23.25" customHeight="1" x14ac:dyDescent="0.2">
      <c r="A141" s="72" t="s">
        <v>119</v>
      </c>
      <c r="B141" s="237" t="s">
        <v>553</v>
      </c>
      <c r="C141" s="175" t="str">
        <f>'01. INFORMACION GENERAL'!B8</f>
        <v>00. Plan de Acción por Dependencias</v>
      </c>
      <c r="E141" s="72" t="s">
        <v>109</v>
      </c>
      <c r="F141" s="72" t="s">
        <v>109</v>
      </c>
      <c r="G141" s="72" t="s">
        <v>44</v>
      </c>
      <c r="H141" s="72" t="s">
        <v>109</v>
      </c>
      <c r="I141" s="72" t="s">
        <v>109</v>
      </c>
      <c r="J141" s="72" t="s">
        <v>109</v>
      </c>
      <c r="K141" s="72" t="s">
        <v>109</v>
      </c>
      <c r="L141" s="72" t="s">
        <v>109</v>
      </c>
      <c r="M141" s="72" t="s">
        <v>109</v>
      </c>
      <c r="N141" s="72" t="s">
        <v>45</v>
      </c>
      <c r="O141" s="72" t="s">
        <v>47</v>
      </c>
      <c r="P141" s="72" t="s">
        <v>47</v>
      </c>
      <c r="Q141" s="72" t="s">
        <v>47</v>
      </c>
    </row>
    <row r="142" spans="1:17" ht="23.25" customHeight="1" x14ac:dyDescent="0.2">
      <c r="A142" s="72" t="s">
        <v>120</v>
      </c>
      <c r="B142" s="237" t="s">
        <v>554</v>
      </c>
      <c r="C142" s="175" t="str">
        <f>VLOOKUP(C141,A140:B152,2,0)</f>
        <v>LISTA014</v>
      </c>
      <c r="E142" s="72" t="s">
        <v>42</v>
      </c>
    </row>
    <row r="143" spans="1:17" ht="23.25" customHeight="1" x14ac:dyDescent="0.2">
      <c r="A143" s="72" t="s">
        <v>121</v>
      </c>
      <c r="B143" s="237" t="s">
        <v>555</v>
      </c>
      <c r="E143" s="72" t="s">
        <v>61</v>
      </c>
    </row>
    <row r="144" spans="1:17" ht="23.25" customHeight="1" x14ac:dyDescent="0.2">
      <c r="A144" s="72" t="s">
        <v>122</v>
      </c>
      <c r="B144" s="237" t="s">
        <v>556</v>
      </c>
      <c r="E144" s="72" t="s">
        <v>110</v>
      </c>
    </row>
    <row r="145" spans="1:19" ht="23.25" customHeight="1" x14ac:dyDescent="0.2">
      <c r="A145" s="72" t="s">
        <v>123</v>
      </c>
      <c r="B145" s="237" t="s">
        <v>557</v>
      </c>
      <c r="E145" s="72" t="s">
        <v>44</v>
      </c>
    </row>
    <row r="146" spans="1:19" ht="23.25" customHeight="1" x14ac:dyDescent="0.2">
      <c r="A146" s="72" t="s">
        <v>124</v>
      </c>
      <c r="B146" s="237" t="s">
        <v>558</v>
      </c>
      <c r="E146" s="72" t="s">
        <v>45</v>
      </c>
    </row>
    <row r="147" spans="1:19" ht="23.25" customHeight="1" x14ac:dyDescent="0.2">
      <c r="A147" s="72" t="s">
        <v>125</v>
      </c>
      <c r="B147" s="237" t="s">
        <v>559</v>
      </c>
      <c r="E147" s="72" t="s">
        <v>465</v>
      </c>
    </row>
    <row r="148" spans="1:19" ht="23.25" customHeight="1" x14ac:dyDescent="0.2">
      <c r="A148" s="72" t="s">
        <v>126</v>
      </c>
      <c r="B148" s="237" t="s">
        <v>560</v>
      </c>
      <c r="E148" s="72" t="s">
        <v>47</v>
      </c>
    </row>
    <row r="149" spans="1:19" ht="23.25" customHeight="1" x14ac:dyDescent="0.2">
      <c r="A149" s="72" t="s">
        <v>127</v>
      </c>
      <c r="B149" s="237" t="s">
        <v>561</v>
      </c>
      <c r="E149" s="72" t="s">
        <v>48</v>
      </c>
    </row>
    <row r="150" spans="1:19" ht="23.25" customHeight="1" x14ac:dyDescent="0.2">
      <c r="A150" s="72" t="s">
        <v>116</v>
      </c>
      <c r="B150" s="237" t="s">
        <v>562</v>
      </c>
    </row>
    <row r="151" spans="1:19" ht="23.25" customHeight="1" x14ac:dyDescent="0.2">
      <c r="A151" s="72" t="s">
        <v>117</v>
      </c>
      <c r="B151" s="237" t="s">
        <v>563</v>
      </c>
    </row>
    <row r="152" spans="1:19" ht="23.25" customHeight="1" x14ac:dyDescent="0.2">
      <c r="A152" s="72" t="s">
        <v>118</v>
      </c>
      <c r="B152" s="237" t="s">
        <v>564</v>
      </c>
    </row>
    <row r="153" spans="1:19" s="69" customFormat="1" x14ac:dyDescent="0.2">
      <c r="B153" s="14" t="s">
        <v>148</v>
      </c>
    </row>
    <row r="154" spans="1:19" x14ac:dyDescent="0.2">
      <c r="B154" s="8" t="s">
        <v>573</v>
      </c>
      <c r="C154" s="8" t="s">
        <v>335</v>
      </c>
    </row>
    <row r="155" spans="1:19" x14ac:dyDescent="0.2">
      <c r="B155" s="8" t="s">
        <v>572</v>
      </c>
      <c r="C155" s="8" t="s">
        <v>336</v>
      </c>
    </row>
    <row r="156" spans="1:19" x14ac:dyDescent="0.2">
      <c r="B156" s="8" t="s">
        <v>189</v>
      </c>
    </row>
    <row r="157" spans="1:19" x14ac:dyDescent="0.2">
      <c r="B157" s="15"/>
      <c r="C157" s="8" t="s">
        <v>189</v>
      </c>
      <c r="D157" s="8" t="s">
        <v>572</v>
      </c>
      <c r="E157" s="8" t="s">
        <v>573</v>
      </c>
    </row>
    <row r="158" spans="1:19" ht="24" customHeight="1" x14ac:dyDescent="0.2">
      <c r="B158" s="80" t="s">
        <v>184</v>
      </c>
      <c r="C158" s="72" t="s">
        <v>183</v>
      </c>
      <c r="D158" s="72" t="s">
        <v>144</v>
      </c>
      <c r="E158" s="72" t="s">
        <v>175</v>
      </c>
      <c r="F158" s="237"/>
      <c r="G158" s="237"/>
      <c r="H158" s="237"/>
      <c r="I158" s="237"/>
      <c r="J158" s="237"/>
      <c r="K158" s="237"/>
      <c r="L158" s="237"/>
      <c r="M158" s="237"/>
      <c r="N158" s="237"/>
      <c r="O158" s="237"/>
      <c r="P158" s="237"/>
      <c r="Q158" s="237"/>
      <c r="R158" s="237"/>
      <c r="S158" s="237"/>
    </row>
    <row r="159" spans="1:19" ht="16.5" customHeight="1" x14ac:dyDescent="0.2">
      <c r="B159" s="80" t="s">
        <v>188</v>
      </c>
      <c r="D159" s="72" t="s">
        <v>143</v>
      </c>
      <c r="E159" s="72" t="s">
        <v>176</v>
      </c>
    </row>
    <row r="160" spans="1:19" ht="16.5" customHeight="1" x14ac:dyDescent="0.2">
      <c r="B160" s="71" t="s">
        <v>185</v>
      </c>
      <c r="D160" s="72" t="s">
        <v>142</v>
      </c>
      <c r="E160" s="72" t="s">
        <v>177</v>
      </c>
      <c r="N160" s="11"/>
    </row>
    <row r="161" spans="1:15" ht="16.5" customHeight="1" x14ac:dyDescent="0.2">
      <c r="B161" s="71" t="s">
        <v>187</v>
      </c>
      <c r="D161" s="72" t="s">
        <v>141</v>
      </c>
      <c r="E161" s="72" t="s">
        <v>171</v>
      </c>
      <c r="N161" s="11"/>
    </row>
    <row r="162" spans="1:15" ht="16.5" customHeight="1" x14ac:dyDescent="0.2">
      <c r="B162" s="71" t="s">
        <v>186</v>
      </c>
      <c r="E162" s="72" t="s">
        <v>172</v>
      </c>
      <c r="N162" s="11"/>
    </row>
    <row r="163" spans="1:15" ht="16.5" customHeight="1" x14ac:dyDescent="0.2">
      <c r="B163" s="15" t="s">
        <v>178</v>
      </c>
      <c r="E163" s="11" t="s">
        <v>493</v>
      </c>
      <c r="N163" s="175"/>
    </row>
    <row r="164" spans="1:15" ht="16.5" customHeight="1" x14ac:dyDescent="0.2">
      <c r="B164" s="15" t="s">
        <v>179</v>
      </c>
      <c r="E164" s="11" t="s">
        <v>494</v>
      </c>
      <c r="N164" s="175"/>
    </row>
    <row r="165" spans="1:15" ht="16.5" customHeight="1" x14ac:dyDescent="0.2">
      <c r="B165" s="15" t="s">
        <v>182</v>
      </c>
      <c r="E165" s="11" t="s">
        <v>495</v>
      </c>
      <c r="N165" s="175"/>
    </row>
    <row r="166" spans="1:15" ht="16.5" customHeight="1" x14ac:dyDescent="0.2">
      <c r="B166" s="15" t="s">
        <v>180</v>
      </c>
      <c r="E166" s="11" t="s">
        <v>496</v>
      </c>
    </row>
    <row r="167" spans="1:15" ht="16.5" customHeight="1" x14ac:dyDescent="0.2">
      <c r="B167" s="15" t="s">
        <v>181</v>
      </c>
      <c r="N167" s="175"/>
    </row>
    <row r="168" spans="1:15" ht="16.5" customHeight="1" x14ac:dyDescent="0.2">
      <c r="B168" s="15" t="s">
        <v>489</v>
      </c>
      <c r="N168" s="175"/>
    </row>
    <row r="169" spans="1:15" ht="16.5" customHeight="1" x14ac:dyDescent="0.2">
      <c r="B169" s="15" t="s">
        <v>490</v>
      </c>
      <c r="N169" s="175"/>
    </row>
    <row r="170" spans="1:15" x14ac:dyDescent="0.2">
      <c r="B170" s="15" t="s">
        <v>491</v>
      </c>
      <c r="N170" s="175"/>
    </row>
    <row r="171" spans="1:15" x14ac:dyDescent="0.2">
      <c r="B171" s="15" t="s">
        <v>492</v>
      </c>
    </row>
    <row r="172" spans="1:15" x14ac:dyDescent="0.2">
      <c r="A172" s="15"/>
      <c r="B172" s="237"/>
    </row>
    <row r="173" spans="1:15" s="69" customFormat="1" x14ac:dyDescent="0.2">
      <c r="A173" s="293"/>
      <c r="N173" s="294"/>
    </row>
    <row r="174" spans="1:15" x14ac:dyDescent="0.2">
      <c r="A174" s="235"/>
      <c r="E174" s="237" t="s">
        <v>479</v>
      </c>
      <c r="F174" s="236" t="s">
        <v>485</v>
      </c>
      <c r="G174" s="236" t="s">
        <v>486</v>
      </c>
      <c r="H174" s="236" t="s">
        <v>487</v>
      </c>
      <c r="I174" s="236"/>
      <c r="J174" s="236"/>
      <c r="K174" s="236"/>
      <c r="L174" s="236"/>
      <c r="M174" s="236"/>
      <c r="N174" s="175"/>
      <c r="O174" s="236"/>
    </row>
    <row r="175" spans="1:15" ht="36.75" customHeight="1" x14ac:dyDescent="0.2">
      <c r="A175" s="72" t="s">
        <v>144</v>
      </c>
      <c r="B175" s="237" t="s">
        <v>479</v>
      </c>
      <c r="C175" s="175" t="str">
        <f>'01. INFORMACION GENERAL'!B24</f>
        <v>Proyecto No 1178 Fortalecimiento del manejo de emergencias y desastres.</v>
      </c>
      <c r="E175" s="72" t="s">
        <v>149</v>
      </c>
      <c r="F175" s="72" t="s">
        <v>154</v>
      </c>
      <c r="G175" s="72" t="s">
        <v>159</v>
      </c>
      <c r="H175" s="72" t="s">
        <v>169</v>
      </c>
      <c r="I175" s="240"/>
      <c r="J175" s="240"/>
      <c r="K175" s="240"/>
      <c r="L175" s="290" t="s">
        <v>545</v>
      </c>
      <c r="M175" s="240"/>
      <c r="N175" s="175"/>
      <c r="O175" s="241"/>
    </row>
    <row r="176" spans="1:15" ht="36.75" customHeight="1" x14ac:dyDescent="0.2">
      <c r="A176" s="72" t="s">
        <v>143</v>
      </c>
      <c r="B176" s="237" t="s">
        <v>485</v>
      </c>
      <c r="C176" s="175" t="str">
        <f>VLOOKUP(C175,A175:B178,2,0)</f>
        <v>LISTA012</v>
      </c>
      <c r="E176" s="72" t="s">
        <v>150</v>
      </c>
      <c r="F176" s="72" t="s">
        <v>155</v>
      </c>
      <c r="G176" s="72" t="s">
        <v>160</v>
      </c>
      <c r="H176" s="72" t="s">
        <v>165</v>
      </c>
      <c r="I176" s="240"/>
      <c r="J176" s="240"/>
      <c r="K176" s="240"/>
      <c r="L176" s="291" t="s">
        <v>546</v>
      </c>
      <c r="M176" s="242"/>
      <c r="O176" s="241"/>
    </row>
    <row r="177" spans="1:19" ht="36.75" customHeight="1" x14ac:dyDescent="0.2">
      <c r="A177" s="72" t="s">
        <v>142</v>
      </c>
      <c r="B177" s="237" t="s">
        <v>486</v>
      </c>
      <c r="E177" s="72" t="s">
        <v>151</v>
      </c>
      <c r="F177" s="72" t="s">
        <v>156</v>
      </c>
      <c r="G177" s="72" t="s">
        <v>161</v>
      </c>
      <c r="H177" s="72" t="s">
        <v>166</v>
      </c>
      <c r="I177" s="241"/>
      <c r="J177" s="240"/>
      <c r="K177" s="241"/>
      <c r="L177" s="292" t="s">
        <v>547</v>
      </c>
      <c r="M177" s="241"/>
      <c r="N177" s="175"/>
      <c r="O177" s="241"/>
    </row>
    <row r="178" spans="1:19" ht="36.75" customHeight="1" x14ac:dyDescent="0.2">
      <c r="A178" s="72" t="s">
        <v>141</v>
      </c>
      <c r="B178" s="237" t="s">
        <v>487</v>
      </c>
      <c r="E178" s="72" t="s">
        <v>152</v>
      </c>
      <c r="F178" s="72" t="s">
        <v>157</v>
      </c>
      <c r="G178" s="72" t="s">
        <v>162</v>
      </c>
      <c r="H178" s="72" t="s">
        <v>167</v>
      </c>
      <c r="I178" s="241"/>
      <c r="J178" s="241"/>
      <c r="K178" s="241"/>
      <c r="L178" s="292" t="s">
        <v>548</v>
      </c>
      <c r="M178" s="241"/>
      <c r="N178" s="175"/>
      <c r="O178" s="241"/>
    </row>
    <row r="179" spans="1:19" ht="36.75" customHeight="1" x14ac:dyDescent="0.2">
      <c r="A179" s="72" t="s">
        <v>550</v>
      </c>
      <c r="B179" s="237"/>
      <c r="E179" s="72" t="s">
        <v>153</v>
      </c>
      <c r="F179" s="72" t="s">
        <v>158</v>
      </c>
      <c r="G179" s="72" t="s">
        <v>163</v>
      </c>
      <c r="H179" s="72" t="s">
        <v>168</v>
      </c>
      <c r="I179" s="241"/>
      <c r="J179" s="241"/>
      <c r="K179" s="241"/>
      <c r="L179" s="292" t="s">
        <v>168</v>
      </c>
      <c r="M179" s="241"/>
      <c r="N179" s="175"/>
      <c r="O179" s="241"/>
    </row>
    <row r="180" spans="1:19" ht="36.75" customHeight="1" x14ac:dyDescent="0.2">
      <c r="A180" s="72" t="s">
        <v>19</v>
      </c>
      <c r="B180" s="237"/>
      <c r="E180" s="72"/>
      <c r="F180" s="72"/>
      <c r="G180" s="72"/>
      <c r="H180" s="72"/>
      <c r="I180" s="241"/>
      <c r="J180" s="241"/>
      <c r="K180" s="241"/>
      <c r="L180" s="292" t="s">
        <v>165</v>
      </c>
      <c r="M180" s="241"/>
      <c r="N180" s="175"/>
      <c r="O180" s="241"/>
    </row>
    <row r="181" spans="1:19" ht="36.75" customHeight="1" x14ac:dyDescent="0.2">
      <c r="A181" s="72" t="s">
        <v>551</v>
      </c>
      <c r="B181" s="237"/>
      <c r="E181" s="72"/>
      <c r="F181" s="72"/>
      <c r="G181" s="72"/>
      <c r="H181" s="72"/>
      <c r="I181" s="241"/>
      <c r="J181" s="241"/>
      <c r="K181" s="241"/>
      <c r="L181" s="292" t="s">
        <v>549</v>
      </c>
      <c r="M181" s="241"/>
      <c r="N181" s="175"/>
      <c r="O181" s="241"/>
    </row>
    <row r="182" spans="1:19" ht="36.75" customHeight="1" x14ac:dyDescent="0.2">
      <c r="A182" s="72" t="s">
        <v>17</v>
      </c>
      <c r="B182" s="251"/>
      <c r="L182" s="292" t="s">
        <v>156</v>
      </c>
      <c r="N182" s="175"/>
    </row>
    <row r="183" spans="1:19" ht="36.75" customHeight="1" x14ac:dyDescent="0.2">
      <c r="A183" s="72" t="s">
        <v>141</v>
      </c>
      <c r="B183" s="251"/>
      <c r="L183" s="292" t="s">
        <v>548</v>
      </c>
      <c r="N183" s="175"/>
    </row>
    <row r="184" spans="1:19" s="69" customFormat="1" x14ac:dyDescent="0.2">
      <c r="A184" s="293"/>
    </row>
    <row r="185" spans="1:19" ht="30.75" customHeight="1" x14ac:dyDescent="0.2">
      <c r="A185" s="237" t="s">
        <v>334</v>
      </c>
      <c r="B185" s="237" t="s">
        <v>335</v>
      </c>
      <c r="C185" s="237" t="s">
        <v>336</v>
      </c>
      <c r="E185" s="275" t="s">
        <v>523</v>
      </c>
      <c r="F185" s="275" t="s">
        <v>525</v>
      </c>
      <c r="G185" s="275" t="s">
        <v>526</v>
      </c>
      <c r="H185" s="275" t="s">
        <v>524</v>
      </c>
      <c r="I185" s="275" t="s">
        <v>527</v>
      </c>
      <c r="J185" s="275" t="s">
        <v>528</v>
      </c>
      <c r="K185" s="275" t="s">
        <v>529</v>
      </c>
      <c r="L185" s="275" t="s">
        <v>530</v>
      </c>
      <c r="M185" s="275" t="s">
        <v>531</v>
      </c>
      <c r="N185" s="275" t="s">
        <v>532</v>
      </c>
      <c r="O185" s="275" t="s">
        <v>536</v>
      </c>
      <c r="P185" s="275" t="s">
        <v>535</v>
      </c>
      <c r="Q185" s="275" t="s">
        <v>534</v>
      </c>
      <c r="R185" s="275" t="s">
        <v>533</v>
      </c>
      <c r="S185" s="275"/>
    </row>
    <row r="186" spans="1:19" ht="29.25" customHeight="1" x14ac:dyDescent="0.2">
      <c r="A186" s="237" t="s">
        <v>335</v>
      </c>
      <c r="B186" s="238" t="s">
        <v>523</v>
      </c>
      <c r="C186" s="238" t="s">
        <v>528</v>
      </c>
      <c r="E186" s="72" t="s">
        <v>518</v>
      </c>
      <c r="F186" s="72" t="s">
        <v>149</v>
      </c>
      <c r="G186" s="72" t="s">
        <v>154</v>
      </c>
      <c r="H186" s="72" t="s">
        <v>159</v>
      </c>
      <c r="I186" s="72" t="s">
        <v>169</v>
      </c>
      <c r="J186" s="100" t="s">
        <v>201</v>
      </c>
      <c r="K186" s="100" t="s">
        <v>514</v>
      </c>
      <c r="L186" s="100" t="s">
        <v>225</v>
      </c>
      <c r="M186" s="100"/>
      <c r="N186" s="100" t="s">
        <v>235</v>
      </c>
      <c r="O186" s="100" t="s">
        <v>250</v>
      </c>
      <c r="P186" s="100" t="s">
        <v>257</v>
      </c>
      <c r="Q186" s="100" t="s">
        <v>266</v>
      </c>
      <c r="R186" s="100" t="s">
        <v>275</v>
      </c>
    </row>
    <row r="187" spans="1:19" ht="29.25" customHeight="1" x14ac:dyDescent="0.2">
      <c r="A187" s="237" t="s">
        <v>336</v>
      </c>
      <c r="B187" s="238" t="s">
        <v>525</v>
      </c>
      <c r="C187" s="238" t="s">
        <v>529</v>
      </c>
      <c r="E187" s="72" t="s">
        <v>519</v>
      </c>
      <c r="F187" s="72" t="s">
        <v>150</v>
      </c>
      <c r="G187" s="72" t="s">
        <v>155</v>
      </c>
      <c r="H187" s="72" t="s">
        <v>160</v>
      </c>
      <c r="I187" s="72" t="s">
        <v>165</v>
      </c>
      <c r="J187" s="100" t="s">
        <v>203</v>
      </c>
      <c r="K187" s="100" t="s">
        <v>212</v>
      </c>
      <c r="L187" s="100" t="s">
        <v>227</v>
      </c>
      <c r="M187" s="100"/>
      <c r="N187" s="100" t="s">
        <v>237</v>
      </c>
      <c r="O187" s="100" t="s">
        <v>252</v>
      </c>
      <c r="P187" s="100" t="s">
        <v>259</v>
      </c>
      <c r="Q187" s="100" t="s">
        <v>268</v>
      </c>
      <c r="R187" s="100" t="s">
        <v>277</v>
      </c>
    </row>
    <row r="188" spans="1:19" ht="29.25" customHeight="1" x14ac:dyDescent="0.2">
      <c r="B188" s="238" t="s">
        <v>526</v>
      </c>
      <c r="C188" s="238" t="s">
        <v>530</v>
      </c>
      <c r="E188" s="72" t="s">
        <v>520</v>
      </c>
      <c r="F188" s="72" t="s">
        <v>151</v>
      </c>
      <c r="G188" s="72" t="s">
        <v>156</v>
      </c>
      <c r="H188" s="72" t="s">
        <v>161</v>
      </c>
      <c r="I188" s="72" t="s">
        <v>166</v>
      </c>
      <c r="J188" s="100" t="s">
        <v>205</v>
      </c>
      <c r="K188" s="100" t="s">
        <v>214</v>
      </c>
      <c r="L188" s="100" t="s">
        <v>229</v>
      </c>
      <c r="M188" s="100"/>
      <c r="N188" s="100" t="s">
        <v>239</v>
      </c>
      <c r="O188" s="100" t="s">
        <v>254</v>
      </c>
      <c r="P188" s="100" t="s">
        <v>261</v>
      </c>
      <c r="Q188" s="100" t="s">
        <v>270</v>
      </c>
      <c r="R188" s="100" t="s">
        <v>279</v>
      </c>
    </row>
    <row r="189" spans="1:19" ht="29.25" customHeight="1" x14ac:dyDescent="0.2">
      <c r="B189" s="238" t="s">
        <v>524</v>
      </c>
      <c r="C189" s="238" t="s">
        <v>531</v>
      </c>
      <c r="E189" s="72" t="s">
        <v>521</v>
      </c>
      <c r="F189" s="72" t="s">
        <v>152</v>
      </c>
      <c r="G189" s="72" t="s">
        <v>157</v>
      </c>
      <c r="H189" s="72" t="s">
        <v>162</v>
      </c>
      <c r="I189" s="72" t="s">
        <v>167</v>
      </c>
      <c r="J189" s="100" t="s">
        <v>207</v>
      </c>
      <c r="K189" s="100" t="s">
        <v>216</v>
      </c>
      <c r="L189" s="100" t="s">
        <v>231</v>
      </c>
      <c r="M189" s="100"/>
      <c r="N189" s="100" t="s">
        <v>241</v>
      </c>
      <c r="O189" s="175"/>
      <c r="P189" s="100" t="s">
        <v>263</v>
      </c>
      <c r="Q189" s="100" t="s">
        <v>272</v>
      </c>
      <c r="R189" s="100" t="s">
        <v>281</v>
      </c>
    </row>
    <row r="190" spans="1:19" ht="29.25" customHeight="1" x14ac:dyDescent="0.2">
      <c r="B190" s="238" t="s">
        <v>527</v>
      </c>
      <c r="C190" s="238" t="s">
        <v>532</v>
      </c>
      <c r="E190" s="72" t="s">
        <v>522</v>
      </c>
      <c r="F190" s="72" t="s">
        <v>153</v>
      </c>
      <c r="G190" s="72" t="s">
        <v>158</v>
      </c>
      <c r="H190" s="72" t="s">
        <v>163</v>
      </c>
      <c r="I190" s="72" t="s">
        <v>168</v>
      </c>
      <c r="J190" s="241"/>
      <c r="K190" s="100" t="s">
        <v>218</v>
      </c>
      <c r="L190" s="241"/>
      <c r="M190" s="241"/>
      <c r="N190" s="100" t="s">
        <v>243</v>
      </c>
      <c r="O190" s="175"/>
      <c r="P190" s="241"/>
      <c r="R190" s="100" t="s">
        <v>283</v>
      </c>
    </row>
    <row r="191" spans="1:19" ht="29.25" customHeight="1" x14ac:dyDescent="0.2">
      <c r="B191" s="237"/>
      <c r="C191" s="238" t="s">
        <v>536</v>
      </c>
      <c r="F191" s="274"/>
      <c r="G191" s="274"/>
      <c r="H191" s="274" t="s">
        <v>164</v>
      </c>
      <c r="I191" s="274"/>
      <c r="J191" s="241"/>
      <c r="K191" s="100" t="s">
        <v>515</v>
      </c>
      <c r="L191" s="241"/>
      <c r="M191" s="241"/>
      <c r="N191" s="100" t="s">
        <v>245</v>
      </c>
      <c r="O191" s="175"/>
      <c r="P191" s="241"/>
      <c r="R191" s="100" t="s">
        <v>285</v>
      </c>
    </row>
    <row r="192" spans="1:19" ht="29.25" customHeight="1" x14ac:dyDescent="0.2">
      <c r="B192" s="237"/>
      <c r="C192" s="238" t="s">
        <v>535</v>
      </c>
      <c r="E192" s="274"/>
      <c r="F192" s="274"/>
      <c r="G192" s="274"/>
      <c r="H192" s="274"/>
      <c r="I192" s="241"/>
      <c r="K192" s="100" t="s">
        <v>516</v>
      </c>
      <c r="N192" s="100" t="s">
        <v>517</v>
      </c>
      <c r="O192" s="241"/>
      <c r="Q192" s="100"/>
    </row>
    <row r="193" spans="2:17" ht="29.25" customHeight="1" x14ac:dyDescent="0.2">
      <c r="B193" s="237"/>
      <c r="C193" s="238" t="s">
        <v>534</v>
      </c>
      <c r="E193" s="274"/>
      <c r="F193" s="274"/>
      <c r="G193" s="274"/>
      <c r="H193" s="274"/>
      <c r="I193" s="241"/>
      <c r="J193" s="100"/>
      <c r="K193" s="241"/>
      <c r="L193" s="100"/>
      <c r="M193" s="100"/>
      <c r="N193" s="175"/>
      <c r="O193" s="241"/>
      <c r="Q193" s="100"/>
    </row>
    <row r="194" spans="2:17" ht="29.25" customHeight="1" x14ac:dyDescent="0.2">
      <c r="B194" s="237"/>
      <c r="C194" s="238" t="s">
        <v>533</v>
      </c>
      <c r="I194" s="275"/>
      <c r="O194" s="275"/>
    </row>
    <row r="195" spans="2:17" s="69" customFormat="1" ht="17.25" customHeight="1" x14ac:dyDescent="0.2">
      <c r="B195" s="289" t="s">
        <v>170</v>
      </c>
    </row>
    <row r="196" spans="2:17" ht="28.5" customHeight="1" x14ac:dyDescent="0.2">
      <c r="B196" s="72" t="s">
        <v>149</v>
      </c>
      <c r="G196" s="72"/>
    </row>
    <row r="197" spans="2:17" x14ac:dyDescent="0.2">
      <c r="B197" s="72" t="s">
        <v>150</v>
      </c>
    </row>
    <row r="198" spans="2:17" x14ac:dyDescent="0.2">
      <c r="B198" s="72" t="s">
        <v>151</v>
      </c>
      <c r="H198" s="99" t="s">
        <v>200</v>
      </c>
    </row>
    <row r="199" spans="2:17" x14ac:dyDescent="0.2">
      <c r="B199" s="72" t="s">
        <v>152</v>
      </c>
      <c r="H199" s="99" t="s">
        <v>202</v>
      </c>
    </row>
    <row r="200" spans="2:17" ht="25.5" customHeight="1" x14ac:dyDescent="0.2">
      <c r="B200" s="72" t="s">
        <v>153</v>
      </c>
      <c r="C200" s="252" t="s">
        <v>489</v>
      </c>
      <c r="H200" s="99" t="s">
        <v>204</v>
      </c>
    </row>
    <row r="201" spans="2:17" x14ac:dyDescent="0.2">
      <c r="B201" s="72" t="s">
        <v>154</v>
      </c>
      <c r="C201" s="252" t="s">
        <v>490</v>
      </c>
      <c r="H201" s="99" t="s">
        <v>206</v>
      </c>
    </row>
    <row r="202" spans="2:17" x14ac:dyDescent="0.2">
      <c r="B202" s="72" t="s">
        <v>155</v>
      </c>
      <c r="C202" s="252" t="s">
        <v>491</v>
      </c>
      <c r="H202" s="101" t="s">
        <v>209</v>
      </c>
    </row>
    <row r="203" spans="2:17" ht="29.25" customHeight="1" x14ac:dyDescent="0.2">
      <c r="B203" s="72" t="s">
        <v>156</v>
      </c>
      <c r="C203" s="252" t="s">
        <v>492</v>
      </c>
      <c r="H203" s="101" t="s">
        <v>211</v>
      </c>
    </row>
    <row r="204" spans="2:17" x14ac:dyDescent="0.2">
      <c r="B204" s="72" t="s">
        <v>157</v>
      </c>
      <c r="C204" s="252"/>
      <c r="H204" s="101" t="s">
        <v>213</v>
      </c>
    </row>
    <row r="205" spans="2:17" x14ac:dyDescent="0.2">
      <c r="B205" s="72" t="s">
        <v>158</v>
      </c>
      <c r="C205" s="252"/>
      <c r="H205" s="101" t="s">
        <v>215</v>
      </c>
    </row>
    <row r="206" spans="2:17" x14ac:dyDescent="0.2">
      <c r="B206" s="72" t="s">
        <v>159</v>
      </c>
      <c r="C206" s="252"/>
      <c r="H206" s="101" t="s">
        <v>217</v>
      </c>
    </row>
    <row r="207" spans="2:17" x14ac:dyDescent="0.2">
      <c r="B207" s="72" t="s">
        <v>160</v>
      </c>
      <c r="H207" s="101" t="s">
        <v>219</v>
      </c>
    </row>
    <row r="208" spans="2:17" ht="22.5" x14ac:dyDescent="0.2">
      <c r="B208" s="72" t="s">
        <v>161</v>
      </c>
      <c r="H208" s="101" t="s">
        <v>221</v>
      </c>
    </row>
    <row r="209" spans="2:8" ht="22.5" x14ac:dyDescent="0.2">
      <c r="B209" s="72" t="s">
        <v>162</v>
      </c>
      <c r="H209" s="101" t="s">
        <v>224</v>
      </c>
    </row>
    <row r="210" spans="2:8" x14ac:dyDescent="0.2">
      <c r="B210" s="72" t="s">
        <v>163</v>
      </c>
      <c r="H210" s="101" t="s">
        <v>226</v>
      </c>
    </row>
    <row r="211" spans="2:8" ht="22.5" x14ac:dyDescent="0.2">
      <c r="B211" s="72" t="s">
        <v>164</v>
      </c>
      <c r="H211" s="101" t="s">
        <v>228</v>
      </c>
    </row>
    <row r="212" spans="2:8" ht="14.25" customHeight="1" x14ac:dyDescent="0.2">
      <c r="B212" s="72" t="s">
        <v>169</v>
      </c>
      <c r="H212" s="101" t="s">
        <v>230</v>
      </c>
    </row>
    <row r="213" spans="2:8" ht="22.5" x14ac:dyDescent="0.2">
      <c r="B213" s="72" t="s">
        <v>165</v>
      </c>
      <c r="E213" s="15"/>
      <c r="H213" s="101" t="s">
        <v>234</v>
      </c>
    </row>
    <row r="214" spans="2:8" ht="22.5" x14ac:dyDescent="0.2">
      <c r="B214" s="72" t="s">
        <v>166</v>
      </c>
      <c r="H214" s="101" t="s">
        <v>236</v>
      </c>
    </row>
    <row r="215" spans="2:8" x14ac:dyDescent="0.2">
      <c r="B215" s="72" t="s">
        <v>167</v>
      </c>
      <c r="H215" s="101" t="s">
        <v>238</v>
      </c>
    </row>
    <row r="216" spans="2:8" ht="22.5" x14ac:dyDescent="0.2">
      <c r="B216" s="72" t="s">
        <v>168</v>
      </c>
      <c r="H216" s="101" t="s">
        <v>240</v>
      </c>
    </row>
    <row r="217" spans="2:8" x14ac:dyDescent="0.2">
      <c r="H217" s="101" t="s">
        <v>242</v>
      </c>
    </row>
    <row r="218" spans="2:8" x14ac:dyDescent="0.2">
      <c r="B218" s="14" t="s">
        <v>173</v>
      </c>
      <c r="H218" s="101" t="s">
        <v>244</v>
      </c>
    </row>
    <row r="219" spans="2:8" x14ac:dyDescent="0.2">
      <c r="B219" s="72">
        <v>2015</v>
      </c>
      <c r="H219" s="101" t="s">
        <v>246</v>
      </c>
    </row>
    <row r="220" spans="2:8" x14ac:dyDescent="0.2">
      <c r="B220" s="72">
        <v>2016</v>
      </c>
      <c r="C220" s="72" t="s">
        <v>144</v>
      </c>
      <c r="H220" s="101" t="s">
        <v>249</v>
      </c>
    </row>
    <row r="221" spans="2:8" x14ac:dyDescent="0.2">
      <c r="B221" s="72">
        <v>2017</v>
      </c>
      <c r="C221" s="72" t="s">
        <v>143</v>
      </c>
      <c r="H221" s="101" t="s">
        <v>251</v>
      </c>
    </row>
    <row r="222" spans="2:8" x14ac:dyDescent="0.2">
      <c r="B222" s="72">
        <v>2018</v>
      </c>
      <c r="C222" s="72" t="s">
        <v>142</v>
      </c>
      <c r="H222" s="101" t="s">
        <v>253</v>
      </c>
    </row>
    <row r="223" spans="2:8" ht="22.5" x14ac:dyDescent="0.2">
      <c r="B223" s="72">
        <v>2019</v>
      </c>
      <c r="C223" s="72" t="s">
        <v>141</v>
      </c>
      <c r="H223" s="101" t="s">
        <v>256</v>
      </c>
    </row>
    <row r="224" spans="2:8" x14ac:dyDescent="0.2">
      <c r="H224" s="101" t="s">
        <v>258</v>
      </c>
    </row>
    <row r="225" spans="2:8" ht="15" x14ac:dyDescent="0.25">
      <c r="B225" s="98" t="s">
        <v>199</v>
      </c>
      <c r="C225" s="104" t="s">
        <v>286</v>
      </c>
      <c r="D225" s="103"/>
      <c r="E225" s="103"/>
      <c r="H225" s="101" t="s">
        <v>260</v>
      </c>
    </row>
    <row r="226" spans="2:8" ht="15" x14ac:dyDescent="0.25">
      <c r="B226" s="98"/>
      <c r="C226" s="175" t="s">
        <v>332</v>
      </c>
      <c r="D226" s="103"/>
      <c r="E226" s="103"/>
      <c r="H226" s="101" t="s">
        <v>262</v>
      </c>
    </row>
    <row r="227" spans="2:8" ht="15" x14ac:dyDescent="0.25">
      <c r="B227" s="98"/>
      <c r="C227" s="175" t="s">
        <v>144</v>
      </c>
      <c r="D227" s="103"/>
      <c r="E227" s="103"/>
      <c r="H227" s="101" t="s">
        <v>265</v>
      </c>
    </row>
    <row r="228" spans="2:8" ht="15" x14ac:dyDescent="0.25">
      <c r="B228" s="98"/>
      <c r="C228" s="175" t="s">
        <v>143</v>
      </c>
      <c r="D228" s="103"/>
      <c r="E228" s="103"/>
      <c r="H228" s="101" t="s">
        <v>267</v>
      </c>
    </row>
    <row r="229" spans="2:8" ht="15" x14ac:dyDescent="0.25">
      <c r="B229" s="98"/>
      <c r="C229" s="175" t="s">
        <v>142</v>
      </c>
      <c r="D229" s="103"/>
      <c r="E229" s="103"/>
      <c r="H229" s="101" t="s">
        <v>269</v>
      </c>
    </row>
    <row r="230" spans="2:8" ht="15" x14ac:dyDescent="0.25">
      <c r="B230" s="98"/>
      <c r="C230" s="175" t="s">
        <v>141</v>
      </c>
      <c r="H230" s="101" t="s">
        <v>271</v>
      </c>
    </row>
    <row r="231" spans="2:8" x14ac:dyDescent="0.2">
      <c r="B231" s="398" t="s">
        <v>178</v>
      </c>
      <c r="C231" s="11" t="s">
        <v>287</v>
      </c>
      <c r="H231" s="99" t="s">
        <v>274</v>
      </c>
    </row>
    <row r="232" spans="2:8" x14ac:dyDescent="0.2">
      <c r="B232" s="398"/>
      <c r="C232" s="175" t="s">
        <v>208</v>
      </c>
      <c r="H232" s="99" t="s">
        <v>276</v>
      </c>
    </row>
    <row r="233" spans="2:8" x14ac:dyDescent="0.2">
      <c r="B233" s="398"/>
      <c r="C233" s="175" t="s">
        <v>223</v>
      </c>
      <c r="H233" s="99" t="s">
        <v>278</v>
      </c>
    </row>
    <row r="234" spans="2:8" ht="25.5" x14ac:dyDescent="0.2">
      <c r="B234" s="398"/>
      <c r="C234" s="102" t="s">
        <v>232</v>
      </c>
      <c r="H234" s="99" t="s">
        <v>280</v>
      </c>
    </row>
    <row r="235" spans="2:8" x14ac:dyDescent="0.2">
      <c r="B235" s="176" t="s">
        <v>179</v>
      </c>
      <c r="C235" s="175" t="s">
        <v>233</v>
      </c>
      <c r="H235" s="99" t="s">
        <v>282</v>
      </c>
    </row>
    <row r="236" spans="2:8" x14ac:dyDescent="0.2">
      <c r="B236" s="176"/>
      <c r="C236" s="175" t="s">
        <v>248</v>
      </c>
      <c r="H236" s="99" t="s">
        <v>284</v>
      </c>
    </row>
    <row r="237" spans="2:8" x14ac:dyDescent="0.2">
      <c r="B237" s="176"/>
      <c r="C237" s="175" t="s">
        <v>255</v>
      </c>
    </row>
    <row r="238" spans="2:8" x14ac:dyDescent="0.2">
      <c r="B238" s="176"/>
      <c r="C238" s="175" t="s">
        <v>264</v>
      </c>
    </row>
    <row r="239" spans="2:8" x14ac:dyDescent="0.2">
      <c r="B239" s="176"/>
      <c r="C239" s="175" t="s">
        <v>273</v>
      </c>
    </row>
    <row r="240" spans="2:8" x14ac:dyDescent="0.2">
      <c r="B240" s="176"/>
      <c r="C240" s="175"/>
    </row>
    <row r="241" spans="2:5" x14ac:dyDescent="0.2">
      <c r="B241" s="177"/>
      <c r="C241" s="178" t="s">
        <v>339</v>
      </c>
    </row>
    <row r="242" spans="2:5" ht="15" x14ac:dyDescent="0.2">
      <c r="B242" s="103"/>
      <c r="C242" s="103" t="s">
        <v>332</v>
      </c>
    </row>
    <row r="243" spans="2:5" ht="15" x14ac:dyDescent="0.2">
      <c r="B243" s="103"/>
      <c r="C243" s="72" t="s">
        <v>340</v>
      </c>
    </row>
    <row r="244" spans="2:5" ht="15" x14ac:dyDescent="0.2">
      <c r="B244" s="103"/>
      <c r="C244" s="72" t="s">
        <v>341</v>
      </c>
    </row>
    <row r="245" spans="2:5" ht="15" x14ac:dyDescent="0.2">
      <c r="B245" s="103"/>
      <c r="C245" s="72" t="s">
        <v>342</v>
      </c>
    </row>
    <row r="246" spans="2:5" ht="15" x14ac:dyDescent="0.2">
      <c r="B246" s="103"/>
      <c r="C246" s="72" t="s">
        <v>343</v>
      </c>
    </row>
    <row r="247" spans="2:5" ht="15" x14ac:dyDescent="0.2">
      <c r="B247" s="103"/>
      <c r="C247" s="72" t="s">
        <v>344</v>
      </c>
    </row>
    <row r="248" spans="2:5" ht="15" x14ac:dyDescent="0.2">
      <c r="B248" s="103"/>
      <c r="C248" s="72" t="s">
        <v>345</v>
      </c>
    </row>
    <row r="249" spans="2:5" x14ac:dyDescent="0.2">
      <c r="B249" s="99" t="s">
        <v>200</v>
      </c>
      <c r="C249" s="100" t="s">
        <v>201</v>
      </c>
      <c r="E249" s="72"/>
    </row>
    <row r="250" spans="2:5" x14ac:dyDescent="0.2">
      <c r="B250" s="99" t="s">
        <v>202</v>
      </c>
      <c r="C250" s="100" t="s">
        <v>203</v>
      </c>
      <c r="E250" s="72"/>
    </row>
    <row r="251" spans="2:5" x14ac:dyDescent="0.2">
      <c r="B251" s="99" t="s">
        <v>204</v>
      </c>
      <c r="C251" s="100" t="s">
        <v>205</v>
      </c>
      <c r="E251" s="72"/>
    </row>
    <row r="252" spans="2:5" x14ac:dyDescent="0.2">
      <c r="B252" s="99" t="s">
        <v>206</v>
      </c>
      <c r="C252" s="100" t="s">
        <v>207</v>
      </c>
      <c r="E252" s="72"/>
    </row>
    <row r="253" spans="2:5" x14ac:dyDescent="0.2">
      <c r="B253" s="101" t="s">
        <v>209</v>
      </c>
      <c r="C253" s="100" t="s">
        <v>210</v>
      </c>
      <c r="E253" s="72"/>
    </row>
    <row r="254" spans="2:5" x14ac:dyDescent="0.2">
      <c r="B254" s="101" t="s">
        <v>211</v>
      </c>
      <c r="C254" s="100" t="s">
        <v>212</v>
      </c>
      <c r="E254" s="72"/>
    </row>
    <row r="255" spans="2:5" x14ac:dyDescent="0.2">
      <c r="B255" s="101" t="s">
        <v>213</v>
      </c>
      <c r="C255" s="100" t="s">
        <v>214</v>
      </c>
      <c r="E255" s="72"/>
    </row>
    <row r="256" spans="2:5" x14ac:dyDescent="0.2">
      <c r="B256" s="101" t="s">
        <v>215</v>
      </c>
      <c r="C256" s="100" t="s">
        <v>216</v>
      </c>
      <c r="E256" s="72"/>
    </row>
    <row r="257" spans="2:5" x14ac:dyDescent="0.2">
      <c r="B257" s="101" t="s">
        <v>217</v>
      </c>
      <c r="C257" s="100" t="s">
        <v>218</v>
      </c>
      <c r="E257" s="72"/>
    </row>
    <row r="258" spans="2:5" x14ac:dyDescent="0.2">
      <c r="B258" s="101" t="s">
        <v>219</v>
      </c>
      <c r="C258" s="100" t="s">
        <v>220</v>
      </c>
      <c r="E258" s="72"/>
    </row>
    <row r="259" spans="2:5" x14ac:dyDescent="0.2">
      <c r="B259" s="101" t="s">
        <v>221</v>
      </c>
      <c r="C259" s="100" t="s">
        <v>222</v>
      </c>
      <c r="E259" s="72"/>
    </row>
    <row r="260" spans="2:5" x14ac:dyDescent="0.2">
      <c r="B260" s="101" t="s">
        <v>224</v>
      </c>
      <c r="C260" s="100" t="s">
        <v>225</v>
      </c>
      <c r="E260" s="72"/>
    </row>
    <row r="261" spans="2:5" x14ac:dyDescent="0.2">
      <c r="B261" s="101" t="s">
        <v>226</v>
      </c>
      <c r="C261" s="100" t="s">
        <v>227</v>
      </c>
      <c r="E261" s="72"/>
    </row>
    <row r="262" spans="2:5" x14ac:dyDescent="0.2">
      <c r="B262" s="101" t="s">
        <v>228</v>
      </c>
      <c r="C262" s="100" t="s">
        <v>229</v>
      </c>
    </row>
    <row r="263" spans="2:5" x14ac:dyDescent="0.2">
      <c r="B263" s="101" t="s">
        <v>230</v>
      </c>
      <c r="C263" s="100" t="s">
        <v>231</v>
      </c>
    </row>
    <row r="264" spans="2:5" x14ac:dyDescent="0.2">
      <c r="B264" s="101" t="s">
        <v>234</v>
      </c>
      <c r="C264" s="100" t="s">
        <v>235</v>
      </c>
    </row>
    <row r="265" spans="2:5" x14ac:dyDescent="0.2">
      <c r="B265" s="101" t="s">
        <v>236</v>
      </c>
      <c r="C265" s="100" t="s">
        <v>237</v>
      </c>
    </row>
    <row r="266" spans="2:5" x14ac:dyDescent="0.2">
      <c r="B266" s="101" t="s">
        <v>238</v>
      </c>
      <c r="C266" s="100" t="s">
        <v>239</v>
      </c>
    </row>
    <row r="267" spans="2:5" x14ac:dyDescent="0.2">
      <c r="B267" s="101" t="s">
        <v>240</v>
      </c>
      <c r="C267" s="100" t="s">
        <v>241</v>
      </c>
    </row>
    <row r="268" spans="2:5" x14ac:dyDescent="0.2">
      <c r="B268" s="101" t="s">
        <v>242</v>
      </c>
      <c r="C268" s="100" t="s">
        <v>243</v>
      </c>
    </row>
    <row r="269" spans="2:5" x14ac:dyDescent="0.2">
      <c r="B269" s="101" t="s">
        <v>244</v>
      </c>
      <c r="C269" s="100" t="s">
        <v>245</v>
      </c>
    </row>
    <row r="270" spans="2:5" x14ac:dyDescent="0.2">
      <c r="B270" s="101" t="s">
        <v>246</v>
      </c>
      <c r="C270" s="100" t="s">
        <v>247</v>
      </c>
    </row>
    <row r="271" spans="2:5" x14ac:dyDescent="0.2">
      <c r="B271" s="101" t="s">
        <v>249</v>
      </c>
      <c r="C271" s="100" t="s">
        <v>250</v>
      </c>
    </row>
    <row r="272" spans="2:5" x14ac:dyDescent="0.2">
      <c r="B272" s="101" t="s">
        <v>251</v>
      </c>
      <c r="C272" s="100" t="s">
        <v>252</v>
      </c>
    </row>
    <row r="273" spans="2:3" x14ac:dyDescent="0.2">
      <c r="B273" s="101" t="s">
        <v>253</v>
      </c>
      <c r="C273" s="100" t="s">
        <v>254</v>
      </c>
    </row>
    <row r="274" spans="2:3" x14ac:dyDescent="0.2">
      <c r="B274" s="101" t="s">
        <v>256</v>
      </c>
      <c r="C274" s="100" t="s">
        <v>257</v>
      </c>
    </row>
    <row r="275" spans="2:3" x14ac:dyDescent="0.2">
      <c r="B275" s="101" t="s">
        <v>258</v>
      </c>
      <c r="C275" s="100" t="s">
        <v>259</v>
      </c>
    </row>
    <row r="276" spans="2:3" x14ac:dyDescent="0.2">
      <c r="B276" s="101" t="s">
        <v>260</v>
      </c>
      <c r="C276" s="100" t="s">
        <v>261</v>
      </c>
    </row>
    <row r="277" spans="2:3" x14ac:dyDescent="0.2">
      <c r="B277" s="101" t="s">
        <v>262</v>
      </c>
      <c r="C277" s="100" t="s">
        <v>263</v>
      </c>
    </row>
    <row r="278" spans="2:3" x14ac:dyDescent="0.2">
      <c r="B278" s="101" t="s">
        <v>265</v>
      </c>
      <c r="C278" s="100" t="s">
        <v>266</v>
      </c>
    </row>
    <row r="279" spans="2:3" x14ac:dyDescent="0.2">
      <c r="B279" s="101" t="s">
        <v>267</v>
      </c>
      <c r="C279" s="100" t="s">
        <v>268</v>
      </c>
    </row>
    <row r="280" spans="2:3" x14ac:dyDescent="0.2">
      <c r="B280" s="101" t="s">
        <v>269</v>
      </c>
      <c r="C280" s="100" t="s">
        <v>270</v>
      </c>
    </row>
    <row r="281" spans="2:3" x14ac:dyDescent="0.2">
      <c r="B281" s="101" t="s">
        <v>271</v>
      </c>
      <c r="C281" s="100" t="s">
        <v>272</v>
      </c>
    </row>
    <row r="282" spans="2:3" x14ac:dyDescent="0.2">
      <c r="B282" s="99" t="s">
        <v>274</v>
      </c>
      <c r="C282" s="100" t="s">
        <v>275</v>
      </c>
    </row>
    <row r="283" spans="2:3" x14ac:dyDescent="0.2">
      <c r="B283" s="99" t="s">
        <v>276</v>
      </c>
      <c r="C283" s="100" t="s">
        <v>277</v>
      </c>
    </row>
    <row r="284" spans="2:3" x14ac:dyDescent="0.2">
      <c r="B284" s="99" t="s">
        <v>278</v>
      </c>
      <c r="C284" s="100" t="s">
        <v>279</v>
      </c>
    </row>
    <row r="285" spans="2:3" x14ac:dyDescent="0.2">
      <c r="B285" s="99" t="s">
        <v>280</v>
      </c>
      <c r="C285" s="100" t="s">
        <v>281</v>
      </c>
    </row>
    <row r="286" spans="2:3" x14ac:dyDescent="0.2">
      <c r="B286" s="99" t="s">
        <v>282</v>
      </c>
      <c r="C286" s="100" t="s">
        <v>283</v>
      </c>
    </row>
    <row r="287" spans="2:3" x14ac:dyDescent="0.2">
      <c r="B287" s="99" t="s">
        <v>284</v>
      </c>
      <c r="C287" s="100" t="s">
        <v>285</v>
      </c>
    </row>
    <row r="289" spans="2:3" x14ac:dyDescent="0.2">
      <c r="B289" s="69"/>
      <c r="C289" s="14" t="s">
        <v>347</v>
      </c>
    </row>
    <row r="290" spans="2:3" x14ac:dyDescent="0.2">
      <c r="B290" s="69"/>
      <c r="C290" s="100" t="s">
        <v>439</v>
      </c>
    </row>
    <row r="291" spans="2:3" x14ac:dyDescent="0.2">
      <c r="C291" s="100" t="s">
        <v>348</v>
      </c>
    </row>
    <row r="292" spans="2:3" x14ac:dyDescent="0.2">
      <c r="C292" s="100" t="s">
        <v>349</v>
      </c>
    </row>
    <row r="293" spans="2:3" x14ac:dyDescent="0.2">
      <c r="C293" s="100" t="s">
        <v>350</v>
      </c>
    </row>
    <row r="294" spans="2:3" x14ac:dyDescent="0.2">
      <c r="C294" s="100" t="s">
        <v>351</v>
      </c>
    </row>
    <row r="295" spans="2:3" x14ac:dyDescent="0.2">
      <c r="C295" s="100" t="s">
        <v>431</v>
      </c>
    </row>
    <row r="296" spans="2:3" x14ac:dyDescent="0.2">
      <c r="C296" s="100" t="s">
        <v>432</v>
      </c>
    </row>
    <row r="297" spans="2:3" x14ac:dyDescent="0.2">
      <c r="B297" s="8" t="s">
        <v>383</v>
      </c>
      <c r="C297" s="100" t="s">
        <v>433</v>
      </c>
    </row>
    <row r="298" spans="2:3" x14ac:dyDescent="0.2">
      <c r="B298" s="8" t="s">
        <v>384</v>
      </c>
      <c r="C298" s="100" t="s">
        <v>434</v>
      </c>
    </row>
    <row r="299" spans="2:3" x14ac:dyDescent="0.2">
      <c r="B299" s="8" t="s">
        <v>385</v>
      </c>
      <c r="C299" s="100" t="s">
        <v>435</v>
      </c>
    </row>
    <row r="300" spans="2:3" x14ac:dyDescent="0.2">
      <c r="B300" s="8" t="s">
        <v>391</v>
      </c>
      <c r="C300" s="100" t="s">
        <v>436</v>
      </c>
    </row>
    <row r="301" spans="2:3" x14ac:dyDescent="0.2">
      <c r="B301" s="8" t="s">
        <v>386</v>
      </c>
      <c r="C301" s="100" t="s">
        <v>437</v>
      </c>
    </row>
    <row r="302" spans="2:3" x14ac:dyDescent="0.2">
      <c r="B302" s="8" t="s">
        <v>389</v>
      </c>
      <c r="C302" s="100" t="s">
        <v>438</v>
      </c>
    </row>
    <row r="303" spans="2:3" x14ac:dyDescent="0.2">
      <c r="B303" s="8" t="s">
        <v>388</v>
      </c>
      <c r="C303" s="100"/>
    </row>
    <row r="304" spans="2:3" x14ac:dyDescent="0.2">
      <c r="B304" s="8" t="s">
        <v>387</v>
      </c>
      <c r="C304" s="100"/>
    </row>
    <row r="305" spans="2:3" x14ac:dyDescent="0.2">
      <c r="C305" s="100"/>
    </row>
    <row r="306" spans="2:3" x14ac:dyDescent="0.2">
      <c r="B306" s="8" t="s">
        <v>371</v>
      </c>
    </row>
    <row r="307" spans="2:3" x14ac:dyDescent="0.2">
      <c r="B307" s="8" t="s">
        <v>372</v>
      </c>
    </row>
    <row r="308" spans="2:3" x14ac:dyDescent="0.2">
      <c r="B308" s="8" t="s">
        <v>373</v>
      </c>
    </row>
    <row r="309" spans="2:3" x14ac:dyDescent="0.2">
      <c r="B309" s="8" t="s">
        <v>390</v>
      </c>
    </row>
    <row r="310" spans="2:3" x14ac:dyDescent="0.2">
      <c r="B310" s="8" t="s">
        <v>392</v>
      </c>
    </row>
    <row r="311" spans="2:3" x14ac:dyDescent="0.2">
      <c r="B311" s="8" t="s">
        <v>393</v>
      </c>
    </row>
    <row r="312" spans="2:3" x14ac:dyDescent="0.2">
      <c r="B312" s="8" t="s">
        <v>394</v>
      </c>
    </row>
    <row r="313" spans="2:3" x14ac:dyDescent="0.2">
      <c r="B313" s="8"/>
    </row>
    <row r="314" spans="2:3" x14ac:dyDescent="0.2">
      <c r="B314" s="8" t="s">
        <v>379</v>
      </c>
    </row>
    <row r="315" spans="2:3" x14ac:dyDescent="0.2">
      <c r="B315" s="8" t="s">
        <v>378</v>
      </c>
    </row>
  </sheetData>
  <mergeCells count="1">
    <mergeCell ref="B231:B2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BreakPreview" topLeftCell="A16" zoomScale="70" zoomScaleNormal="55" zoomScaleSheetLayoutView="70" workbookViewId="0">
      <selection activeCell="C17" sqref="C17"/>
    </sheetView>
  </sheetViews>
  <sheetFormatPr baseColWidth="10" defaultRowHeight="12.75" x14ac:dyDescent="0.2"/>
  <cols>
    <col min="1" max="1" width="1.85546875" style="1" customWidth="1"/>
    <col min="2" max="2" width="28.85546875" style="1" customWidth="1"/>
    <col min="3" max="3" width="79.140625" style="1" customWidth="1"/>
    <col min="4" max="4" width="3.7109375" style="1" customWidth="1"/>
    <col min="5" max="5" width="28.85546875" style="1" customWidth="1"/>
    <col min="6" max="6" width="62.28515625" style="1" customWidth="1"/>
    <col min="7" max="7" width="18.5703125" style="7" customWidth="1"/>
    <col min="8" max="8" width="19" style="1" customWidth="1"/>
    <col min="9" max="9" width="1.140625" style="1" customWidth="1"/>
    <col min="10" max="16384" width="11.42578125" style="1"/>
  </cols>
  <sheetData>
    <row r="1" spans="1:11" x14ac:dyDescent="0.2">
      <c r="A1" s="2"/>
      <c r="B1" s="2"/>
      <c r="C1" s="2"/>
      <c r="D1" s="2"/>
      <c r="E1" s="2"/>
      <c r="F1" s="2"/>
      <c r="G1" s="27"/>
      <c r="H1" s="2"/>
      <c r="I1" s="2"/>
    </row>
    <row r="2" spans="1:11" ht="27.75" customHeight="1" x14ac:dyDescent="0.2">
      <c r="A2" s="2"/>
      <c r="B2" s="402"/>
      <c r="C2" s="405" t="s">
        <v>20</v>
      </c>
      <c r="D2" s="405"/>
      <c r="E2" s="405"/>
      <c r="F2" s="405"/>
      <c r="G2" s="307" t="s">
        <v>70</v>
      </c>
      <c r="H2" s="309" t="s">
        <v>0</v>
      </c>
      <c r="I2" s="2"/>
    </row>
    <row r="3" spans="1:11" ht="27.75" customHeight="1" x14ac:dyDescent="0.2">
      <c r="A3" s="2"/>
      <c r="B3" s="403"/>
      <c r="C3" s="406"/>
      <c r="D3" s="406"/>
      <c r="E3" s="406"/>
      <c r="F3" s="406"/>
      <c r="G3" s="83" t="s">
        <v>1</v>
      </c>
      <c r="H3" s="298">
        <v>4</v>
      </c>
      <c r="I3" s="2"/>
    </row>
    <row r="4" spans="1:11" ht="33.75" customHeight="1" x14ac:dyDescent="0.2">
      <c r="A4" s="2"/>
      <c r="B4" s="404"/>
      <c r="C4" s="407" t="s">
        <v>2</v>
      </c>
      <c r="D4" s="407"/>
      <c r="E4" s="407"/>
      <c r="F4" s="407"/>
      <c r="G4" s="306" t="s">
        <v>71</v>
      </c>
      <c r="H4" s="308">
        <v>43256</v>
      </c>
      <c r="I4" s="2"/>
    </row>
    <row r="5" spans="1:11" ht="16.5" customHeight="1" x14ac:dyDescent="0.2">
      <c r="A5" s="2"/>
      <c r="B5" s="89"/>
      <c r="C5" s="88"/>
      <c r="D5" s="206"/>
      <c r="E5" s="88"/>
      <c r="F5" s="88"/>
      <c r="G5" s="4"/>
      <c r="H5" s="4"/>
      <c r="I5" s="2"/>
    </row>
    <row r="6" spans="1:11" ht="26.25" customHeight="1" x14ac:dyDescent="0.2">
      <c r="A6" s="2"/>
      <c r="B6" s="400" t="s">
        <v>353</v>
      </c>
      <c r="C6" s="400"/>
      <c r="D6" s="400"/>
      <c r="E6" s="400"/>
      <c r="F6" s="400"/>
      <c r="G6" s="400"/>
      <c r="H6" s="400"/>
      <c r="I6" s="2"/>
    </row>
    <row r="7" spans="1:11" ht="42.75" customHeight="1" x14ac:dyDescent="0.2">
      <c r="A7" s="2"/>
      <c r="B7" s="209" t="s">
        <v>442</v>
      </c>
      <c r="C7" s="225" t="s">
        <v>418</v>
      </c>
      <c r="D7" s="208"/>
      <c r="E7" s="209" t="s">
        <v>425</v>
      </c>
      <c r="F7" s="399" t="s">
        <v>576</v>
      </c>
      <c r="G7" s="399"/>
      <c r="H7" s="399"/>
      <c r="I7" s="2"/>
    </row>
    <row r="8" spans="1:11" ht="69" customHeight="1" x14ac:dyDescent="0.2">
      <c r="A8" s="2"/>
      <c r="B8" s="209" t="s">
        <v>457</v>
      </c>
      <c r="C8" s="207" t="s">
        <v>417</v>
      </c>
      <c r="D8" s="207"/>
      <c r="E8" s="209" t="s">
        <v>420</v>
      </c>
      <c r="F8" s="401" t="s">
        <v>428</v>
      </c>
      <c r="G8" s="401"/>
      <c r="H8" s="401"/>
      <c r="I8" s="2"/>
    </row>
    <row r="9" spans="1:11" ht="54" customHeight="1" x14ac:dyDescent="0.2">
      <c r="A9" s="2"/>
      <c r="B9" s="209" t="s">
        <v>309</v>
      </c>
      <c r="C9" s="207" t="s">
        <v>55</v>
      </c>
      <c r="D9" s="207"/>
      <c r="E9" s="209" t="s">
        <v>293</v>
      </c>
      <c r="F9" s="401" t="s">
        <v>419</v>
      </c>
      <c r="G9" s="401"/>
      <c r="H9" s="401"/>
      <c r="I9" s="2"/>
    </row>
    <row r="10" spans="1:11" ht="23.25" x14ac:dyDescent="0.2">
      <c r="A10" s="2"/>
      <c r="B10" s="400" t="s">
        <v>354</v>
      </c>
      <c r="C10" s="400"/>
      <c r="D10" s="400"/>
      <c r="E10" s="400"/>
      <c r="F10" s="400"/>
      <c r="G10" s="400"/>
      <c r="H10" s="400"/>
      <c r="I10" s="2"/>
    </row>
    <row r="11" spans="1:11" ht="51.75" customHeight="1" x14ac:dyDescent="0.2">
      <c r="A11" s="2"/>
      <c r="B11" s="209" t="s">
        <v>112</v>
      </c>
      <c r="C11" s="207" t="s">
        <v>49</v>
      </c>
      <c r="D11" s="207"/>
      <c r="E11" s="209" t="s">
        <v>145</v>
      </c>
      <c r="F11" s="401" t="s">
        <v>574</v>
      </c>
      <c r="G11" s="401"/>
      <c r="H11" s="401"/>
      <c r="I11" s="2"/>
    </row>
    <row r="12" spans="1:11" ht="54.75" customHeight="1" x14ac:dyDescent="0.2">
      <c r="A12" s="2"/>
      <c r="B12" s="209" t="s">
        <v>113</v>
      </c>
      <c r="C12" s="207" t="s">
        <v>50</v>
      </c>
      <c r="D12" s="207"/>
      <c r="E12" s="209" t="s">
        <v>352</v>
      </c>
      <c r="F12" s="399" t="s">
        <v>51</v>
      </c>
      <c r="G12" s="399"/>
      <c r="H12" s="399"/>
      <c r="I12" s="2"/>
    </row>
    <row r="13" spans="1:11" ht="60" customHeight="1" x14ac:dyDescent="0.2">
      <c r="A13" s="2"/>
      <c r="B13" s="209" t="s">
        <v>74</v>
      </c>
      <c r="C13" s="207" t="s">
        <v>52</v>
      </c>
      <c r="D13" s="207"/>
      <c r="E13" s="209" t="s">
        <v>426</v>
      </c>
      <c r="F13" s="399" t="s">
        <v>53</v>
      </c>
      <c r="G13" s="399"/>
      <c r="H13" s="399"/>
      <c r="I13" s="2"/>
    </row>
    <row r="14" spans="1:11" ht="59.25" customHeight="1" x14ac:dyDescent="0.2">
      <c r="A14" s="2"/>
      <c r="B14" s="209" t="s">
        <v>76</v>
      </c>
      <c r="C14" s="207" t="s">
        <v>54</v>
      </c>
      <c r="D14" s="207"/>
      <c r="E14" s="209" t="s">
        <v>140</v>
      </c>
      <c r="F14" s="399" t="s">
        <v>424</v>
      </c>
      <c r="G14" s="399"/>
      <c r="H14" s="399"/>
      <c r="I14" s="2"/>
    </row>
    <row r="15" spans="1:11" ht="23.25" x14ac:dyDescent="0.2">
      <c r="A15" s="2"/>
      <c r="B15" s="400" t="s">
        <v>115</v>
      </c>
      <c r="C15" s="400"/>
      <c r="D15" s="400"/>
      <c r="E15" s="400"/>
      <c r="F15" s="400"/>
      <c r="G15" s="400"/>
      <c r="H15" s="400"/>
      <c r="I15" s="2"/>
    </row>
    <row r="16" spans="1:11" ht="70.5" customHeight="1" x14ac:dyDescent="0.2">
      <c r="A16" s="2"/>
      <c r="B16" s="209" t="s">
        <v>148</v>
      </c>
      <c r="C16" s="225" t="s">
        <v>421</v>
      </c>
      <c r="D16" s="207"/>
      <c r="E16" s="209" t="s">
        <v>173</v>
      </c>
      <c r="F16" s="401" t="s">
        <v>429</v>
      </c>
      <c r="G16" s="401"/>
      <c r="H16" s="401"/>
      <c r="I16" s="2"/>
      <c r="K16" s="223"/>
    </row>
    <row r="17" spans="1:11" ht="119.25" customHeight="1" x14ac:dyDescent="0.2">
      <c r="A17" s="2"/>
      <c r="B17" s="210" t="s">
        <v>146</v>
      </c>
      <c r="C17" s="225" t="s">
        <v>422</v>
      </c>
      <c r="D17" s="207"/>
      <c r="E17" s="209" t="s">
        <v>174</v>
      </c>
      <c r="F17" s="399" t="s">
        <v>409</v>
      </c>
      <c r="G17" s="399"/>
      <c r="H17" s="399"/>
      <c r="I17" s="2"/>
      <c r="K17" s="223"/>
    </row>
    <row r="18" spans="1:11" ht="75.75" customHeight="1" x14ac:dyDescent="0.2">
      <c r="A18" s="2"/>
      <c r="B18" s="210" t="s">
        <v>423</v>
      </c>
      <c r="C18" s="225" t="s">
        <v>440</v>
      </c>
      <c r="D18" s="212"/>
      <c r="E18" s="209"/>
      <c r="F18" s="399"/>
      <c r="G18" s="399"/>
      <c r="H18" s="399"/>
      <c r="I18" s="2"/>
      <c r="K18" s="223"/>
    </row>
    <row r="19" spans="1:11" ht="14.25" x14ac:dyDescent="0.2">
      <c r="A19" s="2"/>
      <c r="B19" s="209"/>
      <c r="C19" s="207"/>
      <c r="D19" s="207"/>
      <c r="E19" s="209"/>
      <c r="F19" s="207"/>
      <c r="G19" s="207"/>
      <c r="H19" s="207"/>
      <c r="I19" s="2"/>
    </row>
    <row r="20" spans="1:11" ht="23.25" x14ac:dyDescent="0.2">
      <c r="A20" s="2"/>
      <c r="B20" s="400" t="s">
        <v>367</v>
      </c>
      <c r="C20" s="400"/>
      <c r="D20" s="400"/>
      <c r="E20" s="400"/>
      <c r="F20" s="400"/>
      <c r="G20" s="400"/>
      <c r="H20" s="400"/>
      <c r="I20" s="2"/>
    </row>
    <row r="21" spans="1:11" ht="85.5" customHeight="1" x14ac:dyDescent="0.2">
      <c r="A21" s="2"/>
      <c r="B21" s="209" t="s">
        <v>362</v>
      </c>
      <c r="C21" s="207" t="s">
        <v>62</v>
      </c>
      <c r="D21" s="207"/>
      <c r="E21" s="210" t="s">
        <v>361</v>
      </c>
      <c r="F21" s="399" t="s">
        <v>67</v>
      </c>
      <c r="G21" s="399"/>
      <c r="H21" s="399"/>
      <c r="I21" s="2"/>
    </row>
    <row r="22" spans="1:11" ht="208.5" customHeight="1" x14ac:dyDescent="0.2">
      <c r="A22" s="2"/>
      <c r="B22" s="209" t="s">
        <v>356</v>
      </c>
      <c r="C22" s="207" t="s">
        <v>358</v>
      </c>
      <c r="D22" s="207"/>
      <c r="E22" s="210" t="s">
        <v>363</v>
      </c>
      <c r="F22" s="399" t="s">
        <v>366</v>
      </c>
      <c r="G22" s="399"/>
      <c r="H22" s="399"/>
      <c r="I22" s="2"/>
    </row>
    <row r="23" spans="1:11" ht="59.25" customHeight="1" x14ac:dyDescent="0.2">
      <c r="A23" s="2"/>
      <c r="B23" s="209" t="s">
        <v>63</v>
      </c>
      <c r="C23" s="207" t="s">
        <v>56</v>
      </c>
      <c r="D23" s="207"/>
      <c r="E23" s="210" t="s">
        <v>364</v>
      </c>
      <c r="F23" s="399" t="s">
        <v>66</v>
      </c>
      <c r="G23" s="399"/>
      <c r="H23" s="399"/>
      <c r="I23" s="2"/>
    </row>
    <row r="24" spans="1:11" ht="65.25" customHeight="1" x14ac:dyDescent="0.2">
      <c r="A24" s="2"/>
      <c r="B24" s="209" t="s">
        <v>355</v>
      </c>
      <c r="C24" s="211" t="s">
        <v>57</v>
      </c>
      <c r="D24" s="211"/>
      <c r="E24" s="210" t="s">
        <v>365</v>
      </c>
      <c r="F24" s="399" t="s">
        <v>69</v>
      </c>
      <c r="G24" s="399"/>
      <c r="H24" s="399"/>
      <c r="I24" s="2"/>
    </row>
    <row r="25" spans="1:11" ht="81" customHeight="1" x14ac:dyDescent="0.2">
      <c r="A25" s="2"/>
      <c r="B25" s="209" t="s">
        <v>357</v>
      </c>
      <c r="C25" s="207" t="s">
        <v>65</v>
      </c>
      <c r="D25" s="207"/>
      <c r="E25" s="5"/>
      <c r="F25" s="5"/>
      <c r="G25" s="205"/>
      <c r="H25" s="5"/>
      <c r="I25" s="2"/>
    </row>
    <row r="26" spans="1:11" ht="68.25" customHeight="1" x14ac:dyDescent="0.2">
      <c r="A26" s="2"/>
      <c r="B26" s="224" t="s">
        <v>359</v>
      </c>
      <c r="C26" s="211" t="s">
        <v>64</v>
      </c>
      <c r="D26" s="211"/>
      <c r="E26" s="5"/>
      <c r="F26" s="5"/>
      <c r="G26" s="211"/>
      <c r="H26" s="211"/>
      <c r="I26" s="2"/>
    </row>
    <row r="27" spans="1:11" ht="63.75" customHeight="1" x14ac:dyDescent="0.2">
      <c r="A27" s="2"/>
      <c r="B27" s="209" t="s">
        <v>111</v>
      </c>
      <c r="C27" s="207" t="s">
        <v>575</v>
      </c>
      <c r="D27" s="207"/>
      <c r="E27" s="5"/>
      <c r="F27" s="5"/>
      <c r="G27" s="211"/>
      <c r="H27" s="211"/>
      <c r="I27" s="2"/>
    </row>
    <row r="28" spans="1:11" ht="94.5" customHeight="1" x14ac:dyDescent="0.2">
      <c r="A28" s="2"/>
      <c r="B28" s="209" t="s">
        <v>360</v>
      </c>
      <c r="C28" s="207" t="s">
        <v>68</v>
      </c>
      <c r="D28" s="207"/>
      <c r="E28" s="5"/>
      <c r="F28" s="5"/>
      <c r="G28" s="5"/>
      <c r="H28" s="5"/>
      <c r="I28" s="2"/>
    </row>
    <row r="29" spans="1:11" ht="23.25" x14ac:dyDescent="0.2">
      <c r="A29" s="2"/>
      <c r="B29" s="400" t="s">
        <v>398</v>
      </c>
      <c r="C29" s="400"/>
      <c r="D29" s="400"/>
      <c r="E29" s="400"/>
      <c r="F29" s="400"/>
      <c r="G29" s="400"/>
      <c r="H29" s="400"/>
      <c r="I29" s="2"/>
    </row>
    <row r="30" spans="1:11" ht="50.25" customHeight="1" x14ac:dyDescent="0.2">
      <c r="A30" s="2"/>
      <c r="B30" s="209" t="s">
        <v>399</v>
      </c>
      <c r="C30" s="225" t="s">
        <v>443</v>
      </c>
      <c r="D30" s="207"/>
      <c r="E30" s="210" t="s">
        <v>405</v>
      </c>
      <c r="F30" s="399" t="s">
        <v>456</v>
      </c>
      <c r="G30" s="399"/>
      <c r="H30" s="399"/>
      <c r="I30" s="2"/>
    </row>
    <row r="31" spans="1:11" ht="50.25" customHeight="1" x14ac:dyDescent="0.2">
      <c r="A31" s="2"/>
      <c r="B31" s="209" t="s">
        <v>400</v>
      </c>
      <c r="C31" s="225" t="s">
        <v>444</v>
      </c>
      <c r="D31" s="207"/>
      <c r="E31" s="210" t="s">
        <v>454</v>
      </c>
      <c r="F31" s="399" t="s">
        <v>455</v>
      </c>
      <c r="G31" s="399"/>
      <c r="H31" s="399"/>
      <c r="I31" s="2"/>
    </row>
    <row r="32" spans="1:11" ht="50.25" customHeight="1" x14ac:dyDescent="0.2">
      <c r="A32" s="2"/>
      <c r="B32" s="209" t="s">
        <v>401</v>
      </c>
      <c r="C32" s="225" t="s">
        <v>445</v>
      </c>
      <c r="D32" s="207"/>
      <c r="E32" s="210" t="s">
        <v>406</v>
      </c>
      <c r="F32" s="399" t="s">
        <v>452</v>
      </c>
      <c r="G32" s="399"/>
      <c r="H32" s="399"/>
      <c r="I32" s="2"/>
    </row>
    <row r="33" spans="1:9" ht="50.25" customHeight="1" x14ac:dyDescent="0.2">
      <c r="A33" s="2"/>
      <c r="B33" s="209" t="s">
        <v>402</v>
      </c>
      <c r="C33" s="225" t="s">
        <v>441</v>
      </c>
      <c r="D33" s="207"/>
      <c r="E33" s="210" t="s">
        <v>333</v>
      </c>
      <c r="F33" s="399" t="s">
        <v>451</v>
      </c>
      <c r="G33" s="399"/>
      <c r="H33" s="399"/>
      <c r="I33" s="2"/>
    </row>
    <row r="34" spans="1:9" ht="50.25" customHeight="1" x14ac:dyDescent="0.2">
      <c r="A34" s="2"/>
      <c r="B34" s="209" t="s">
        <v>403</v>
      </c>
      <c r="C34" s="225" t="s">
        <v>446</v>
      </c>
      <c r="D34" s="207"/>
      <c r="E34" s="210"/>
      <c r="F34" s="207"/>
      <c r="G34" s="207"/>
      <c r="H34" s="207"/>
      <c r="I34" s="2"/>
    </row>
    <row r="35" spans="1:9" ht="65.25" customHeight="1" x14ac:dyDescent="0.2">
      <c r="A35" s="2"/>
      <c r="B35" s="209" t="s">
        <v>404</v>
      </c>
      <c r="C35" s="399" t="s">
        <v>447</v>
      </c>
      <c r="D35" s="399"/>
      <c r="E35" s="399"/>
      <c r="F35" s="399"/>
      <c r="G35" s="399"/>
      <c r="H35" s="399"/>
      <c r="I35" s="2"/>
    </row>
    <row r="36" spans="1:9" ht="23.25" x14ac:dyDescent="0.2">
      <c r="A36" s="2"/>
      <c r="B36" s="400" t="s">
        <v>408</v>
      </c>
      <c r="C36" s="400"/>
      <c r="D36" s="400"/>
      <c r="E36" s="400"/>
      <c r="F36" s="400"/>
      <c r="G36" s="400"/>
      <c r="H36" s="400"/>
      <c r="I36" s="2"/>
    </row>
    <row r="37" spans="1:9" ht="66" customHeight="1" x14ac:dyDescent="0.2">
      <c r="A37" s="2"/>
      <c r="B37" s="210" t="s">
        <v>449</v>
      </c>
      <c r="C37" s="207" t="s">
        <v>448</v>
      </c>
      <c r="D37" s="207"/>
      <c r="E37" s="210" t="s">
        <v>374</v>
      </c>
      <c r="F37" s="399" t="s">
        <v>412</v>
      </c>
      <c r="G37" s="399"/>
      <c r="H37" s="399"/>
      <c r="I37" s="2"/>
    </row>
    <row r="38" spans="1:9" ht="50.25" customHeight="1" x14ac:dyDescent="0.2">
      <c r="A38" s="2"/>
      <c r="B38" s="210" t="s">
        <v>375</v>
      </c>
      <c r="C38" s="207" t="s">
        <v>450</v>
      </c>
      <c r="D38" s="207"/>
      <c r="E38" s="210" t="s">
        <v>395</v>
      </c>
      <c r="F38" s="399" t="s">
        <v>413</v>
      </c>
      <c r="G38" s="399"/>
      <c r="H38" s="399"/>
      <c r="I38" s="2"/>
    </row>
    <row r="39" spans="1:9" ht="50.25" customHeight="1" x14ac:dyDescent="0.2">
      <c r="A39" s="2"/>
      <c r="B39" s="210" t="s">
        <v>370</v>
      </c>
      <c r="C39" s="207" t="s">
        <v>410</v>
      </c>
      <c r="D39" s="207"/>
      <c r="E39" s="210" t="s">
        <v>376</v>
      </c>
      <c r="F39" s="399" t="s">
        <v>414</v>
      </c>
      <c r="G39" s="399"/>
      <c r="H39" s="399"/>
      <c r="I39" s="2"/>
    </row>
    <row r="40" spans="1:9" ht="70.5" customHeight="1" x14ac:dyDescent="0.2">
      <c r="A40" s="2"/>
      <c r="B40" s="210" t="s">
        <v>381</v>
      </c>
      <c r="C40" s="207" t="s">
        <v>411</v>
      </c>
      <c r="D40" s="207"/>
      <c r="E40" s="210" t="s">
        <v>380</v>
      </c>
      <c r="F40" s="399" t="s">
        <v>415</v>
      </c>
      <c r="G40" s="399"/>
      <c r="H40" s="399"/>
      <c r="I40" s="2"/>
    </row>
    <row r="41" spans="1:9" ht="79.5" customHeight="1" x14ac:dyDescent="0.2">
      <c r="A41" s="2"/>
      <c r="B41" s="210" t="s">
        <v>382</v>
      </c>
      <c r="C41" s="207" t="s">
        <v>430</v>
      </c>
      <c r="D41" s="207"/>
      <c r="E41" s="210" t="s">
        <v>377</v>
      </c>
      <c r="F41" s="399" t="s">
        <v>416</v>
      </c>
      <c r="G41" s="399"/>
      <c r="H41" s="399"/>
      <c r="I41" s="2"/>
    </row>
  </sheetData>
  <sheetProtection password="CCE3" sheet="1" objects="1" scenarios="1"/>
  <mergeCells count="34">
    <mergeCell ref="F41:H41"/>
    <mergeCell ref="B36:H36"/>
    <mergeCell ref="F37:H37"/>
    <mergeCell ref="F38:H38"/>
    <mergeCell ref="F39:H39"/>
    <mergeCell ref="F40:H40"/>
    <mergeCell ref="B2:B4"/>
    <mergeCell ref="C2:F3"/>
    <mergeCell ref="C4:F4"/>
    <mergeCell ref="B6:H6"/>
    <mergeCell ref="B10:H10"/>
    <mergeCell ref="F9:H9"/>
    <mergeCell ref="F7:H7"/>
    <mergeCell ref="F8:H8"/>
    <mergeCell ref="B20:H20"/>
    <mergeCell ref="F11:H11"/>
    <mergeCell ref="F12:H12"/>
    <mergeCell ref="F13:H13"/>
    <mergeCell ref="F14:H14"/>
    <mergeCell ref="F17:H17"/>
    <mergeCell ref="B15:H15"/>
    <mergeCell ref="F18:H18"/>
    <mergeCell ref="F16:H16"/>
    <mergeCell ref="F22:H22"/>
    <mergeCell ref="F33:H33"/>
    <mergeCell ref="F35:H35"/>
    <mergeCell ref="F24:H24"/>
    <mergeCell ref="F21:H21"/>
    <mergeCell ref="F23:H23"/>
    <mergeCell ref="B29:H29"/>
    <mergeCell ref="F30:H30"/>
    <mergeCell ref="F31:H31"/>
    <mergeCell ref="F32:H32"/>
    <mergeCell ref="C35:E35"/>
  </mergeCells>
  <printOptions horizontalCentered="1" verticalCentered="1"/>
  <pageMargins left="0.39370078740157483" right="0.39370078740157483" top="0.39370078740157483" bottom="0.39370078740157483" header="0" footer="0"/>
  <pageSetup paperSize="14" scale="65" orientation="landscape" horizontalDpi="4294967294" verticalDpi="4294967294" r:id="rId1"/>
  <headerFooter alignWithMargins="0"/>
  <rowBreaks count="1" manualBreakCount="1">
    <brk id="19"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A113"/>
  <sheetViews>
    <sheetView view="pageBreakPreview" topLeftCell="E7" zoomScale="60" zoomScaleNormal="75" workbookViewId="0">
      <selection activeCell="K37" activeCellId="2" sqref="K33:M33 K35:M35 K37:M37"/>
    </sheetView>
  </sheetViews>
  <sheetFormatPr baseColWidth="10" defaultRowHeight="14.25" x14ac:dyDescent="0.2"/>
  <cols>
    <col min="1" max="1" width="1.7109375" style="33" customWidth="1"/>
    <col min="2" max="2" width="30.140625" style="51" customWidth="1"/>
    <col min="3" max="3" width="30.5703125" style="51" customWidth="1"/>
    <col min="4" max="4" width="29.85546875" style="52" customWidth="1"/>
    <col min="5" max="5" width="3.5703125" style="52" customWidth="1"/>
    <col min="6" max="8" width="28.5703125" style="52" customWidth="1"/>
    <col min="9" max="9" width="3" style="33" customWidth="1"/>
    <col min="10" max="13" width="17.28515625" style="33" customWidth="1"/>
    <col min="14" max="14" width="1.140625" style="33" customWidth="1"/>
    <col min="15" max="15" width="13.5703125" style="33" bestFit="1" customWidth="1"/>
    <col min="16" max="16" width="20.140625" style="33" customWidth="1"/>
    <col min="17" max="17" width="12.85546875" style="33" bestFit="1" customWidth="1"/>
    <col min="18" max="16384" width="11.42578125" style="33"/>
  </cols>
  <sheetData>
    <row r="1" spans="1:26" ht="6.75" customHeight="1" thickBot="1" x14ac:dyDescent="0.25">
      <c r="A1" s="29"/>
      <c r="B1" s="30"/>
      <c r="C1" s="30"/>
      <c r="D1" s="31"/>
      <c r="E1" s="31"/>
      <c r="F1" s="31"/>
      <c r="G1" s="31"/>
      <c r="H1" s="31"/>
      <c r="I1" s="29"/>
      <c r="J1" s="29"/>
      <c r="K1" s="29"/>
      <c r="L1" s="29"/>
      <c r="M1" s="29"/>
      <c r="N1" s="32"/>
      <c r="Y1" s="34"/>
    </row>
    <row r="2" spans="1:26" ht="31.5" customHeight="1" x14ac:dyDescent="0.2">
      <c r="A2" s="29"/>
      <c r="B2" s="57"/>
      <c r="C2" s="426" t="s">
        <v>114</v>
      </c>
      <c r="D2" s="426"/>
      <c r="E2" s="426"/>
      <c r="F2" s="426"/>
      <c r="G2" s="426"/>
      <c r="H2" s="426"/>
      <c r="I2" s="426"/>
      <c r="J2" s="426"/>
      <c r="K2" s="426"/>
      <c r="L2" s="139" t="s">
        <v>70</v>
      </c>
      <c r="M2" s="297" t="s">
        <v>0</v>
      </c>
      <c r="N2" s="35"/>
    </row>
    <row r="3" spans="1:26" ht="31.5" customHeight="1" x14ac:dyDescent="0.2">
      <c r="A3" s="29"/>
      <c r="B3" s="58"/>
      <c r="C3" s="427"/>
      <c r="D3" s="427"/>
      <c r="E3" s="427"/>
      <c r="F3" s="427"/>
      <c r="G3" s="427"/>
      <c r="H3" s="427"/>
      <c r="I3" s="427"/>
      <c r="J3" s="427"/>
      <c r="K3" s="427"/>
      <c r="L3" s="83" t="s">
        <v>1</v>
      </c>
      <c r="M3" s="298">
        <v>4</v>
      </c>
      <c r="N3" s="35"/>
      <c r="Y3" s="34"/>
      <c r="Z3" s="34"/>
    </row>
    <row r="4" spans="1:26" ht="31.5" customHeight="1" thickBot="1" x14ac:dyDescent="0.25">
      <c r="A4" s="29"/>
      <c r="B4" s="59"/>
      <c r="C4" s="434" t="s">
        <v>2</v>
      </c>
      <c r="D4" s="434"/>
      <c r="E4" s="434"/>
      <c r="F4" s="434"/>
      <c r="G4" s="434"/>
      <c r="H4" s="434"/>
      <c r="I4" s="434"/>
      <c r="J4" s="434"/>
      <c r="K4" s="434"/>
      <c r="L4" s="36" t="s">
        <v>71</v>
      </c>
      <c r="M4" s="299">
        <v>43256</v>
      </c>
      <c r="N4" s="35"/>
      <c r="Y4" s="34"/>
      <c r="Z4" s="34"/>
    </row>
    <row r="5" spans="1:26" ht="9" customHeight="1" x14ac:dyDescent="0.2">
      <c r="A5" s="32"/>
      <c r="B5" s="37"/>
      <c r="C5" s="37"/>
      <c r="D5" s="37"/>
      <c r="E5" s="38"/>
      <c r="F5" s="38"/>
      <c r="G5" s="38"/>
      <c r="H5" s="38"/>
      <c r="I5" s="38"/>
      <c r="J5" s="38"/>
      <c r="K5" s="38"/>
      <c r="L5" s="38"/>
      <c r="M5" s="38"/>
      <c r="N5" s="38"/>
      <c r="Y5" s="34"/>
      <c r="Z5" s="34"/>
    </row>
    <row r="6" spans="1:26" s="41" customFormat="1" ht="18" customHeight="1" x14ac:dyDescent="0.2">
      <c r="A6" s="29"/>
      <c r="B6" s="421" t="s">
        <v>72</v>
      </c>
      <c r="C6" s="421"/>
      <c r="D6" s="421"/>
      <c r="E6" s="421"/>
      <c r="F6" s="421"/>
      <c r="G6" s="421"/>
      <c r="H6" s="421"/>
      <c r="I6" s="46"/>
      <c r="J6" s="46"/>
      <c r="K6" s="46"/>
      <c r="L6" s="46"/>
      <c r="M6" s="46"/>
      <c r="N6" s="40"/>
      <c r="W6" s="33"/>
      <c r="Y6" s="34"/>
      <c r="Z6" s="42"/>
    </row>
    <row r="7" spans="1:26" s="41" customFormat="1" ht="18" customHeight="1" x14ac:dyDescent="0.3">
      <c r="A7" s="29"/>
      <c r="B7" s="412" t="s">
        <v>458</v>
      </c>
      <c r="C7" s="412"/>
      <c r="D7" s="412"/>
      <c r="E7" s="55"/>
      <c r="F7" s="412" t="s">
        <v>457</v>
      </c>
      <c r="G7" s="412"/>
      <c r="H7" s="412"/>
      <c r="I7" s="55"/>
      <c r="J7" s="412" t="s">
        <v>78</v>
      </c>
      <c r="K7" s="412"/>
      <c r="L7" s="412"/>
      <c r="M7" s="412"/>
      <c r="N7" s="40"/>
      <c r="W7" s="33"/>
      <c r="Y7" s="34"/>
      <c r="Z7" s="42"/>
    </row>
    <row r="8" spans="1:26" s="41" customFormat="1" ht="27" customHeight="1" x14ac:dyDescent="0.2">
      <c r="A8" s="29"/>
      <c r="B8" s="420" t="s">
        <v>190</v>
      </c>
      <c r="C8" s="420"/>
      <c r="D8" s="420"/>
      <c r="E8" s="56"/>
      <c r="F8" s="420" t="s">
        <v>129</v>
      </c>
      <c r="G8" s="420"/>
      <c r="H8" s="420"/>
      <c r="I8" s="56"/>
      <c r="J8" s="420" t="s">
        <v>61</v>
      </c>
      <c r="K8" s="420"/>
      <c r="L8" s="420"/>
      <c r="M8" s="420"/>
      <c r="N8" s="40"/>
      <c r="P8" s="72"/>
      <c r="W8" s="33"/>
      <c r="Y8" s="34"/>
      <c r="Z8" s="42"/>
    </row>
    <row r="9" spans="1:26" s="41" customFormat="1" ht="18.75" customHeight="1" x14ac:dyDescent="0.3">
      <c r="A9" s="29"/>
      <c r="B9" s="433" t="s">
        <v>128</v>
      </c>
      <c r="C9" s="433"/>
      <c r="D9" s="433"/>
      <c r="E9" s="43"/>
      <c r="F9" s="429" t="s">
        <v>138</v>
      </c>
      <c r="G9" s="429"/>
      <c r="H9" s="429"/>
      <c r="I9" s="67"/>
      <c r="J9" s="428" t="s">
        <v>293</v>
      </c>
      <c r="K9" s="428"/>
      <c r="L9" s="428"/>
      <c r="M9" s="428"/>
      <c r="N9" s="40"/>
      <c r="P9" s="72"/>
      <c r="W9" s="33"/>
      <c r="Y9" s="34"/>
      <c r="Z9" s="42"/>
    </row>
    <row r="10" spans="1:26" s="41" customFormat="1" ht="10.5" customHeight="1" x14ac:dyDescent="0.3">
      <c r="A10" s="29"/>
      <c r="B10" s="438" t="str">
        <f>IF(AND(J8="Subdirección de Análisis de Riesgos y Efectos de Cambio Climático"),'base de datos'!B8,IF(AND(J8="Subdirección para la Reducción del Riesgos y Adaptación al Cambio Climático"),'base de datos'!B9,IF(AND(J8="Subdirección para el Manejo de Emergencias y Desastres"),'base de datos'!B11,IF(AND(J8="Subdirección Corporativa y Asuntos Disciplinarios"),'base de datos'!B7,IF(AND(J8="Oficina de Tecnologías de la Información y las Comunicaciones "),'base de datos'!B10,IF(AND(J8="Oficina Asesora Jurídica"),'base de datos'!B7,IF(AND(J8="Oficina Asesora Planeación"),'base de datos'!B10,IF(AND(J8="Oficina de Comunicaciones"),'base de datos'!B10,IF(AND(J8="Dirección General"),'base de datos'!B8,"")))))))))</f>
        <v>5.  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v>
      </c>
      <c r="C10" s="438"/>
      <c r="D10" s="438"/>
      <c r="E10" s="231"/>
      <c r="F10" s="441"/>
      <c r="G10" s="441"/>
      <c r="H10" s="441"/>
      <c r="I10" s="226"/>
      <c r="J10" s="430" t="str">
        <f>IF(AND(B8="12. Plan de Seguridad y Privacidad de la Información"),'base de datos'!P34,IF(AND(B8="11. Plan de Tratamiento de Riesgos de Seguridad y Privacidad de la Información"),'base de datos'!P34,IF(AND(B8="10. Plan Estratégico de Tecnologías de la Información y las Comunicaciones - PETI"),'base de datos'!P34,IF(AND(B8="09. Plan Anticorrupción y de Atención al Ciudadano"),'base de datos'!P33,IF(AND(B8="08. Plan de Trabajo Anual en Seguridad y Salud en el Trabajo"),'base de datos'!P31,IF(AND(B8="06. Plan Institucional de Capacitación"),'base de datos'!P31,IF(AND(B8="01. Plan Institucional de Archivos de la Entidad - PINAR"),'base de datos'!P32,IF(AND(B8="04. Plan de Previsión de Recursos Humanos"),'base de datos'!P31,IF(AND(B8="03. Plan Anual de Vacantes"),'base de datos'!P31,IF(AND(B8="05. Plan Estratégico de Talento Humano"),'base de datos'!P31,IF(AND(B8="07. Plan de Incentivos Institucionales"),'base de datos'!P31,IF(AND(J8="Subdirección de Análisis de Riesgos y Efectos de Cambio Climático"),'base de datos'!F31,IF(AND(J8="Subdirección para la Reducción del Riesgos y Adaptación al Cambio Climático"),'base de datos'!H31,IF(AND(J8="Subdirección para el Manejo de Emergencias y Desastres"),'base de datos'!G31,IF(AND(J8="Subdirección Corporativa y Asuntos Disciplinarios"),'base de datos'!E31,IF(AND(J8="Oficina de Tecnologías de la Información y las Comunicaciones "),'base de datos'!L31,IF(AND(J8="Oficina Asesora Jurídica"),'base de datos'!I31,IF(AND(J8="Oficina Asesora Planeación"),'base de datos'!J31,IF(AND(J8="Oficina de Comunicaciones"),'base de datos'!K31,IF(AND(J8="Dirección General"),'base de datos'!M31,""))))))))))))))))))))</f>
        <v xml:space="preserve">Gestión del Manejo de Emergencias
Promoción de la Autogestión Ciudadana del Riesgo </v>
      </c>
      <c r="K10" s="430"/>
      <c r="L10" s="430"/>
      <c r="M10" s="430"/>
      <c r="N10" s="40"/>
      <c r="P10" s="72"/>
      <c r="W10" s="33"/>
      <c r="Y10" s="34"/>
      <c r="Z10" s="42"/>
    </row>
    <row r="11" spans="1:26" s="41" customFormat="1" ht="10.5" customHeight="1" x14ac:dyDescent="0.3">
      <c r="A11" s="29"/>
      <c r="B11" s="439"/>
      <c r="C11" s="439"/>
      <c r="D11" s="439"/>
      <c r="E11" s="230"/>
      <c r="F11" s="442"/>
      <c r="G11" s="442"/>
      <c r="H11" s="442"/>
      <c r="I11" s="227"/>
      <c r="J11" s="431"/>
      <c r="K11" s="431"/>
      <c r="L11" s="431"/>
      <c r="M11" s="431"/>
      <c r="N11" s="40"/>
      <c r="P11" s="72"/>
      <c r="W11" s="33"/>
      <c r="Y11" s="34"/>
      <c r="Z11" s="42"/>
    </row>
    <row r="12" spans="1:26" s="41" customFormat="1" ht="10.5" customHeight="1" x14ac:dyDescent="0.3">
      <c r="A12" s="29"/>
      <c r="B12" s="439"/>
      <c r="C12" s="439"/>
      <c r="D12" s="439"/>
      <c r="E12" s="230"/>
      <c r="F12" s="442"/>
      <c r="G12" s="442"/>
      <c r="H12" s="442"/>
      <c r="I12" s="227"/>
      <c r="J12" s="431"/>
      <c r="K12" s="431"/>
      <c r="L12" s="431"/>
      <c r="M12" s="431"/>
      <c r="N12" s="40"/>
      <c r="P12" s="72"/>
      <c r="W12" s="33"/>
      <c r="Y12" s="34"/>
      <c r="Z12" s="42"/>
    </row>
    <row r="13" spans="1:26" s="41" customFormat="1" ht="10.5" customHeight="1" x14ac:dyDescent="0.3">
      <c r="A13" s="29"/>
      <c r="B13" s="439"/>
      <c r="C13" s="439"/>
      <c r="D13" s="439"/>
      <c r="E13" s="230"/>
      <c r="F13" s="442"/>
      <c r="G13" s="442"/>
      <c r="H13" s="442"/>
      <c r="I13" s="227"/>
      <c r="J13" s="431"/>
      <c r="K13" s="431"/>
      <c r="L13" s="431"/>
      <c r="M13" s="431"/>
      <c r="N13" s="40"/>
      <c r="P13" s="72"/>
      <c r="W13" s="33"/>
      <c r="Y13" s="34"/>
      <c r="Z13" s="42"/>
    </row>
    <row r="14" spans="1:26" s="41" customFormat="1" ht="10.5" customHeight="1" x14ac:dyDescent="0.3">
      <c r="A14" s="29"/>
      <c r="B14" s="439"/>
      <c r="C14" s="439"/>
      <c r="D14" s="439"/>
      <c r="E14" s="230"/>
      <c r="F14" s="442"/>
      <c r="G14" s="442"/>
      <c r="H14" s="442"/>
      <c r="I14" s="227"/>
      <c r="J14" s="431"/>
      <c r="K14" s="431"/>
      <c r="L14" s="431"/>
      <c r="M14" s="431"/>
      <c r="N14" s="40"/>
      <c r="P14" s="72"/>
      <c r="W14" s="33"/>
      <c r="Y14" s="34"/>
      <c r="Z14" s="42"/>
    </row>
    <row r="15" spans="1:26" s="41" customFormat="1" ht="10.5" customHeight="1" x14ac:dyDescent="0.2">
      <c r="A15" s="29"/>
      <c r="B15" s="440"/>
      <c r="C15" s="440"/>
      <c r="D15" s="440"/>
      <c r="E15" s="232"/>
      <c r="F15" s="443"/>
      <c r="G15" s="443"/>
      <c r="H15" s="443"/>
      <c r="I15" s="232"/>
      <c r="J15" s="432"/>
      <c r="K15" s="432"/>
      <c r="L15" s="432"/>
      <c r="M15" s="432"/>
      <c r="N15" s="40"/>
      <c r="P15" s="72"/>
      <c r="W15" s="33"/>
      <c r="Y15" s="34"/>
      <c r="Z15" s="42"/>
    </row>
    <row r="16" spans="1:26" s="41" customFormat="1" ht="10.5" customHeight="1" x14ac:dyDescent="0.2">
      <c r="A16" s="29"/>
      <c r="B16" s="61"/>
      <c r="C16" s="61"/>
      <c r="D16" s="61"/>
      <c r="E16" s="245"/>
      <c r="F16" s="61"/>
      <c r="G16" s="61"/>
      <c r="H16" s="61"/>
      <c r="I16" s="61"/>
      <c r="J16" s="61"/>
      <c r="K16" s="61"/>
      <c r="L16" s="61"/>
      <c r="M16" s="61"/>
      <c r="N16" s="40"/>
      <c r="P16" s="72"/>
      <c r="W16" s="33"/>
      <c r="Y16" s="34"/>
      <c r="Z16" s="42"/>
    </row>
    <row r="17" spans="1:26" s="41" customFormat="1" ht="18" x14ac:dyDescent="0.2">
      <c r="A17" s="29"/>
      <c r="B17" s="416" t="s">
        <v>139</v>
      </c>
      <c r="C17" s="416"/>
      <c r="D17" s="416"/>
      <c r="E17" s="416"/>
      <c r="F17" s="416"/>
      <c r="G17" s="416"/>
      <c r="H17" s="416"/>
      <c r="I17" s="39"/>
      <c r="J17" s="39"/>
      <c r="K17" s="39"/>
      <c r="L17" s="39"/>
      <c r="M17" s="39"/>
      <c r="N17" s="40"/>
      <c r="W17" s="33"/>
      <c r="Y17" s="34"/>
      <c r="Z17" s="42"/>
    </row>
    <row r="18" spans="1:26" s="41" customFormat="1" ht="8.25" customHeight="1" x14ac:dyDescent="0.2">
      <c r="A18" s="29"/>
      <c r="B18" s="43"/>
      <c r="C18" s="43"/>
      <c r="D18" s="43"/>
      <c r="E18" s="43"/>
      <c r="F18" s="43"/>
      <c r="G18" s="43"/>
      <c r="H18" s="43"/>
      <c r="I18" s="44"/>
      <c r="J18" s="44"/>
      <c r="K18" s="44"/>
      <c r="L18" s="44"/>
      <c r="M18" s="44"/>
      <c r="N18" s="40"/>
      <c r="W18" s="33"/>
      <c r="Y18" s="34"/>
      <c r="Z18" s="42"/>
    </row>
    <row r="19" spans="1:26" s="41" customFormat="1" ht="21" customHeight="1" x14ac:dyDescent="0.3">
      <c r="A19" s="29"/>
      <c r="B19" s="417" t="s">
        <v>112</v>
      </c>
      <c r="C19" s="417"/>
      <c r="D19" s="417"/>
      <c r="E19" s="55"/>
      <c r="F19" s="417" t="s">
        <v>113</v>
      </c>
      <c r="G19" s="417"/>
      <c r="H19" s="417"/>
      <c r="I19" s="44"/>
      <c r="J19" s="417" t="s">
        <v>145</v>
      </c>
      <c r="K19" s="417"/>
      <c r="L19" s="417"/>
      <c r="M19" s="417"/>
      <c r="N19" s="40"/>
      <c r="W19" s="33"/>
      <c r="Y19" s="34"/>
      <c r="Z19" s="42"/>
    </row>
    <row r="20" spans="1:26" s="41" customFormat="1" ht="28.5" customHeight="1" x14ac:dyDescent="0.2">
      <c r="A20" s="29"/>
      <c r="B20" s="418" t="s">
        <v>5</v>
      </c>
      <c r="C20" s="418"/>
      <c r="D20" s="418"/>
      <c r="E20" s="56"/>
      <c r="F20" s="418" t="s">
        <v>41</v>
      </c>
      <c r="G20" s="418"/>
      <c r="H20" s="418"/>
      <c r="I20" s="45"/>
      <c r="J20" s="418" t="s">
        <v>22</v>
      </c>
      <c r="K20" s="418"/>
      <c r="L20" s="418"/>
      <c r="M20" s="418"/>
      <c r="N20" s="40"/>
      <c r="W20" s="33"/>
      <c r="Y20" s="34"/>
      <c r="Z20" s="42"/>
    </row>
    <row r="21" spans="1:26" s="41" customFormat="1" ht="18.75" customHeight="1" x14ac:dyDescent="0.3">
      <c r="A21" s="29"/>
      <c r="B21" s="419" t="s">
        <v>73</v>
      </c>
      <c r="C21" s="419"/>
      <c r="D21" s="419"/>
      <c r="E21" s="60"/>
      <c r="F21" s="419" t="s">
        <v>74</v>
      </c>
      <c r="G21" s="419"/>
      <c r="H21" s="419"/>
      <c r="I21" s="44"/>
      <c r="J21" s="419" t="s">
        <v>75</v>
      </c>
      <c r="K21" s="419"/>
      <c r="L21" s="419"/>
      <c r="M21" s="419"/>
      <c r="N21" s="40"/>
      <c r="W21" s="33"/>
      <c r="Y21" s="34"/>
      <c r="Z21" s="42"/>
    </row>
    <row r="22" spans="1:26" s="41" customFormat="1" ht="29.25" customHeight="1" x14ac:dyDescent="0.2">
      <c r="A22" s="29"/>
      <c r="B22" s="420" t="s">
        <v>7</v>
      </c>
      <c r="C22" s="420"/>
      <c r="D22" s="420"/>
      <c r="E22" s="56"/>
      <c r="F22" s="420" t="s">
        <v>10</v>
      </c>
      <c r="G22" s="420"/>
      <c r="H22" s="420"/>
      <c r="I22" s="45"/>
      <c r="J22" s="420" t="s">
        <v>13</v>
      </c>
      <c r="K22" s="420"/>
      <c r="L22" s="420"/>
      <c r="M22" s="420"/>
      <c r="N22" s="40"/>
      <c r="W22" s="33"/>
      <c r="Y22" s="34"/>
      <c r="Z22" s="42"/>
    </row>
    <row r="23" spans="1:26" s="41" customFormat="1" ht="21" customHeight="1" x14ac:dyDescent="0.3">
      <c r="A23" s="29"/>
      <c r="B23" s="419" t="s">
        <v>76</v>
      </c>
      <c r="C23" s="419"/>
      <c r="D23" s="419"/>
      <c r="E23" s="73"/>
      <c r="F23" s="419" t="s">
        <v>140</v>
      </c>
      <c r="G23" s="419"/>
      <c r="H23" s="419"/>
      <c r="I23" s="44"/>
      <c r="J23" s="429"/>
      <c r="K23" s="429"/>
      <c r="L23" s="429"/>
      <c r="M23" s="429"/>
      <c r="N23" s="40"/>
      <c r="W23" s="33"/>
      <c r="Y23" s="34"/>
      <c r="Z23" s="42"/>
    </row>
    <row r="24" spans="1:26" s="41" customFormat="1" ht="27.75" customHeight="1" x14ac:dyDescent="0.3">
      <c r="A24" s="29"/>
      <c r="B24" s="423" t="str">
        <f>IF(AND(J8="Subdirección de Análisis de Riesgos y Efectos de Cambio Climático"),'base de datos'!A175,IF(AND(J8="Subdirección para la Reducción del Riesgos y Adaptación al Cambio Climático"),'base de datos'!A176,IF(AND(J8="Subdirección para el Manejo de Emergencias y Desastres"),'base de datos'!A177,IF(AND(J8="Subdirección Corporativa y Asuntos Disciplinarios"),'base de datos'!A178,IF(AND(J8="Oficina de Tecnologías de la Información y las Comunicaciones "),'base de datos'!A179,IF(AND(J8="Oficina Asesora Jurídica"),'base de datos'!A180,IF(AND(J8="Oficina Asesora Planeación"),'base de datos'!A181,IF(AND(J8="Oficina de Comunicaciones"),'base de datos'!A182,IF(AND(J8="Dirección General"),'base de datos'!A180,"")))))))))</f>
        <v>Proyecto No 1178 Fortalecimiento del manejo de emergencias y desastres.</v>
      </c>
      <c r="C24" s="423"/>
      <c r="D24" s="423"/>
      <c r="E24" s="226"/>
      <c r="F24" s="435" t="str">
        <f>IF(AND(B24="Proyecto No 1172 Conocimiento del riesgo y efectos del cambio climático."),'base de datos'!L175,IF(AND(B24="Proyecto No 1158 Reducción del riesgo y adaptación al cambio climático."),'base de datos'!L176,IF(AND(B24="Proyecto No 1178 Fortalecimiento del manejo de emergencias y desastres."),'base de datos'!L177,IF(AND(B24="Proyecto No 1166 Consolidación de la gestión pública eficiente del IDIGER, como entidad coordinadora del SDGR-CC."),'base de datos'!L178,IF(AND(B24="Proyecto No 1166_Consolidación de la gestión pública eficiente del IDIGER, como entidad coordinadora del SDGR-CC."),'base de datos'!L179,IF(AND(B24="Proyecto No 1166 Consolidación de la gestión pública eficiente del IDIGER, como entidad coordinadora del SDGR-CC"),'base de datos'!L180,IF(AND(B24="Proyecto No 1166 Consolidacion de la gestión pública eficiente del IDIGER, como entidad coordinadora del SDGR-CC."),'base de datos'!L181,IF(AND(B24="Proyecto No 1158 Reducción del riesgo y adaptación al cambio climático"),'base de datos'!L182,""))))))))</f>
        <v>01 Desarrollar e implementar 100% de la  Estrategia Distrital de Respuesta a Emergencias 
02 Capacitar 30.000 personas en acciones para  el manejo de emergencias (Preparativos y Respuesta)
03 Implementar y operar 1 Centro Distrital Logístico y de Reserva y la  Central de información y telecomunicaciones del IDIGER (CITEL)
04 Asesorar y/o conceptuar 6.000 Planes De Contingencia para aglomeraciones de público de media y alta complejidad.
05 Realizar 12.000 Visitas de verificación de sistemas de transporte vertical y puertas eléctricas.</v>
      </c>
      <c r="G24" s="435"/>
      <c r="H24" s="435"/>
      <c r="I24" s="435"/>
      <c r="J24" s="435"/>
      <c r="K24" s="435"/>
      <c r="L24" s="435"/>
      <c r="M24" s="435"/>
      <c r="N24" s="40"/>
      <c r="W24" s="33"/>
      <c r="Y24" s="34"/>
      <c r="Z24" s="42"/>
    </row>
    <row r="25" spans="1:26" s="41" customFormat="1" ht="27.75" customHeight="1" x14ac:dyDescent="0.3">
      <c r="A25" s="29"/>
      <c r="B25" s="424"/>
      <c r="C25" s="424"/>
      <c r="D25" s="424"/>
      <c r="E25" s="227"/>
      <c r="F25" s="436"/>
      <c r="G25" s="436"/>
      <c r="H25" s="436"/>
      <c r="I25" s="436"/>
      <c r="J25" s="436"/>
      <c r="K25" s="436"/>
      <c r="L25" s="436"/>
      <c r="M25" s="436"/>
      <c r="N25" s="40"/>
      <c r="W25" s="33"/>
      <c r="Y25" s="34"/>
      <c r="Z25" s="42"/>
    </row>
    <row r="26" spans="1:26" s="41" customFormat="1" ht="27.75" customHeight="1" x14ac:dyDescent="0.2">
      <c r="A26" s="29"/>
      <c r="B26" s="425"/>
      <c r="C26" s="425"/>
      <c r="D26" s="425"/>
      <c r="E26" s="74"/>
      <c r="F26" s="437"/>
      <c r="G26" s="437"/>
      <c r="H26" s="437"/>
      <c r="I26" s="437"/>
      <c r="J26" s="437"/>
      <c r="K26" s="437"/>
      <c r="L26" s="437"/>
      <c r="M26" s="437"/>
      <c r="N26" s="40"/>
      <c r="W26" s="33"/>
      <c r="Y26" s="34"/>
      <c r="Z26" s="42"/>
    </row>
    <row r="27" spans="1:26" s="41" customFormat="1" ht="9.75" customHeight="1" x14ac:dyDescent="0.25">
      <c r="A27" s="29"/>
      <c r="B27" s="46"/>
      <c r="C27" s="46"/>
      <c r="D27" s="46"/>
      <c r="E27" s="46"/>
      <c r="F27" s="46"/>
      <c r="G27" s="46"/>
      <c r="H27" s="46"/>
      <c r="I27" s="46"/>
      <c r="J27" s="46"/>
      <c r="K27" s="46"/>
      <c r="L27" s="46"/>
      <c r="M27" s="46"/>
      <c r="N27" s="40"/>
      <c r="W27" s="33"/>
      <c r="Y27" s="47"/>
      <c r="Z27" s="42"/>
    </row>
    <row r="28" spans="1:26" s="41" customFormat="1" ht="18" customHeight="1" x14ac:dyDescent="0.2">
      <c r="A28" s="29"/>
      <c r="B28" s="421" t="s">
        <v>115</v>
      </c>
      <c r="C28" s="421"/>
      <c r="D28" s="421"/>
      <c r="E28" s="421"/>
      <c r="F28" s="421"/>
      <c r="G28" s="421"/>
      <c r="H28" s="421"/>
      <c r="I28" s="46"/>
      <c r="J28" s="46"/>
      <c r="K28" s="46"/>
      <c r="L28" s="46"/>
      <c r="M28" s="46"/>
      <c r="N28" s="40"/>
      <c r="Q28" s="81"/>
      <c r="R28" s="81"/>
      <c r="S28" s="81"/>
      <c r="W28" s="33"/>
      <c r="Y28" s="34"/>
      <c r="Z28" s="42"/>
    </row>
    <row r="29" spans="1:26" s="41" customFormat="1" ht="7.5" customHeight="1" x14ac:dyDescent="0.2">
      <c r="A29" s="29"/>
      <c r="B29" s="46"/>
      <c r="C29" s="46"/>
      <c r="D29" s="43"/>
      <c r="E29" s="43"/>
      <c r="F29" s="43"/>
      <c r="G29" s="43"/>
      <c r="H29" s="43"/>
      <c r="I29" s="43"/>
      <c r="J29" s="46"/>
      <c r="K29" s="46"/>
      <c r="L29" s="46"/>
      <c r="M29" s="46"/>
      <c r="N29" s="40"/>
      <c r="Q29" s="81"/>
      <c r="R29" s="81"/>
      <c r="S29" s="81"/>
      <c r="W29" s="33"/>
      <c r="Y29" s="34"/>
      <c r="Z29" s="42"/>
    </row>
    <row r="30" spans="1:26" s="41" customFormat="1" ht="22.5" customHeight="1" x14ac:dyDescent="0.3">
      <c r="A30" s="29"/>
      <c r="B30" s="414" t="s">
        <v>148</v>
      </c>
      <c r="C30" s="414"/>
      <c r="D30" s="70" t="s">
        <v>146</v>
      </c>
      <c r="F30" s="417" t="s">
        <v>191</v>
      </c>
      <c r="G30" s="417"/>
      <c r="H30" s="417"/>
      <c r="I30" s="55"/>
      <c r="J30" s="68" t="s">
        <v>173</v>
      </c>
      <c r="K30" s="414" t="s">
        <v>174</v>
      </c>
      <c r="L30" s="414"/>
      <c r="M30" s="414"/>
      <c r="N30" s="40"/>
      <c r="Q30" s="81"/>
      <c r="R30" s="81"/>
      <c r="S30" s="81"/>
      <c r="W30" s="33"/>
      <c r="Y30" s="34"/>
      <c r="Z30" s="42"/>
    </row>
    <row r="31" spans="1:26" s="41" customFormat="1" ht="23.25" customHeight="1" x14ac:dyDescent="0.2">
      <c r="A31" s="29"/>
      <c r="B31" s="415" t="s">
        <v>572</v>
      </c>
      <c r="C31" s="415"/>
      <c r="D31" s="66" t="str">
        <f>IF(AND(F31="Gastos generales"),'base de datos'!$B$158,IF(AND(F31="Proyecto No 1172 Conocimiento del riesgo y efectos del cambio climático."),'base de datos'!$B$159,IF(AND(F31="Proyecto No 1158 Reducción del riesgo y adaptación al cambio climático."),'base de datos'!$B$160,IF(AND(F31="Proyecto No 1178 Fortalecimiento del manejo de emergencias y desastres."),'base de datos'!$B$161,IF(AND(F31="Proyecto No 1166 Consolidación de la gestión pública eficiente del IDIGER, como entidad coordinadora del SDGR-CC."),'base de datos'!$B$162,IF(AND(F31="Subcuenta de Conocimiento del Riesgos y de los Efectos del Cambio Climatico - Generación de conociminento y actualización de los analisis de riesgos y efectos del cambio climatico."),'base de datos'!$B$163,IF(AND(F31="Subcuenta de Conocimiento del Riesgos y de los Efectos del Cambio Climatico - Resiliencia sectorial y reducciòn de riesgos de gran impacto."),'base de datos'!$B$164,IF(AND(F31="Subcuenta de Reducción del Riesgo - Reducción de la vulnerabilidad territorial de Bogotá frente a riesgos y efectos del cambio climático."),'base de datos'!$B$165,IF(AND(F31="Subcuenta de Manejo de Emergencias, Calamidades o Desastres - Implementación de procesos efectivos de preparativos, respuesta y recuperación post evento."),'base de datos'!$B$166,IF(AND(F31="Subcuenta de Manejo de Emergencias, Calamidades o Desastres - Atención Integral, oportuna, eficiente y eficaz de las situaciones de emergencia, calamidad o desastre a traves de la estrategia distrital de respuesta."),'base de datos'!$B$167,IF(AND(F31="Subcuenta de Adaptación al Cambio Climático - Manejo integral del agua como elemento vital para la resiliencia frente a riesgos y los efectos del cambio climatico."),'base de datos'!$B$168,IF(AND(F31="Subcuenta de Adaptación al Cambio Climático- Sistema de gobernanza ambiental para afrontar colectivamente los riesgos y efectos de cambio climatico."),'base de datos'!$B$169,IF(AND(F31="Subcuenta de Adaptación al Cambio Climático- Tranformaciòn cultural para enfentar los riesgos y los nuevos retos del cambio climatico."),'base de datos'!$B$170,IF(AND(F31="Subcuenta de Adaptación al Cambio Climático- Bogota ciudad sostenible y eficiente baja en carbono"),'base de datos'!$B$171,""))))))))))))))</f>
        <v>3-3-1-15-01-04-1178</v>
      </c>
      <c r="E31" s="56"/>
      <c r="F31" s="444" t="s">
        <v>142</v>
      </c>
      <c r="G31" s="444"/>
      <c r="H31" s="444"/>
      <c r="I31" s="56"/>
      <c r="J31" s="66">
        <v>2018</v>
      </c>
      <c r="K31" s="422">
        <v>3500180000</v>
      </c>
      <c r="L31" s="422"/>
      <c r="M31" s="422"/>
      <c r="N31" s="40"/>
      <c r="Q31" s="413"/>
      <c r="R31" s="413"/>
      <c r="S31" s="413"/>
      <c r="W31" s="33"/>
      <c r="Y31" s="34"/>
      <c r="Z31" s="42"/>
    </row>
    <row r="32" spans="1:26" s="41" customFormat="1" ht="33" customHeight="1" x14ac:dyDescent="0.2">
      <c r="A32" s="29"/>
      <c r="B32" s="415" t="s">
        <v>573</v>
      </c>
      <c r="C32" s="415"/>
      <c r="D32" s="243" t="str">
        <f>IF(AND(F32="Gastos generales"),'base de datos'!$B$158,IF(AND(F32="Proyecto No 1172 Conocimiento del riesgo y efectos del cambio climático."),'base de datos'!$B$159,IF(AND(F32="Proyecto No 1158 Reducción del riesgo y adaptación al cambio climático."),'base de datos'!$B$160,IF(AND(F32="Proyecto No 1178 Fortalecimiento del manejo de emergencias y desastres."),'base de datos'!$B$161,IF(AND(F32="Proyecto No 1166 Consolidación de la gestión pública eficiente del IDIGER, como entidad coordinadora del SDGR-CC."),'base de datos'!$B$162,IF(AND(F32="Subcuenta de Conocimiento del Riesgos y de los Efectos del Cambio Climatico - Generación de conociminento y actualización de los analisis de riesgos y efectos del cambio climatico."),'base de datos'!$B$163,IF(AND(F32="Subcuenta de Conocimiento del Riesgos y de los Efectos del Cambio Climatico - Resiliencia sectorial y reducciòn de riesgos de gran impacto."),'base de datos'!$B$164,IF(AND(F32="Subcuenta de Reducción del Riesgo - Reducción de la vulnerabilidad territorial de Bogotá frente a riesgos y efectos del cambio climático."),'base de datos'!$B$165,IF(AND(F32="Subcuenta de Manejo de Emergencias, Calamidades o Desastres - Implementación de procesos efectivos de preparativos, respuesta y recuperación post evento."),'base de datos'!$B$166,IF(AND(F32="Subcuenta de Manejo de Emergencias, Calamidades o Desastres - Atención Integral, oportuna, eficiente y eficaz de las situaciones de emergencia, calamidad o desastre a traves de la estrategia distrital de respuesta."),'base de datos'!$B$167,IF(AND(F32="Subcuenta de Adaptación al Cambio Climático - Manejo integral del agua como elemento vital para la resiliencia frente a riesgos y los efectos del cambio climatico."),'base de datos'!$B$168,IF(AND(F32="Subcuenta de Adaptación al Cambio Climático- Sistema de gobernanza ambiental para afrontar colectivamente los riesgos y efectos de cambio climatico."),'base de datos'!$B$169,IF(AND(F32="Subcuenta de Adaptación al Cambio Climático- Tranformaciòn cultural para enfentar los riesgos y los nuevos retos del cambio climatico."),'base de datos'!$B$170,IF(AND(F32="Subcuenta de Adaptación al Cambio Climático- Bogota ciudad sostenible y eficiente baja en carbono"),'base de datos'!$B$171,""))))))))))))))</f>
        <v>3-3-1-2-100</v>
      </c>
      <c r="E32" s="56"/>
      <c r="F32" s="444" t="s">
        <v>171</v>
      </c>
      <c r="G32" s="444"/>
      <c r="H32" s="444"/>
      <c r="I32" s="56"/>
      <c r="J32" s="48">
        <v>2015</v>
      </c>
      <c r="K32" s="449">
        <v>9789977942</v>
      </c>
      <c r="L32" s="449"/>
      <c r="M32" s="449"/>
      <c r="N32" s="40"/>
      <c r="Q32" s="413"/>
      <c r="R32" s="413"/>
      <c r="S32" s="413"/>
      <c r="W32" s="33"/>
      <c r="Y32" s="34"/>
      <c r="Z32" s="42"/>
    </row>
    <row r="33" spans="1:27" s="41" customFormat="1" ht="31.5" customHeight="1" x14ac:dyDescent="0.2">
      <c r="A33" s="29"/>
      <c r="B33" s="415" t="s">
        <v>573</v>
      </c>
      <c r="C33" s="415"/>
      <c r="D33" s="322" t="str">
        <f>IF(AND(F33="Gastos generales"),'base de datos'!$B$158,IF(AND(F33="Proyecto No 1172 Conocimiento del riesgo y efectos del cambio climático."),'base de datos'!$B$159,IF(AND(F33="Proyecto No 1158 Reducción del riesgo y adaptación al cambio climático."),'base de datos'!$B$160,IF(AND(F33="Proyecto No 1178 Fortalecimiento del manejo de emergencias y desastres."),'base de datos'!$B$161,IF(AND(F33="Proyecto No 1166 Consolidación de la gestión pública eficiente del IDIGER, como entidad coordinadora del SDGR-CC."),'base de datos'!$B$162,IF(AND(F33="Subcuenta de Conocimiento del Riesgos y de los Efectos del Cambio Climatico - Generación de conociminento y actualización de los analisis de riesgos y efectos del cambio climatico."),'base de datos'!$B$163,IF(AND(F33="Subcuenta de Conocimiento del Riesgos y de los Efectos del Cambio Climatico - Resiliencia sectorial y reducciòn de riesgos de gran impacto."),'base de datos'!$B$164,IF(AND(F33="Subcuenta de Reducción del Riesgo - Reducción de la vulnerabilidad territorial de Bogotá frente a riesgos y efectos del cambio climático."),'base de datos'!$B$165,IF(AND(F33="Subcuenta de Manejo de Emergencias, Calamidades o Desastres - Implementación de procesos efectivos de preparativos, respuesta y recuperación post evento."),'base de datos'!$B$166,IF(AND(F33="Subcuenta de Manejo de Emergencias, Calamidades o Desastres - Atención Integral, oportuna, eficiente y eficaz de las situaciones de emergencia, calamidad o desastre a traves de la estrategia distrital de respuesta."),'base de datos'!$B$167,IF(AND(F33="Subcuenta de Adaptación al Cambio Climático - Manejo integral del agua como elemento vital para la resiliencia frente a riesgos y los efectos del cambio climatico."),'base de datos'!$B$168,IF(AND(F33="Subcuenta de Adaptación al Cambio Climático- Sistema de gobernanza ambiental para afrontar colectivamente los riesgos y efectos de cambio climatico."),'base de datos'!$B$169,IF(AND(F33="Subcuenta de Adaptación al Cambio Climático- Tranformaciòn cultural para enfentar los riesgos y los nuevos retos del cambio climatico."),'base de datos'!$B$170,IF(AND(F33="Subcuenta de Adaptación al Cambio Climático- Bogota ciudad sostenible y eficiente baja en carbono"),'base de datos'!$B$171,""))))))))))))))</f>
        <v>3-3-1-2-100</v>
      </c>
      <c r="E33" s="56"/>
      <c r="F33" s="444" t="s">
        <v>171</v>
      </c>
      <c r="G33" s="444"/>
      <c r="H33" s="444"/>
      <c r="I33" s="56"/>
      <c r="J33" s="322">
        <v>2016</v>
      </c>
      <c r="K33" s="449">
        <v>5105178142</v>
      </c>
      <c r="L33" s="449"/>
      <c r="M33" s="449"/>
      <c r="N33" s="40"/>
      <c r="Q33" s="323"/>
      <c r="R33" s="323"/>
      <c r="S33" s="323"/>
      <c r="W33" s="33"/>
      <c r="Y33" s="34"/>
      <c r="Z33" s="42"/>
    </row>
    <row r="34" spans="1:27" s="41" customFormat="1" ht="30.75" customHeight="1" x14ac:dyDescent="0.2">
      <c r="A34" s="29"/>
      <c r="B34" s="415" t="s">
        <v>573</v>
      </c>
      <c r="C34" s="415"/>
      <c r="D34" s="322" t="str">
        <f>IF(AND(F34="Gastos generales"),'base de datos'!$B$158,IF(AND(F34="Proyecto No 1172 Conocimiento del riesgo y efectos del cambio climático."),'base de datos'!$B$159,IF(AND(F34="Proyecto No 1158 Reducción del riesgo y adaptación al cambio climático."),'base de datos'!$B$160,IF(AND(F34="Proyecto No 1178 Fortalecimiento del manejo de emergencias y desastres."),'base de datos'!$B$161,IF(AND(F34="Proyecto No 1166 Consolidación de la gestión pública eficiente del IDIGER, como entidad coordinadora del SDGR-CC."),'base de datos'!$B$162,IF(AND(F34="Subcuenta de Conocimiento del Riesgos y de los Efectos del Cambio Climatico - Generación de conociminento y actualización de los analisis de riesgos y efectos del cambio climatico."),'base de datos'!$B$163,IF(AND(F34="Subcuenta de Conocimiento del Riesgos y de los Efectos del Cambio Climatico - Resiliencia sectorial y reducciòn de riesgos de gran impacto."),'base de datos'!$B$164,IF(AND(F34="Subcuenta de Reducción del Riesgo - Reducción de la vulnerabilidad territorial de Bogotá frente a riesgos y efectos del cambio climático."),'base de datos'!$B$165,IF(AND(F34="Subcuenta de Manejo de Emergencias, Calamidades o Desastres - Implementación de procesos efectivos de preparativos, respuesta y recuperación post evento."),'base de datos'!$B$166,IF(AND(F34="Subcuenta de Manejo de Emergencias, Calamidades o Desastres - Atención Integral, oportuna, eficiente y eficaz de las situaciones de emergencia, calamidad o desastre a traves de la estrategia distrital de respuesta."),'base de datos'!$B$167,IF(AND(F34="Subcuenta de Adaptación al Cambio Climático - Manejo integral del agua como elemento vital para la resiliencia frente a riesgos y los efectos del cambio climatico."),'base de datos'!$B$168,IF(AND(F34="Subcuenta de Adaptación al Cambio Climático- Sistema de gobernanza ambiental para afrontar colectivamente los riesgos y efectos de cambio climatico."),'base de datos'!$B$169,IF(AND(F34="Subcuenta de Adaptación al Cambio Climático- Tranformaciòn cultural para enfentar los riesgos y los nuevos retos del cambio climatico."),'base de datos'!$B$170,IF(AND(F34="Subcuenta de Adaptación al Cambio Climático- Bogota ciudad sostenible y eficiente baja en carbono"),'base de datos'!$B$171,""))))))))))))))</f>
        <v>3-3-1-2-200</v>
      </c>
      <c r="E34" s="56"/>
      <c r="F34" s="409" t="s">
        <v>172</v>
      </c>
      <c r="G34" s="409"/>
      <c r="H34" s="409"/>
      <c r="I34" s="56"/>
      <c r="J34" s="322">
        <v>2016</v>
      </c>
      <c r="K34" s="449">
        <v>10655031258</v>
      </c>
      <c r="L34" s="449"/>
      <c r="M34" s="449"/>
      <c r="N34" s="40"/>
      <c r="Q34" s="323"/>
      <c r="R34" s="323"/>
      <c r="S34" s="323"/>
      <c r="W34" s="33"/>
      <c r="Y34" s="34"/>
      <c r="Z34" s="42"/>
    </row>
    <row r="35" spans="1:27" s="41" customFormat="1" ht="30.75" customHeight="1" x14ac:dyDescent="0.2">
      <c r="A35" s="29"/>
      <c r="B35" s="415" t="s">
        <v>488</v>
      </c>
      <c r="C35" s="415"/>
      <c r="D35" s="322" t="str">
        <f>IF(AND(F35="Gastos generales"),'base de datos'!$B$158,IF(AND(F35="Proyecto No 1172 Conocimiento del riesgo y efectos del cambio climático."),'base de datos'!$B$159,IF(AND(F35="Proyecto No 1158 Reducción del riesgo y adaptación al cambio climático."),'base de datos'!$B$160,IF(AND(F35="Proyecto No 1178 Fortalecimiento del manejo de emergencias y desastres."),'base de datos'!$B$161,IF(AND(F35="Proyecto No 1166 Consolidación de la gestión pública eficiente del IDIGER, como entidad coordinadora del SDGR-CC."),'base de datos'!$B$162,IF(AND(F35="Subcuenta de Conocimiento del Riesgos y de los Efectos del Cambio Climatico - Generación de conociminento y actualización de los analisis de riesgos y efectos del cambio climatico."),'base de datos'!$B$163,IF(AND(F35="Subcuenta de Conocimiento del Riesgos y de los Efectos del Cambio Climatico - Resiliencia sectorial y reducciòn de riesgos de gran impacto."),'base de datos'!$B$164,IF(AND(F35="Subcuenta de Reducción del Riesgo - Reducción de la vulnerabilidad territorial de Bogotá frente a riesgos y efectos del cambio climático."),'base de datos'!$B$165,IF(AND(F35="Subcuenta de Manejo de Emergencias, Calamidades o Desastres - Implementación de procesos efectivos de preparativos, respuesta y recuperación post evento."),'base de datos'!$B$166,IF(AND(F35="Subcuenta de Manejo de Emergencias, Calamidades o Desastres - Atención Integral, oportuna, eficiente y eficaz de las situaciones de emergencia, calamidad o desastre a traves de la estrategia distrital de respuesta."),'base de datos'!$B$167,IF(AND(F35="Subcuenta de Adaptación al Cambio Climático - Manejo integral del agua como elemento vital para la resiliencia frente a riesgos y los efectos del cambio climatico."),'base de datos'!$B$168,IF(AND(F35="Subcuenta de Adaptación al Cambio Climático- Sistema de gobernanza ambiental para afrontar colectivamente los riesgos y efectos de cambio climatico."),'base de datos'!$B$169,IF(AND(F35="Subcuenta de Adaptación al Cambio Climático- Tranformaciòn cultural para enfentar los riesgos y los nuevos retos del cambio climatico."),'base de datos'!$B$170,IF(AND(F35="Subcuenta de Adaptación al Cambio Climático- Bogota ciudad sostenible y eficiente baja en carbono"),'base de datos'!$B$171,""))))))))))))))</f>
        <v>3-3-1-2-100</v>
      </c>
      <c r="E35" s="56"/>
      <c r="F35" s="444" t="s">
        <v>171</v>
      </c>
      <c r="G35" s="444"/>
      <c r="H35" s="444"/>
      <c r="I35" s="56"/>
      <c r="J35" s="48">
        <v>2017</v>
      </c>
      <c r="K35" s="422">
        <v>5000000000</v>
      </c>
      <c r="L35" s="422"/>
      <c r="M35" s="422"/>
      <c r="N35" s="40"/>
      <c r="Q35" s="81"/>
      <c r="R35" s="81"/>
      <c r="S35" s="81"/>
      <c r="W35" s="33"/>
      <c r="Y35" s="34"/>
      <c r="Z35" s="42"/>
    </row>
    <row r="36" spans="1:27" s="41" customFormat="1" ht="30" customHeight="1" x14ac:dyDescent="0.2">
      <c r="A36" s="29"/>
      <c r="B36" s="415" t="s">
        <v>573</v>
      </c>
      <c r="C36" s="415"/>
      <c r="D36" s="322" t="str">
        <f>IF(AND(F36="Gastos generales"),'base de datos'!$B$158,IF(AND(F36="Proyecto No 1172 Conocimiento del riesgo y efectos del cambio climático."),'base de datos'!$B$159,IF(AND(F36="Proyecto No 1158 Reducción del riesgo y adaptación al cambio climático."),'base de datos'!$B$160,IF(AND(F36="Proyecto No 1178 Fortalecimiento del manejo de emergencias y desastres."),'base de datos'!$B$161,IF(AND(F36="Proyecto No 1166 Consolidación de la gestión pública eficiente del IDIGER, como entidad coordinadora del SDGR-CC."),'base de datos'!$B$162,IF(AND(F36="Subcuenta de Conocimiento del Riesgos y de los Efectos del Cambio Climatico - Generación de conociminento y actualización de los analisis de riesgos y efectos del cambio climatico."),'base de datos'!$B$163,IF(AND(F36="Subcuenta de Conocimiento del Riesgos y de los Efectos del Cambio Climatico - Resiliencia sectorial y reducciòn de riesgos de gran impacto."),'base de datos'!$B$164,IF(AND(F36="Subcuenta de Reducción del Riesgo - Reducción de la vulnerabilidad territorial de Bogotá frente a riesgos y efectos del cambio climático."),'base de datos'!$B$165,IF(AND(F36="Subcuenta de Manejo de Emergencias, Calamidades o Desastres - Implementación de procesos efectivos de preparativos, respuesta y recuperación post evento."),'base de datos'!$B$166,IF(AND(F36="Subcuenta de Manejo de Emergencias, Calamidades o Desastres - Atención Integral, oportuna, eficiente y eficaz de las situaciones de emergencia, calamidad o desastre a traves de la estrategia distrital de respuesta."),'base de datos'!$B$167,IF(AND(F36="Subcuenta de Adaptación al Cambio Climático - Manejo integral del agua como elemento vital para la resiliencia frente a riesgos y los efectos del cambio climatico."),'base de datos'!$B$168,IF(AND(F36="Subcuenta de Adaptación al Cambio Climático- Sistema de gobernanza ambiental para afrontar colectivamente los riesgos y efectos de cambio climatico."),'base de datos'!$B$169,IF(AND(F36="Subcuenta de Adaptación al Cambio Climático- Tranformaciòn cultural para enfentar los riesgos y los nuevos retos del cambio climatico."),'base de datos'!$B$170,IF(AND(F36="Subcuenta de Adaptación al Cambio Climático- Bogota ciudad sostenible y eficiente baja en carbono"),'base de datos'!$B$171,""))))))))))))))</f>
        <v>3-3-1-2-200</v>
      </c>
      <c r="E36" s="56"/>
      <c r="F36" s="409" t="s">
        <v>172</v>
      </c>
      <c r="G36" s="409"/>
      <c r="H36" s="409"/>
      <c r="I36" s="56"/>
      <c r="J36" s="322">
        <v>2017</v>
      </c>
      <c r="K36" s="422">
        <v>5300000000</v>
      </c>
      <c r="L36" s="422"/>
      <c r="M36" s="422"/>
      <c r="N36" s="40"/>
      <c r="Q36" s="81"/>
      <c r="R36" s="81"/>
      <c r="S36" s="81"/>
      <c r="W36" s="33"/>
      <c r="Y36" s="34"/>
      <c r="Z36" s="42"/>
    </row>
    <row r="37" spans="1:27" s="41" customFormat="1" ht="30.75" customHeight="1" x14ac:dyDescent="0.2">
      <c r="A37" s="29"/>
      <c r="B37" s="415" t="s">
        <v>488</v>
      </c>
      <c r="C37" s="415"/>
      <c r="D37" s="322" t="str">
        <f>IF(AND(F37="Gastos generales"),'base de datos'!$B$158,IF(AND(F37="Proyecto No 1172 Conocimiento del riesgo y efectos del cambio climático."),'base de datos'!$B$159,IF(AND(F37="Proyecto No 1158 Reducción del riesgo y adaptación al cambio climático."),'base de datos'!$B$160,IF(AND(F37="Proyecto No 1178 Fortalecimiento del manejo de emergencias y desastres."),'base de datos'!$B$161,IF(AND(F37="Proyecto No 1166 Consolidación de la gestión pública eficiente del IDIGER, como entidad coordinadora del SDGR-CC."),'base de datos'!$B$162,IF(AND(F37="Subcuenta de Conocimiento del Riesgos y de los Efectos del Cambio Climatico - Generación de conociminento y actualización de los analisis de riesgos y efectos del cambio climatico."),'base de datos'!$B$163,IF(AND(F37="Subcuenta de Conocimiento del Riesgos y de los Efectos del Cambio Climatico - Resiliencia sectorial y reducciòn de riesgos de gran impacto."),'base de datos'!$B$164,IF(AND(F37="Subcuenta de Reducción del Riesgo - Reducción de la vulnerabilidad territorial de Bogotá frente a riesgos y efectos del cambio climático."),'base de datos'!$B$165,IF(AND(F37="Subcuenta de Manejo de Emergencias, Calamidades o Desastres - Implementación de procesos efectivos de preparativos, respuesta y recuperación post evento."),'base de datos'!$B$166,IF(AND(F37="Subcuenta de Manejo de Emergencias, Calamidades o Desastres - Atención Integral, oportuna, eficiente y eficaz de las situaciones de emergencia, calamidad o desastre a traves de la estrategia distrital de respuesta."),'base de datos'!$B$167,IF(AND(F37="Subcuenta de Adaptación al Cambio Climático - Manejo integral del agua como elemento vital para la resiliencia frente a riesgos y los efectos del cambio climatico."),'base de datos'!$B$168,IF(AND(F37="Subcuenta de Adaptación al Cambio Climático- Sistema de gobernanza ambiental para afrontar colectivamente los riesgos y efectos de cambio climatico."),'base de datos'!$B$169,IF(AND(F37="Subcuenta de Adaptación al Cambio Climático- Tranformaciòn cultural para enfentar los riesgos y los nuevos retos del cambio climatico."),'base de datos'!$B$170,IF(AND(F37="Subcuenta de Adaptación al Cambio Climático- Bogota ciudad sostenible y eficiente baja en carbono"),'base de datos'!$B$171,""))))))))))))))</f>
        <v>3-3-1-2-100</v>
      </c>
      <c r="E37" s="56"/>
      <c r="F37" s="444" t="s">
        <v>171</v>
      </c>
      <c r="G37" s="444"/>
      <c r="H37" s="444"/>
      <c r="I37" s="56"/>
      <c r="J37" s="322">
        <v>2018</v>
      </c>
      <c r="K37" s="422">
        <v>7284068900</v>
      </c>
      <c r="L37" s="422"/>
      <c r="M37" s="422"/>
      <c r="N37" s="40"/>
      <c r="Q37" s="81"/>
      <c r="R37" s="81"/>
      <c r="S37" s="81"/>
      <c r="W37" s="33"/>
      <c r="Y37" s="34"/>
      <c r="Z37" s="42"/>
    </row>
    <row r="38" spans="1:27" s="41" customFormat="1" ht="30" customHeight="1" x14ac:dyDescent="0.2">
      <c r="A38" s="29"/>
      <c r="B38" s="415" t="s">
        <v>573</v>
      </c>
      <c r="C38" s="415"/>
      <c r="D38" s="322" t="str">
        <f>IF(AND(F38="Gastos generales"),'base de datos'!$B$158,IF(AND(F38="Proyecto No 1172 Conocimiento del riesgo y efectos del cambio climático."),'base de datos'!$B$159,IF(AND(F38="Proyecto No 1158 Reducción del riesgo y adaptación al cambio climático."),'base de datos'!$B$160,IF(AND(F38="Proyecto No 1178 Fortalecimiento del manejo de emergencias y desastres."),'base de datos'!$B$161,IF(AND(F38="Proyecto No 1166 Consolidación de la gestión pública eficiente del IDIGER, como entidad coordinadora del SDGR-CC."),'base de datos'!$B$162,IF(AND(F38="Subcuenta de Conocimiento del Riesgos y de los Efectos del Cambio Climatico - Generación de conociminento y actualización de los analisis de riesgos y efectos del cambio climatico."),'base de datos'!$B$163,IF(AND(F38="Subcuenta de Conocimiento del Riesgos y de los Efectos del Cambio Climatico - Resiliencia sectorial y reducciòn de riesgos de gran impacto."),'base de datos'!$B$164,IF(AND(F38="Subcuenta de Reducción del Riesgo - Reducción de la vulnerabilidad territorial de Bogotá frente a riesgos y efectos del cambio climático."),'base de datos'!$B$165,IF(AND(F38="Subcuenta de Manejo de Emergencias, Calamidades o Desastres - Implementación de procesos efectivos de preparativos, respuesta y recuperación post evento."),'base de datos'!$B$166,IF(AND(F38="Subcuenta de Manejo de Emergencias, Calamidades o Desastres - Atención Integral, oportuna, eficiente y eficaz de las situaciones de emergencia, calamidad o desastre a traves de la estrategia distrital de respuesta."),'base de datos'!$B$167,IF(AND(F38="Subcuenta de Adaptación al Cambio Climático - Manejo integral del agua como elemento vital para la resiliencia frente a riesgos y los efectos del cambio climatico."),'base de datos'!$B$168,IF(AND(F38="Subcuenta de Adaptación al Cambio Climático- Sistema de gobernanza ambiental para afrontar colectivamente los riesgos y efectos de cambio climatico."),'base de datos'!$B$169,IF(AND(F38="Subcuenta de Adaptación al Cambio Climático- Tranformaciòn cultural para enfentar los riesgos y los nuevos retos del cambio climatico."),'base de datos'!$B$170,IF(AND(F38="Subcuenta de Adaptación al Cambio Climático- Bogota ciudad sostenible y eficiente baja en carbono"),'base de datos'!$B$171,""))))))))))))))</f>
        <v>3-3-1-2-200</v>
      </c>
      <c r="E38" s="56"/>
      <c r="F38" s="409" t="s">
        <v>172</v>
      </c>
      <c r="G38" s="409"/>
      <c r="H38" s="409"/>
      <c r="I38" s="56"/>
      <c r="J38" s="48">
        <v>2018</v>
      </c>
      <c r="K38" s="422">
        <v>17450000000</v>
      </c>
      <c r="L38" s="422"/>
      <c r="M38" s="422"/>
      <c r="N38" s="40"/>
      <c r="Q38" s="81"/>
      <c r="R38" s="81"/>
      <c r="S38" s="81"/>
      <c r="W38" s="33"/>
      <c r="Y38" s="34"/>
      <c r="Z38" s="42"/>
    </row>
    <row r="39" spans="1:27" s="41" customFormat="1" ht="8.25" customHeight="1" x14ac:dyDescent="0.2">
      <c r="A39" s="29"/>
      <c r="B39" s="46"/>
      <c r="C39" s="46"/>
      <c r="D39" s="43"/>
      <c r="E39" s="43"/>
      <c r="F39" s="43"/>
      <c r="G39" s="43"/>
      <c r="H39" s="43"/>
      <c r="I39" s="43"/>
      <c r="J39" s="46"/>
      <c r="K39" s="46"/>
      <c r="L39" s="46"/>
      <c r="M39" s="46"/>
      <c r="N39" s="40"/>
      <c r="W39" s="33"/>
      <c r="Y39" s="34"/>
      <c r="Z39" s="42"/>
    </row>
    <row r="40" spans="1:27" ht="17.25" customHeight="1" x14ac:dyDescent="0.3">
      <c r="A40" s="49"/>
      <c r="B40" s="445" t="s">
        <v>427</v>
      </c>
      <c r="C40" s="445"/>
      <c r="D40" s="445"/>
      <c r="E40" s="50"/>
      <c r="F40" s="410"/>
      <c r="G40" s="410"/>
      <c r="H40" s="410"/>
      <c r="I40" s="410"/>
      <c r="J40" s="410"/>
      <c r="K40" s="446">
        <f>SUM(K31:M38)</f>
        <v>64084436242</v>
      </c>
      <c r="L40" s="447"/>
      <c r="M40" s="448"/>
      <c r="N40" s="49"/>
      <c r="Y40" s="34"/>
      <c r="Z40" s="34"/>
      <c r="AA40" s="34"/>
    </row>
    <row r="41" spans="1:27" ht="18.75" customHeight="1" x14ac:dyDescent="0.3">
      <c r="A41" s="49"/>
      <c r="B41" s="408" t="s">
        <v>81</v>
      </c>
      <c r="C41" s="408"/>
      <c r="D41" s="408"/>
      <c r="E41" s="75"/>
      <c r="F41" s="411" t="str">
        <f>IF(AND(J8="Subdirección de Análisis de Riesgos y Efectos de Cambio Climático"),B50,IF(AND(J8="Subdirección para la Reducción del Riesgos y Adaptación al Cambio Climático"),B51,IF(AND(J8="Subdirección para el Manejo de Emergencias y Desastres"),B52,IF(AND(J8="Subdirección Corporativa y Asuntos Disciplinarios"),B53,IF(AND(J8="Oficina de Tecnologías de la Información y las Comunicaciones "),B54,IF(AND(J8="Oficina Asesora Jurídica"),B55,IF(AND(J8="Oficina Asesora Planeación"),B56,IF(AND(J8="Oficina de Comunicaciones"),B57,IF(AND(J8="Dirección General"),B58,"")))))))))</f>
        <v>Carlos Torres Becerra
Subdirección de Manejo de Emergencias y Desastres
Subdirector de Manejo de Emergencias y Desastres
ctorres@idiger.gov.co
4297414 - Extensión 2301</v>
      </c>
      <c r="G41" s="411"/>
      <c r="H41" s="411"/>
      <c r="I41" s="411"/>
      <c r="J41" s="411"/>
      <c r="K41" s="78"/>
      <c r="L41" s="78"/>
      <c r="M41" s="78"/>
      <c r="N41" s="49"/>
      <c r="Y41" s="34"/>
      <c r="Z41" s="34"/>
      <c r="AA41" s="34"/>
    </row>
    <row r="42" spans="1:27" ht="18.75" customHeight="1" x14ac:dyDescent="0.3">
      <c r="A42" s="49"/>
      <c r="B42" s="408" t="s">
        <v>82</v>
      </c>
      <c r="C42" s="408"/>
      <c r="D42" s="408"/>
      <c r="E42" s="75"/>
      <c r="F42" s="411"/>
      <c r="G42" s="411"/>
      <c r="H42" s="411"/>
      <c r="I42" s="411"/>
      <c r="J42" s="411"/>
      <c r="K42" s="78"/>
      <c r="L42" s="78"/>
      <c r="M42" s="78"/>
      <c r="N42" s="49"/>
      <c r="Y42" s="34"/>
      <c r="Z42" s="34"/>
      <c r="AA42" s="34"/>
    </row>
    <row r="43" spans="1:27" ht="18.75" customHeight="1" x14ac:dyDescent="0.3">
      <c r="A43" s="49"/>
      <c r="B43" s="408" t="s">
        <v>83</v>
      </c>
      <c r="C43" s="408"/>
      <c r="D43" s="408"/>
      <c r="E43" s="75"/>
      <c r="F43" s="411"/>
      <c r="G43" s="411"/>
      <c r="H43" s="411"/>
      <c r="I43" s="411"/>
      <c r="J43" s="411"/>
      <c r="K43" s="78"/>
      <c r="L43" s="78"/>
      <c r="M43" s="78"/>
      <c r="N43" s="49"/>
      <c r="Y43" s="34"/>
      <c r="Z43" s="34"/>
      <c r="AA43" s="34"/>
    </row>
    <row r="44" spans="1:27" ht="18.75" x14ac:dyDescent="0.2">
      <c r="A44" s="49"/>
      <c r="B44" s="408" t="s">
        <v>84</v>
      </c>
      <c r="C44" s="408"/>
      <c r="D44" s="408"/>
      <c r="E44" s="76"/>
      <c r="F44" s="411"/>
      <c r="G44" s="411"/>
      <c r="H44" s="411"/>
      <c r="I44" s="411"/>
      <c r="J44" s="411"/>
      <c r="K44" s="79"/>
      <c r="L44" s="79"/>
      <c r="M44" s="79"/>
      <c r="Y44" s="34"/>
      <c r="Z44" s="34"/>
      <c r="AA44" s="34"/>
    </row>
    <row r="45" spans="1:27" ht="18.75" x14ac:dyDescent="0.3">
      <c r="A45" s="49"/>
      <c r="B45" s="408" t="s">
        <v>85</v>
      </c>
      <c r="C45" s="408"/>
      <c r="D45" s="408"/>
      <c r="E45" s="75"/>
      <c r="F45" s="411"/>
      <c r="G45" s="411"/>
      <c r="H45" s="411"/>
      <c r="I45" s="411"/>
      <c r="J45" s="411"/>
      <c r="K45" s="78"/>
      <c r="L45" s="78"/>
      <c r="M45" s="78"/>
      <c r="Y45" s="34"/>
      <c r="Z45" s="34"/>
      <c r="AA45" s="34"/>
    </row>
    <row r="46" spans="1:27" ht="8.25" customHeight="1" x14ac:dyDescent="0.2">
      <c r="A46" s="29"/>
      <c r="B46" s="30"/>
      <c r="C46" s="30"/>
      <c r="D46" s="31"/>
      <c r="E46" s="31"/>
      <c r="F46" s="31"/>
      <c r="G46" s="31"/>
      <c r="H46" s="31"/>
      <c r="I46" s="29"/>
      <c r="J46" s="77"/>
      <c r="K46" s="77"/>
      <c r="L46" s="77"/>
      <c r="M46" s="77"/>
      <c r="N46" s="29"/>
      <c r="Y46" s="34"/>
      <c r="Z46" s="34"/>
      <c r="AA46" s="34"/>
    </row>
    <row r="47" spans="1:27" x14ac:dyDescent="0.2">
      <c r="Y47" s="34"/>
      <c r="Z47" s="34"/>
      <c r="AA47" s="34"/>
    </row>
    <row r="48" spans="1:27" x14ac:dyDescent="0.2">
      <c r="Y48" s="34"/>
      <c r="Z48" s="34"/>
      <c r="AA48" s="34"/>
    </row>
    <row r="49" spans="2:27" x14ac:dyDescent="0.2">
      <c r="Y49" s="34"/>
      <c r="Z49" s="34"/>
      <c r="AA49" s="34"/>
    </row>
    <row r="50" spans="2:27" ht="114.75" hidden="1" x14ac:dyDescent="0.2">
      <c r="B50" s="228" t="s">
        <v>460</v>
      </c>
      <c r="Y50" s="34"/>
      <c r="Z50" s="34"/>
      <c r="AA50" s="34"/>
    </row>
    <row r="51" spans="2:27" ht="114.75" hidden="1" x14ac:dyDescent="0.2">
      <c r="B51" s="228" t="s">
        <v>461</v>
      </c>
      <c r="Y51" s="34"/>
      <c r="Z51" s="34"/>
      <c r="AA51" s="34"/>
    </row>
    <row r="52" spans="2:27" ht="89.25" hidden="1" x14ac:dyDescent="0.2">
      <c r="B52" s="229" t="s">
        <v>462</v>
      </c>
      <c r="Y52" s="34"/>
      <c r="Z52" s="34"/>
      <c r="AA52" s="34"/>
    </row>
    <row r="53" spans="2:27" ht="89.25" hidden="1" x14ac:dyDescent="0.2">
      <c r="B53" s="229" t="s">
        <v>463</v>
      </c>
      <c r="Y53" s="34"/>
      <c r="Z53" s="34"/>
      <c r="AA53" s="34"/>
    </row>
    <row r="54" spans="2:27" ht="63.75" hidden="1" x14ac:dyDescent="0.2">
      <c r="B54" s="229" t="s">
        <v>464</v>
      </c>
      <c r="Y54" s="34"/>
      <c r="Z54" s="34"/>
      <c r="AA54" s="34"/>
    </row>
    <row r="55" spans="2:27" ht="76.5" hidden="1" x14ac:dyDescent="0.2">
      <c r="B55" s="229" t="s">
        <v>466</v>
      </c>
      <c r="Y55" s="34"/>
      <c r="Z55" s="34"/>
      <c r="AA55" s="34"/>
    </row>
    <row r="56" spans="2:27" ht="83.25" hidden="1" customHeight="1" x14ac:dyDescent="0.2">
      <c r="B56" s="229" t="s">
        <v>467</v>
      </c>
      <c r="Y56" s="34"/>
      <c r="Z56" s="34"/>
      <c r="AA56" s="34"/>
    </row>
    <row r="57" spans="2:27" ht="63.75" hidden="1" x14ac:dyDescent="0.2">
      <c r="B57" s="229" t="s">
        <v>468</v>
      </c>
      <c r="Y57" s="34"/>
      <c r="Z57" s="34"/>
      <c r="AA57" s="34"/>
    </row>
    <row r="58" spans="2:27" ht="76.5" hidden="1" x14ac:dyDescent="0.2">
      <c r="B58" s="228" t="s">
        <v>469</v>
      </c>
      <c r="Y58" s="34"/>
      <c r="Z58" s="34"/>
      <c r="AA58" s="34"/>
    </row>
    <row r="59" spans="2:27" x14ac:dyDescent="0.2">
      <c r="B59" s="228"/>
      <c r="Y59" s="34"/>
      <c r="Z59" s="34"/>
      <c r="AA59" s="34"/>
    </row>
    <row r="60" spans="2:27" x14ac:dyDescent="0.2">
      <c r="Y60" s="34"/>
      <c r="Z60" s="34"/>
      <c r="AA60" s="34"/>
    </row>
    <row r="61" spans="2:27" x14ac:dyDescent="0.2">
      <c r="Y61" s="34"/>
      <c r="Z61" s="34"/>
      <c r="AA61" s="34"/>
    </row>
    <row r="62" spans="2:27" x14ac:dyDescent="0.2">
      <c r="Y62" s="34"/>
      <c r="Z62" s="34"/>
      <c r="AA62" s="34"/>
    </row>
    <row r="63" spans="2:27" x14ac:dyDescent="0.2">
      <c r="Y63" s="34"/>
      <c r="Z63" s="34"/>
      <c r="AA63" s="34"/>
    </row>
    <row r="64" spans="2:27" x14ac:dyDescent="0.2">
      <c r="Y64" s="34"/>
      <c r="Z64" s="34"/>
      <c r="AA64" s="34"/>
    </row>
    <row r="65" spans="25:27" x14ac:dyDescent="0.2">
      <c r="Y65" s="34"/>
      <c r="Z65" s="34"/>
      <c r="AA65" s="34"/>
    </row>
    <row r="66" spans="25:27" x14ac:dyDescent="0.2">
      <c r="Y66" s="34"/>
      <c r="Z66" s="34"/>
      <c r="AA66" s="34"/>
    </row>
    <row r="67" spans="25:27" x14ac:dyDescent="0.2">
      <c r="Y67" s="34"/>
      <c r="Z67" s="34"/>
      <c r="AA67" s="34"/>
    </row>
    <row r="68" spans="25:27" x14ac:dyDescent="0.2">
      <c r="Y68" s="34"/>
      <c r="Z68" s="34"/>
      <c r="AA68" s="34"/>
    </row>
    <row r="69" spans="25:27" x14ac:dyDescent="0.2">
      <c r="Y69" s="34"/>
      <c r="Z69" s="34"/>
      <c r="AA69" s="34"/>
    </row>
    <row r="70" spans="25:27" x14ac:dyDescent="0.2">
      <c r="Y70" s="34"/>
      <c r="Z70" s="34"/>
      <c r="AA70" s="34"/>
    </row>
    <row r="71" spans="25:27" x14ac:dyDescent="0.2">
      <c r="Z71" s="34"/>
      <c r="AA71" s="34"/>
    </row>
    <row r="72" spans="25:27" x14ac:dyDescent="0.2">
      <c r="Z72" s="34"/>
      <c r="AA72" s="34"/>
    </row>
    <row r="73" spans="25:27" x14ac:dyDescent="0.2">
      <c r="Z73" s="34"/>
      <c r="AA73" s="34"/>
    </row>
    <row r="74" spans="25:27" x14ac:dyDescent="0.2">
      <c r="Z74" s="34"/>
      <c r="AA74" s="34"/>
    </row>
    <row r="75" spans="25:27" x14ac:dyDescent="0.2">
      <c r="Z75" s="34"/>
      <c r="AA75" s="34"/>
    </row>
    <row r="76" spans="25:27" x14ac:dyDescent="0.2">
      <c r="Z76" s="34"/>
      <c r="AA76" s="34"/>
    </row>
    <row r="77" spans="25:27" x14ac:dyDescent="0.2">
      <c r="Z77" s="34"/>
      <c r="AA77" s="34"/>
    </row>
    <row r="78" spans="25:27" x14ac:dyDescent="0.2">
      <c r="Z78" s="34"/>
      <c r="AA78" s="34"/>
    </row>
    <row r="79" spans="25:27" x14ac:dyDescent="0.2">
      <c r="Z79" s="34"/>
      <c r="AA79" s="34"/>
    </row>
    <row r="80" spans="25:27" x14ac:dyDescent="0.2">
      <c r="Z80" s="34"/>
      <c r="AA80" s="34"/>
    </row>
    <row r="81" spans="26:27" x14ac:dyDescent="0.2">
      <c r="Z81" s="34"/>
      <c r="AA81" s="34"/>
    </row>
    <row r="82" spans="26:27" x14ac:dyDescent="0.2">
      <c r="Z82" s="34"/>
      <c r="AA82" s="34"/>
    </row>
    <row r="83" spans="26:27" x14ac:dyDescent="0.2">
      <c r="Z83" s="34"/>
      <c r="AA83" s="34"/>
    </row>
    <row r="84" spans="26:27" x14ac:dyDescent="0.2">
      <c r="Z84" s="34"/>
      <c r="AA84" s="34"/>
    </row>
    <row r="85" spans="26:27" x14ac:dyDescent="0.2">
      <c r="Z85" s="34"/>
      <c r="AA85" s="34"/>
    </row>
    <row r="86" spans="26:27" x14ac:dyDescent="0.2">
      <c r="Z86" s="34"/>
      <c r="AA86" s="34"/>
    </row>
    <row r="87" spans="26:27" x14ac:dyDescent="0.2">
      <c r="Z87" s="34"/>
      <c r="AA87" s="34"/>
    </row>
    <row r="88" spans="26:27" x14ac:dyDescent="0.2">
      <c r="Z88" s="34"/>
      <c r="AA88" s="34"/>
    </row>
    <row r="89" spans="26:27" x14ac:dyDescent="0.2">
      <c r="Z89" s="34"/>
      <c r="AA89" s="34"/>
    </row>
    <row r="90" spans="26:27" x14ac:dyDescent="0.2">
      <c r="Z90" s="34"/>
      <c r="AA90" s="34"/>
    </row>
    <row r="91" spans="26:27" x14ac:dyDescent="0.2">
      <c r="Z91" s="34"/>
      <c r="AA91" s="34"/>
    </row>
    <row r="92" spans="26:27" x14ac:dyDescent="0.2">
      <c r="Z92" s="34"/>
      <c r="AA92" s="34"/>
    </row>
    <row r="93" spans="26:27" x14ac:dyDescent="0.2">
      <c r="Z93" s="34"/>
      <c r="AA93" s="34"/>
    </row>
    <row r="94" spans="26:27" x14ac:dyDescent="0.2">
      <c r="AA94" s="34"/>
    </row>
    <row r="95" spans="26:27" x14ac:dyDescent="0.2">
      <c r="AA95" s="34"/>
    </row>
    <row r="96" spans="26:27" x14ac:dyDescent="0.2">
      <c r="AA96" s="34"/>
    </row>
    <row r="97" spans="27:27" x14ac:dyDescent="0.2">
      <c r="AA97" s="34"/>
    </row>
    <row r="98" spans="27:27" x14ac:dyDescent="0.2">
      <c r="AA98" s="34"/>
    </row>
    <row r="99" spans="27:27" x14ac:dyDescent="0.2">
      <c r="AA99" s="34"/>
    </row>
    <row r="100" spans="27:27" x14ac:dyDescent="0.2">
      <c r="AA100" s="34"/>
    </row>
    <row r="101" spans="27:27" x14ac:dyDescent="0.2">
      <c r="AA101" s="34"/>
    </row>
    <row r="102" spans="27:27" x14ac:dyDescent="0.2">
      <c r="AA102" s="34"/>
    </row>
    <row r="103" spans="27:27" x14ac:dyDescent="0.2">
      <c r="AA103" s="34"/>
    </row>
    <row r="104" spans="27:27" x14ac:dyDescent="0.2">
      <c r="AA104" s="34"/>
    </row>
    <row r="105" spans="27:27" x14ac:dyDescent="0.2">
      <c r="AA105" s="34"/>
    </row>
    <row r="106" spans="27:27" x14ac:dyDescent="0.2">
      <c r="AA106" s="34"/>
    </row>
    <row r="107" spans="27:27" x14ac:dyDescent="0.2">
      <c r="AA107" s="34"/>
    </row>
    <row r="108" spans="27:27" x14ac:dyDescent="0.2">
      <c r="AA108" s="34"/>
    </row>
    <row r="109" spans="27:27" x14ac:dyDescent="0.2">
      <c r="AA109" s="34"/>
    </row>
    <row r="110" spans="27:27" x14ac:dyDescent="0.2">
      <c r="AA110" s="34"/>
    </row>
    <row r="111" spans="27:27" x14ac:dyDescent="0.2">
      <c r="AA111" s="34"/>
    </row>
    <row r="112" spans="27:27" x14ac:dyDescent="0.2">
      <c r="AA112" s="34"/>
    </row>
    <row r="113" spans="27:27" x14ac:dyDescent="0.2">
      <c r="AA113" s="34"/>
    </row>
  </sheetData>
  <dataConsolidate/>
  <mergeCells count="72">
    <mergeCell ref="B37:C37"/>
    <mergeCell ref="K36:M36"/>
    <mergeCell ref="K37:M37"/>
    <mergeCell ref="K33:M33"/>
    <mergeCell ref="K34:M34"/>
    <mergeCell ref="F36:H36"/>
    <mergeCell ref="F37:H37"/>
    <mergeCell ref="F30:H30"/>
    <mergeCell ref="F31:H31"/>
    <mergeCell ref="K35:M35"/>
    <mergeCell ref="B38:C38"/>
    <mergeCell ref="B40:D40"/>
    <mergeCell ref="K40:M40"/>
    <mergeCell ref="B35:C35"/>
    <mergeCell ref="F35:H35"/>
    <mergeCell ref="K38:M38"/>
    <mergeCell ref="F32:H32"/>
    <mergeCell ref="K32:M32"/>
    <mergeCell ref="B34:C34"/>
    <mergeCell ref="F34:H34"/>
    <mergeCell ref="B33:C33"/>
    <mergeCell ref="F33:H33"/>
    <mergeCell ref="B36:C36"/>
    <mergeCell ref="F24:M26"/>
    <mergeCell ref="B10:D15"/>
    <mergeCell ref="F10:H15"/>
    <mergeCell ref="J22:M22"/>
    <mergeCell ref="F22:H22"/>
    <mergeCell ref="F23:H23"/>
    <mergeCell ref="B20:D20"/>
    <mergeCell ref="B23:D23"/>
    <mergeCell ref="J23:M23"/>
    <mergeCell ref="B28:H28"/>
    <mergeCell ref="K30:M30"/>
    <mergeCell ref="K31:M31"/>
    <mergeCell ref="B24:D26"/>
    <mergeCell ref="C2:K3"/>
    <mergeCell ref="J9:M9"/>
    <mergeCell ref="F9:H9"/>
    <mergeCell ref="J10:M15"/>
    <mergeCell ref="B9:D9"/>
    <mergeCell ref="C4:K4"/>
    <mergeCell ref="B6:H6"/>
    <mergeCell ref="B8:D8"/>
    <mergeCell ref="F8:H8"/>
    <mergeCell ref="F7:H7"/>
    <mergeCell ref="J8:M8"/>
    <mergeCell ref="J7:M7"/>
    <mergeCell ref="B7:D7"/>
    <mergeCell ref="Q32:S32"/>
    <mergeCell ref="B30:C30"/>
    <mergeCell ref="B31:C31"/>
    <mergeCell ref="B32:C32"/>
    <mergeCell ref="B17:H17"/>
    <mergeCell ref="J19:M19"/>
    <mergeCell ref="J20:M20"/>
    <mergeCell ref="J21:M21"/>
    <mergeCell ref="B19:D19"/>
    <mergeCell ref="F20:H20"/>
    <mergeCell ref="F19:H19"/>
    <mergeCell ref="B21:D21"/>
    <mergeCell ref="F21:H21"/>
    <mergeCell ref="Q31:S31"/>
    <mergeCell ref="B22:D22"/>
    <mergeCell ref="B41:D41"/>
    <mergeCell ref="B45:D45"/>
    <mergeCell ref="F38:H38"/>
    <mergeCell ref="B42:D42"/>
    <mergeCell ref="B43:D43"/>
    <mergeCell ref="B44:D44"/>
    <mergeCell ref="F40:J40"/>
    <mergeCell ref="F41:J45"/>
  </mergeCells>
  <dataValidations count="1">
    <dataValidation type="list" allowBlank="1" showInputMessage="1" showErrorMessage="1" sqref="F31:H38">
      <formula1>INDIRECT(B31)</formula1>
    </dataValidation>
  </dataValidations>
  <printOptions horizontalCentered="1" verticalCentered="1"/>
  <pageMargins left="0.39370078740157483" right="0.39370078740157483" top="0.39370078740157483" bottom="0.39370078740157483" header="0.31496062992125984" footer="0.31496062992125984"/>
  <pageSetup paperSize="14" scale="39" orientation="landscape" horizontalDpi="4294967294" verticalDpi="4294967294" r:id="rId1"/>
  <headerFooter alignWithMargins="0"/>
  <ignoredErrors>
    <ignoredError sqref="B24 D37:D38 B10 F41 D31:D36" unlockedFormula="1"/>
  </ignoredErrors>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[1]Listas!#REF!</xm:f>
          </x14:formula1>
          <xm:sqref>E42:E43</xm:sqref>
        </x14:dataValidation>
        <x14:dataValidation type="list" allowBlank="1" showInputMessage="1" showErrorMessage="1">
          <x14:formula1>
            <xm:f>'base de datos'!$B$100:$B$101</xm:f>
          </x14:formula1>
          <xm:sqref>B22</xm:sqref>
        </x14:dataValidation>
        <x14:dataValidation type="list" allowBlank="1" showInputMessage="1" showErrorMessage="1">
          <x14:formula1>
            <xm:f>'base de datos'!$B$13</xm:f>
          </x14:formula1>
          <xm:sqref>B20:D20</xm:sqref>
        </x14:dataValidation>
        <x14:dataValidation type="list" allowBlank="1" showInputMessage="1" showErrorMessage="1">
          <x14:formula1>
            <xm:f>'base de datos'!$B$103:$B$104</xm:f>
          </x14:formula1>
          <xm:sqref>F22</xm:sqref>
        </x14:dataValidation>
        <x14:dataValidation type="list" allowBlank="1" showInputMessage="1" showErrorMessage="1">
          <x14:formula1>
            <xm:f>'base de datos'!$B$14</xm:f>
          </x14:formula1>
          <xm:sqref>F20:H20</xm:sqref>
        </x14:dataValidation>
        <x14:dataValidation type="list" allowBlank="1" showInputMessage="1" showErrorMessage="1">
          <x14:formula1>
            <xm:f>'base de datos'!$B$3:$B$5</xm:f>
          </x14:formula1>
          <xm:sqref>F8:H8</xm:sqref>
        </x14:dataValidation>
        <x14:dataValidation type="list" allowBlank="1" showInputMessage="1" showErrorMessage="1">
          <x14:formula1>
            <xm:f>'base de datos'!$B$22:$B$23</xm:f>
          </x14:formula1>
          <xm:sqref>J22</xm:sqref>
        </x14:dataValidation>
        <x14:dataValidation type="list" allowBlank="1" showInputMessage="1" showErrorMessage="1">
          <x14:formula1>
            <xm:f>'base de datos'!$B$98</xm:f>
          </x14:formula1>
          <xm:sqref>J20</xm:sqref>
        </x14:dataValidation>
        <x14:dataValidation type="list" allowBlank="1" showInputMessage="1" showErrorMessage="1">
          <x14:formula1>
            <xm:f>'base de datos'!$B$219:$B$223</xm:f>
          </x14:formula1>
          <xm:sqref>J31:J38</xm:sqref>
        </x14:dataValidation>
        <x14:dataValidation type="list" allowBlank="1" showInputMessage="1" showErrorMessage="1">
          <x14:formula1>
            <xm:f>'base de datos'!$B$154:$B$156</xm:f>
          </x14:formula1>
          <xm:sqref>B31:C38</xm:sqref>
        </x14:dataValidation>
        <x14:dataValidation type="list" allowBlank="1" showInputMessage="1" showErrorMessage="1">
          <x14:formula1>
            <xm:f>'base de datos'!$A$140:$A$152</xm:f>
          </x14:formula1>
          <xm:sqref>B8:D8</xm:sqref>
        </x14:dataValidation>
        <x14:dataValidation type="list" allowBlank="1" showInputMessage="1" showErrorMessage="1">
          <x14:formula1>
            <xm:f>INDIRECT('base de datos'!$C$142)</xm:f>
          </x14:formula1>
          <xm:sqref>J8:M8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105"/>
  <sheetViews>
    <sheetView tabSelected="1" view="pageBreakPreview" topLeftCell="J63" zoomScale="80" zoomScaleNormal="80" zoomScaleSheetLayoutView="80" workbookViewId="0">
      <selection activeCell="P70" sqref="P70"/>
    </sheetView>
  </sheetViews>
  <sheetFormatPr baseColWidth="10" defaultRowHeight="12.75" x14ac:dyDescent="0.2"/>
  <cols>
    <col min="1" max="1" width="1.5703125" style="1" customWidth="1"/>
    <col min="2" max="2" width="33.28515625" style="1" customWidth="1"/>
    <col min="3" max="3" width="5.7109375" style="1" customWidth="1"/>
    <col min="4" max="4" width="52.7109375" style="1" customWidth="1"/>
    <col min="5" max="5" width="18.42578125" style="1" hidden="1" customWidth="1"/>
    <col min="6" max="6" width="15.85546875" style="1" customWidth="1"/>
    <col min="7" max="7" width="12.7109375" style="1" customWidth="1"/>
    <col min="8" max="8" width="20.5703125" style="1" customWidth="1"/>
    <col min="9" max="9" width="21.7109375" style="1" customWidth="1"/>
    <col min="10" max="10" width="29.28515625" style="1" customWidth="1"/>
    <col min="11" max="11" width="26.140625" style="1" customWidth="1"/>
    <col min="12" max="12" width="15.42578125" style="7" customWidth="1"/>
    <col min="13" max="13" width="2.7109375" style="7" customWidth="1"/>
    <col min="14" max="14" width="70" style="7" customWidth="1"/>
    <col min="15" max="15" width="31.85546875" style="7" customWidth="1"/>
    <col min="16" max="16" width="26.140625" style="7" customWidth="1"/>
    <col min="17" max="17" width="22.85546875" style="1" customWidth="1"/>
    <col min="18" max="18" width="15.42578125" style="1" customWidth="1"/>
    <col min="19" max="19" width="0.85546875" style="1" customWidth="1"/>
    <col min="20" max="20" width="25.7109375" style="1" bestFit="1" customWidth="1"/>
    <col min="21" max="21" width="27.5703125" style="1" customWidth="1"/>
    <col min="22" max="22" width="21" style="1" customWidth="1"/>
    <col min="23" max="23" width="13.5703125" style="1" customWidth="1"/>
    <col min="24" max="24" width="26.5703125" style="1" customWidth="1"/>
    <col min="25" max="25" width="2.7109375" style="1" customWidth="1"/>
    <col min="26" max="16384" width="11.42578125" style="1"/>
  </cols>
  <sheetData>
    <row r="1" spans="1:25" ht="13.5" thickBot="1" x14ac:dyDescent="0.25">
      <c r="A1" s="5"/>
      <c r="B1" s="5"/>
      <c r="C1" s="5"/>
      <c r="D1" s="5"/>
      <c r="E1" s="5"/>
      <c r="F1" s="5"/>
      <c r="G1" s="5"/>
      <c r="H1" s="5"/>
      <c r="I1" s="5"/>
      <c r="J1" s="5"/>
      <c r="K1" s="5"/>
      <c r="L1" s="27"/>
      <c r="M1" s="27"/>
      <c r="N1" s="27"/>
      <c r="O1" s="27"/>
      <c r="P1" s="27"/>
      <c r="Q1" s="2"/>
      <c r="R1" s="2"/>
      <c r="S1" s="2"/>
      <c r="T1" s="2"/>
      <c r="U1" s="2"/>
      <c r="V1" s="2"/>
      <c r="W1" s="2"/>
      <c r="X1" s="2"/>
      <c r="Y1" s="2"/>
    </row>
    <row r="2" spans="1:25" s="33" customFormat="1" ht="33.75" customHeight="1" x14ac:dyDescent="0.2">
      <c r="A2" s="29"/>
      <c r="B2" s="84"/>
      <c r="C2" s="84"/>
      <c r="D2" s="426" t="s">
        <v>114</v>
      </c>
      <c r="E2" s="426"/>
      <c r="F2" s="426"/>
      <c r="G2" s="426"/>
      <c r="H2" s="426"/>
      <c r="I2" s="426"/>
      <c r="J2" s="426"/>
      <c r="K2" s="426"/>
      <c r="L2" s="426"/>
      <c r="M2" s="426"/>
      <c r="N2" s="426"/>
      <c r="O2" s="426"/>
      <c r="P2" s="426"/>
      <c r="Q2" s="139" t="s">
        <v>70</v>
      </c>
      <c r="R2" s="297" t="s">
        <v>0</v>
      </c>
      <c r="S2" s="32"/>
      <c r="T2" s="32"/>
      <c r="U2" s="32"/>
      <c r="V2" s="32"/>
      <c r="W2" s="32"/>
      <c r="X2" s="32"/>
      <c r="Y2" s="32"/>
    </row>
    <row r="3" spans="1:25" s="33" customFormat="1" ht="33.75" customHeight="1" x14ac:dyDescent="0.2">
      <c r="A3" s="29"/>
      <c r="B3" s="85"/>
      <c r="C3" s="85"/>
      <c r="D3" s="427"/>
      <c r="E3" s="427"/>
      <c r="F3" s="427"/>
      <c r="G3" s="427"/>
      <c r="H3" s="427"/>
      <c r="I3" s="427"/>
      <c r="J3" s="427"/>
      <c r="K3" s="427"/>
      <c r="L3" s="427"/>
      <c r="M3" s="427"/>
      <c r="N3" s="427"/>
      <c r="O3" s="427"/>
      <c r="P3" s="427"/>
      <c r="Q3" s="83" t="s">
        <v>1</v>
      </c>
      <c r="R3" s="298">
        <v>4</v>
      </c>
      <c r="S3" s="32"/>
      <c r="T3" s="32"/>
      <c r="U3" s="32"/>
      <c r="V3" s="32"/>
      <c r="W3" s="32"/>
      <c r="X3" s="126"/>
      <c r="Y3" s="126"/>
    </row>
    <row r="4" spans="1:25" s="33" customFormat="1" ht="33.75" customHeight="1" thickBot="1" x14ac:dyDescent="0.25">
      <c r="A4" s="29"/>
      <c r="B4" s="86"/>
      <c r="C4" s="86"/>
      <c r="D4" s="434" t="s">
        <v>727</v>
      </c>
      <c r="E4" s="434"/>
      <c r="F4" s="434"/>
      <c r="G4" s="434"/>
      <c r="H4" s="434"/>
      <c r="I4" s="434"/>
      <c r="J4" s="434"/>
      <c r="K4" s="434"/>
      <c r="L4" s="434"/>
      <c r="M4" s="434"/>
      <c r="N4" s="434"/>
      <c r="O4" s="434"/>
      <c r="P4" s="434"/>
      <c r="Q4" s="36" t="s">
        <v>71</v>
      </c>
      <c r="R4" s="299">
        <v>43256</v>
      </c>
      <c r="S4" s="32"/>
      <c r="T4" s="32"/>
      <c r="U4" s="32"/>
      <c r="V4" s="32"/>
      <c r="W4" s="32"/>
      <c r="X4" s="126"/>
      <c r="Y4" s="126"/>
    </row>
    <row r="5" spans="1:25" ht="16.5" customHeight="1" x14ac:dyDescent="0.2">
      <c r="A5" s="2"/>
      <c r="B5" s="3"/>
      <c r="C5" s="89"/>
      <c r="D5" s="28"/>
      <c r="E5" s="88"/>
      <c r="F5" s="28"/>
      <c r="G5" s="28"/>
      <c r="H5" s="88"/>
      <c r="I5" s="88"/>
      <c r="J5" s="88"/>
      <c r="K5" s="28"/>
      <c r="L5" s="4"/>
      <c r="M5" s="4"/>
      <c r="N5" s="451" t="s">
        <v>351</v>
      </c>
      <c r="O5" s="451"/>
      <c r="P5" s="451"/>
      <c r="Q5" s="451"/>
      <c r="R5" s="451"/>
      <c r="S5" s="5"/>
      <c r="T5" s="5"/>
      <c r="U5" s="5"/>
      <c r="V5" s="5"/>
      <c r="W5" s="5"/>
      <c r="X5" s="5"/>
      <c r="Y5" s="5"/>
    </row>
    <row r="6" spans="1:25" s="6" customFormat="1" ht="45" customHeight="1" x14ac:dyDescent="0.2">
      <c r="A6" s="5"/>
      <c r="B6" s="82" t="s">
        <v>307</v>
      </c>
      <c r="C6" s="82"/>
      <c r="D6" s="82" t="s">
        <v>308</v>
      </c>
      <c r="E6" s="82" t="s">
        <v>357</v>
      </c>
      <c r="F6" s="82" t="s">
        <v>3</v>
      </c>
      <c r="G6" s="82" t="s">
        <v>4</v>
      </c>
      <c r="H6" s="82" t="s">
        <v>309</v>
      </c>
      <c r="I6" s="82" t="s">
        <v>111</v>
      </c>
      <c r="J6" s="82" t="s">
        <v>311</v>
      </c>
      <c r="K6" s="82" t="s">
        <v>310</v>
      </c>
      <c r="L6" s="82" t="s">
        <v>314</v>
      </c>
      <c r="M6" s="82"/>
      <c r="N6" s="310" t="s">
        <v>312</v>
      </c>
      <c r="O6" s="310" t="s">
        <v>313</v>
      </c>
      <c r="P6" s="310" t="s">
        <v>311</v>
      </c>
      <c r="Q6" s="310" t="s">
        <v>310</v>
      </c>
      <c r="R6" s="310" t="s">
        <v>314</v>
      </c>
      <c r="S6" s="111"/>
      <c r="T6" s="110"/>
      <c r="U6" s="110"/>
      <c r="V6" s="110"/>
      <c r="W6" s="112"/>
      <c r="X6" s="110"/>
      <c r="Y6" s="5"/>
    </row>
    <row r="7" spans="1:25" ht="37.5" customHeight="1" x14ac:dyDescent="0.2">
      <c r="A7" s="5"/>
      <c r="B7" s="452" t="s">
        <v>604</v>
      </c>
      <c r="C7" s="452"/>
      <c r="D7" s="452"/>
      <c r="E7" s="253"/>
      <c r="F7" s="453" t="s">
        <v>497</v>
      </c>
      <c r="G7" s="453"/>
      <c r="H7" s="255">
        <v>0.2</v>
      </c>
      <c r="I7" s="132"/>
      <c r="J7" s="132"/>
      <c r="K7" s="132"/>
      <c r="L7" s="132"/>
      <c r="M7" s="132"/>
      <c r="N7" s="132"/>
      <c r="O7" s="259">
        <f>H7*O17</f>
        <v>0.17777777777777778</v>
      </c>
      <c r="P7" s="132"/>
      <c r="Q7" s="132"/>
      <c r="R7" s="136"/>
      <c r="S7" s="127"/>
      <c r="T7" s="127"/>
      <c r="U7" s="127"/>
      <c r="V7" s="127"/>
      <c r="W7" s="127"/>
      <c r="X7" s="127"/>
      <c r="Y7" s="5"/>
    </row>
    <row r="8" spans="1:25" ht="106.5" customHeight="1" x14ac:dyDescent="0.2">
      <c r="A8" s="5"/>
      <c r="B8" s="455" t="s">
        <v>591</v>
      </c>
      <c r="C8" s="121" t="s">
        <v>193</v>
      </c>
      <c r="D8" s="113" t="s">
        <v>582</v>
      </c>
      <c r="E8" s="256"/>
      <c r="F8" s="117">
        <v>43101</v>
      </c>
      <c r="G8" s="117">
        <v>43434</v>
      </c>
      <c r="H8" s="457" t="s">
        <v>713</v>
      </c>
      <c r="I8" s="124" t="s">
        <v>593</v>
      </c>
      <c r="J8" s="459">
        <v>36822500</v>
      </c>
      <c r="K8" s="459">
        <v>24075000</v>
      </c>
      <c r="L8" s="142">
        <v>0</v>
      </c>
      <c r="M8" s="459"/>
      <c r="N8" s="144" t="s">
        <v>742</v>
      </c>
      <c r="O8" s="389">
        <v>1</v>
      </c>
      <c r="P8" s="459">
        <v>36822500</v>
      </c>
      <c r="Q8" s="459">
        <f>24075000+25680000</f>
        <v>49755000</v>
      </c>
      <c r="R8" s="142">
        <v>0</v>
      </c>
      <c r="S8" s="27"/>
      <c r="T8" s="53"/>
      <c r="U8" s="250"/>
      <c r="V8" s="467"/>
      <c r="W8" s="123"/>
      <c r="X8" s="2"/>
      <c r="Y8" s="2"/>
    </row>
    <row r="9" spans="1:25" ht="180" customHeight="1" x14ac:dyDescent="0.2">
      <c r="A9" s="5"/>
      <c r="B9" s="454"/>
      <c r="C9" s="115" t="s">
        <v>194</v>
      </c>
      <c r="D9" s="113" t="s">
        <v>583</v>
      </c>
      <c r="E9" s="257"/>
      <c r="F9" s="114">
        <v>43101</v>
      </c>
      <c r="G9" s="114">
        <v>43465</v>
      </c>
      <c r="H9" s="458"/>
      <c r="I9" s="87" t="s">
        <v>594</v>
      </c>
      <c r="J9" s="456"/>
      <c r="K9" s="456"/>
      <c r="L9" s="377">
        <v>0</v>
      </c>
      <c r="M9" s="456"/>
      <c r="N9" s="145" t="s">
        <v>741</v>
      </c>
      <c r="O9" s="389">
        <v>1</v>
      </c>
      <c r="P9" s="456"/>
      <c r="Q9" s="456"/>
      <c r="R9" s="142">
        <v>0</v>
      </c>
      <c r="S9" s="27"/>
      <c r="T9" s="53"/>
      <c r="U9" s="250"/>
      <c r="V9" s="467"/>
      <c r="W9" s="123"/>
      <c r="X9" s="2"/>
      <c r="Y9" s="2"/>
    </row>
    <row r="10" spans="1:25" ht="104.25" customHeight="1" x14ac:dyDescent="0.2">
      <c r="A10" s="5"/>
      <c r="B10" s="454"/>
      <c r="C10" s="116" t="s">
        <v>195</v>
      </c>
      <c r="D10" s="113" t="s">
        <v>584</v>
      </c>
      <c r="E10" s="257"/>
      <c r="F10" s="114">
        <v>43101</v>
      </c>
      <c r="G10" s="114">
        <v>43465</v>
      </c>
      <c r="H10" s="458" t="s">
        <v>602</v>
      </c>
      <c r="I10" s="87" t="s">
        <v>595</v>
      </c>
      <c r="J10" s="456"/>
      <c r="K10" s="142">
        <v>25680000</v>
      </c>
      <c r="L10" s="456">
        <v>0</v>
      </c>
      <c r="M10" s="456"/>
      <c r="N10" s="145" t="s">
        <v>743</v>
      </c>
      <c r="O10" s="389">
        <v>1</v>
      </c>
      <c r="P10" s="456"/>
      <c r="Q10" s="142">
        <v>25384000</v>
      </c>
      <c r="S10" s="27"/>
      <c r="T10" s="53"/>
      <c r="U10" s="250"/>
      <c r="V10" s="467"/>
      <c r="W10" s="123"/>
      <c r="X10" s="2"/>
      <c r="Y10" s="2"/>
    </row>
    <row r="11" spans="1:25" ht="264" customHeight="1" x14ac:dyDescent="0.2">
      <c r="A11" s="5"/>
      <c r="B11" s="454"/>
      <c r="C11" s="116" t="s">
        <v>196</v>
      </c>
      <c r="D11" s="113" t="s">
        <v>585</v>
      </c>
      <c r="E11" s="257"/>
      <c r="F11" s="114">
        <v>43101</v>
      </c>
      <c r="G11" s="114">
        <v>43465</v>
      </c>
      <c r="H11" s="458"/>
      <c r="I11" s="324" t="s">
        <v>596</v>
      </c>
      <c r="J11" s="456"/>
      <c r="K11" s="142"/>
      <c r="L11" s="456"/>
      <c r="M11" s="456"/>
      <c r="N11" s="145" t="s">
        <v>744</v>
      </c>
      <c r="O11" s="389">
        <v>1</v>
      </c>
      <c r="P11" s="456"/>
      <c r="Q11" s="142"/>
      <c r="R11" s="142"/>
      <c r="S11" s="27"/>
      <c r="T11" s="53"/>
      <c r="U11" s="250"/>
      <c r="V11" s="467"/>
      <c r="W11" s="123"/>
      <c r="X11" s="2"/>
      <c r="Y11" s="2"/>
    </row>
    <row r="12" spans="1:25" ht="113.25" customHeight="1" x14ac:dyDescent="0.2">
      <c r="A12" s="5"/>
      <c r="B12" s="454"/>
      <c r="C12" s="116" t="s">
        <v>577</v>
      </c>
      <c r="D12" s="113" t="s">
        <v>586</v>
      </c>
      <c r="E12" s="257"/>
      <c r="F12" s="114">
        <v>43101</v>
      </c>
      <c r="G12" s="114">
        <v>43465</v>
      </c>
      <c r="H12" s="458" t="s">
        <v>709</v>
      </c>
      <c r="I12" s="324" t="s">
        <v>597</v>
      </c>
      <c r="J12" s="456">
        <v>55814800</v>
      </c>
      <c r="K12" s="142"/>
      <c r="L12" s="456"/>
      <c r="M12" s="456"/>
      <c r="N12" s="145" t="s">
        <v>745</v>
      </c>
      <c r="O12" s="389">
        <v>1</v>
      </c>
      <c r="P12" s="456">
        <v>55814800</v>
      </c>
      <c r="Q12" s="142"/>
      <c r="R12" s="142"/>
      <c r="S12" s="27"/>
      <c r="T12" s="53"/>
      <c r="U12" s="250"/>
      <c r="V12" s="467"/>
      <c r="W12" s="123"/>
      <c r="X12" s="2"/>
      <c r="Y12" s="2"/>
    </row>
    <row r="13" spans="1:25" ht="98.25" customHeight="1" x14ac:dyDescent="0.2">
      <c r="A13" s="5"/>
      <c r="B13" s="454"/>
      <c r="C13" s="116" t="s">
        <v>578</v>
      </c>
      <c r="D13" s="113" t="s">
        <v>587</v>
      </c>
      <c r="E13" s="257"/>
      <c r="F13" s="114">
        <v>43101</v>
      </c>
      <c r="G13" s="114">
        <v>43465</v>
      </c>
      <c r="H13" s="458"/>
      <c r="I13" s="324" t="s">
        <v>598</v>
      </c>
      <c r="J13" s="456"/>
      <c r="K13" s="142">
        <v>36000000</v>
      </c>
      <c r="L13" s="142">
        <v>0</v>
      </c>
      <c r="M13" s="456"/>
      <c r="N13" s="145" t="s">
        <v>736</v>
      </c>
      <c r="O13" s="389">
        <v>1</v>
      </c>
      <c r="P13" s="456"/>
      <c r="Q13" s="142">
        <v>0</v>
      </c>
      <c r="R13" s="142">
        <v>0</v>
      </c>
      <c r="S13" s="27"/>
      <c r="T13" s="53"/>
      <c r="U13" s="250"/>
      <c r="V13" s="467"/>
      <c r="W13" s="123"/>
      <c r="X13" s="2"/>
      <c r="Y13" s="2"/>
    </row>
    <row r="14" spans="1:25" ht="115.5" customHeight="1" x14ac:dyDescent="0.2">
      <c r="A14" s="5"/>
      <c r="B14" s="454" t="s">
        <v>592</v>
      </c>
      <c r="C14" s="116" t="s">
        <v>579</v>
      </c>
      <c r="D14" s="113" t="s">
        <v>588</v>
      </c>
      <c r="E14" s="257"/>
      <c r="F14" s="114">
        <v>43101</v>
      </c>
      <c r="G14" s="114">
        <v>43465</v>
      </c>
      <c r="H14" s="458"/>
      <c r="I14" s="324" t="s">
        <v>599</v>
      </c>
      <c r="J14" s="456"/>
      <c r="K14" s="142">
        <v>350400000</v>
      </c>
      <c r="L14" s="142">
        <v>0</v>
      </c>
      <c r="M14" s="456"/>
      <c r="N14" s="145" t="s">
        <v>746</v>
      </c>
      <c r="O14" s="389">
        <v>1</v>
      </c>
      <c r="P14" s="456"/>
      <c r="Q14" s="142">
        <v>0</v>
      </c>
      <c r="R14" s="142">
        <v>0</v>
      </c>
      <c r="S14" s="27"/>
      <c r="T14" s="53"/>
      <c r="U14" s="250"/>
      <c r="V14" s="467"/>
      <c r="W14" s="123"/>
      <c r="X14" s="2"/>
      <c r="Y14" s="2"/>
    </row>
    <row r="15" spans="1:25" ht="133.5" customHeight="1" x14ac:dyDescent="0.2">
      <c r="A15" s="5"/>
      <c r="B15" s="454"/>
      <c r="C15" s="116" t="s">
        <v>580</v>
      </c>
      <c r="D15" s="113" t="s">
        <v>589</v>
      </c>
      <c r="E15" s="257"/>
      <c r="F15" s="114">
        <v>43101</v>
      </c>
      <c r="G15" s="114">
        <v>43465</v>
      </c>
      <c r="H15" s="359" t="s">
        <v>737</v>
      </c>
      <c r="I15" s="324" t="s">
        <v>600</v>
      </c>
      <c r="J15" s="456">
        <f>84000000+32972774</f>
        <v>116972774</v>
      </c>
      <c r="K15" s="142"/>
      <c r="L15" s="142">
        <v>0</v>
      </c>
      <c r="M15" s="456"/>
      <c r="N15" s="145" t="s">
        <v>747</v>
      </c>
      <c r="O15" s="389">
        <v>1</v>
      </c>
      <c r="P15" s="456">
        <f>84000000+32972774</f>
        <v>116972774</v>
      </c>
      <c r="Q15" s="142">
        <v>0</v>
      </c>
      <c r="R15" s="142">
        <v>0</v>
      </c>
      <c r="S15" s="27"/>
      <c r="T15" s="53"/>
      <c r="U15" s="250"/>
      <c r="V15" s="467"/>
      <c r="W15" s="123"/>
      <c r="X15" s="2"/>
      <c r="Y15" s="2"/>
    </row>
    <row r="16" spans="1:25" ht="176.25" customHeight="1" x14ac:dyDescent="0.2">
      <c r="A16" s="5"/>
      <c r="B16" s="454"/>
      <c r="C16" s="116" t="s">
        <v>581</v>
      </c>
      <c r="D16" s="113" t="s">
        <v>590</v>
      </c>
      <c r="E16" s="326"/>
      <c r="F16" s="114">
        <v>43101</v>
      </c>
      <c r="G16" s="114">
        <v>43465</v>
      </c>
      <c r="H16" s="359" t="s">
        <v>728</v>
      </c>
      <c r="I16" s="87" t="s">
        <v>601</v>
      </c>
      <c r="J16" s="460"/>
      <c r="K16" s="143">
        <v>38076000</v>
      </c>
      <c r="L16" s="143">
        <v>0</v>
      </c>
      <c r="M16" s="456"/>
      <c r="N16" s="395" t="s">
        <v>770</v>
      </c>
      <c r="O16" s="389">
        <v>0</v>
      </c>
      <c r="P16" s="460"/>
      <c r="Q16" s="143">
        <v>0</v>
      </c>
      <c r="R16" s="143">
        <v>0</v>
      </c>
      <c r="S16" s="27"/>
      <c r="T16" s="53"/>
      <c r="U16" s="250"/>
      <c r="V16" s="467"/>
      <c r="W16" s="123"/>
      <c r="X16" s="2"/>
      <c r="Y16" s="2"/>
    </row>
    <row r="17" spans="1:92" ht="25.5" customHeight="1" x14ac:dyDescent="0.2">
      <c r="A17" s="128"/>
      <c r="B17" s="462" t="s">
        <v>732</v>
      </c>
      <c r="C17" s="462"/>
      <c r="D17" s="462"/>
      <c r="E17" s="462"/>
      <c r="F17" s="462"/>
      <c r="G17" s="462"/>
      <c r="H17" s="462"/>
      <c r="I17" s="129"/>
      <c r="J17" s="146">
        <f>SUM(SUM(J8:J16))</f>
        <v>209610074</v>
      </c>
      <c r="K17" s="146">
        <f>SUM(SUM(K8:K16))</f>
        <v>474231000</v>
      </c>
      <c r="L17" s="130">
        <f>SUM(SUM(L8:L16))</f>
        <v>0</v>
      </c>
      <c r="M17" s="129"/>
      <c r="N17" s="129"/>
      <c r="O17" s="348">
        <f>(SUM(O8:O16)/9)</f>
        <v>0.88888888888888884</v>
      </c>
      <c r="P17" s="152">
        <f>SUM(P8:P16)</f>
        <v>209610074</v>
      </c>
      <c r="Q17" s="152">
        <f>SUM(Q8:Q16)</f>
        <v>75139000</v>
      </c>
      <c r="R17" s="152">
        <f>SUM(R8:R16)</f>
        <v>0</v>
      </c>
      <c r="S17" s="5"/>
      <c r="T17" s="5"/>
      <c r="U17" s="5"/>
      <c r="V17" s="5"/>
      <c r="W17" s="5"/>
      <c r="X17" s="5"/>
      <c r="Y17" s="5"/>
      <c r="CN17" s="1">
        <v>0</v>
      </c>
    </row>
    <row r="18" spans="1:92" ht="33.75" customHeight="1" x14ac:dyDescent="0.2">
      <c r="A18" s="5"/>
      <c r="B18" s="468" t="s">
        <v>619</v>
      </c>
      <c r="C18" s="468"/>
      <c r="D18" s="468"/>
      <c r="E18" s="262"/>
      <c r="F18" s="469" t="s">
        <v>498</v>
      </c>
      <c r="G18" s="469"/>
      <c r="H18" s="328">
        <v>0.15</v>
      </c>
      <c r="I18" s="134"/>
      <c r="J18" s="134"/>
      <c r="K18" s="134"/>
      <c r="L18" s="134"/>
      <c r="M18" s="134"/>
      <c r="N18" s="134"/>
      <c r="O18" s="261">
        <f>H18*O27</f>
        <v>0.144375</v>
      </c>
      <c r="P18" s="149"/>
      <c r="Q18" s="134"/>
      <c r="R18" s="135"/>
      <c r="S18" s="127"/>
      <c r="T18" s="127"/>
      <c r="U18" s="127"/>
      <c r="V18" s="127"/>
      <c r="W18" s="127"/>
      <c r="X18" s="127"/>
      <c r="Y18" s="5"/>
    </row>
    <row r="19" spans="1:92" ht="114.75" customHeight="1" x14ac:dyDescent="0.2">
      <c r="A19" s="5"/>
      <c r="B19" s="327" t="s">
        <v>613</v>
      </c>
      <c r="C19" s="115" t="s">
        <v>296</v>
      </c>
      <c r="D19" s="147" t="s">
        <v>605</v>
      </c>
      <c r="E19" s="119">
        <v>0.04</v>
      </c>
      <c r="F19" s="106">
        <v>43101</v>
      </c>
      <c r="G19" s="106">
        <v>43434</v>
      </c>
      <c r="H19" s="356" t="s">
        <v>738</v>
      </c>
      <c r="I19" s="470" t="s">
        <v>620</v>
      </c>
      <c r="J19" s="142">
        <v>19038000</v>
      </c>
      <c r="K19" s="141">
        <v>5600000</v>
      </c>
      <c r="L19" s="142">
        <v>0</v>
      </c>
      <c r="M19" s="141"/>
      <c r="N19" s="144" t="s">
        <v>749</v>
      </c>
      <c r="O19" s="383">
        <v>1</v>
      </c>
      <c r="P19" s="141">
        <v>19038000</v>
      </c>
      <c r="Q19" s="141">
        <v>5620000</v>
      </c>
      <c r="S19" s="27"/>
      <c r="T19" s="151"/>
      <c r="U19" s="471"/>
      <c r="V19" s="467"/>
      <c r="W19" s="123"/>
      <c r="X19" s="2"/>
      <c r="Y19" s="2"/>
    </row>
    <row r="20" spans="1:92" ht="99" customHeight="1" x14ac:dyDescent="0.2">
      <c r="A20" s="5"/>
      <c r="B20" s="463" t="s">
        <v>614</v>
      </c>
      <c r="C20" s="115" t="s">
        <v>297</v>
      </c>
      <c r="D20" s="147" t="s">
        <v>606</v>
      </c>
      <c r="E20" s="54">
        <v>0.02</v>
      </c>
      <c r="F20" s="114">
        <v>43101</v>
      </c>
      <c r="G20" s="114">
        <v>43465</v>
      </c>
      <c r="H20" s="356" t="s">
        <v>617</v>
      </c>
      <c r="I20" s="461"/>
      <c r="J20" s="456">
        <v>3600732</v>
      </c>
      <c r="K20" s="142">
        <v>17876000</v>
      </c>
      <c r="L20" s="142">
        <v>0</v>
      </c>
      <c r="M20" s="142"/>
      <c r="N20" s="144" t="s">
        <v>750</v>
      </c>
      <c r="O20" s="383">
        <v>1</v>
      </c>
      <c r="P20" s="456">
        <v>3600732</v>
      </c>
      <c r="Q20" s="142">
        <v>17876000</v>
      </c>
      <c r="R20" s="142">
        <v>0</v>
      </c>
      <c r="S20" s="27"/>
      <c r="T20" s="151"/>
      <c r="U20" s="471"/>
      <c r="V20" s="467"/>
      <c r="W20" s="123"/>
      <c r="X20" s="2"/>
      <c r="Y20" s="2"/>
    </row>
    <row r="21" spans="1:92" ht="92.25" customHeight="1" x14ac:dyDescent="0.2">
      <c r="A21" s="5"/>
      <c r="B21" s="463"/>
      <c r="C21" s="116" t="s">
        <v>298</v>
      </c>
      <c r="D21" s="147" t="s">
        <v>607</v>
      </c>
      <c r="E21" s="54">
        <v>0.04</v>
      </c>
      <c r="F21" s="114">
        <v>43101</v>
      </c>
      <c r="G21" s="114">
        <v>43404</v>
      </c>
      <c r="H21" s="356" t="s">
        <v>617</v>
      </c>
      <c r="I21" s="461" t="s">
        <v>621</v>
      </c>
      <c r="J21" s="456"/>
      <c r="K21" s="142">
        <v>64729000</v>
      </c>
      <c r="L21" s="456">
        <v>0</v>
      </c>
      <c r="M21" s="142"/>
      <c r="N21" s="144" t="s">
        <v>751</v>
      </c>
      <c r="O21" s="383">
        <v>1</v>
      </c>
      <c r="P21" s="456"/>
      <c r="Q21" s="142">
        <v>64729000</v>
      </c>
      <c r="R21" s="456">
        <v>0</v>
      </c>
      <c r="S21" s="27"/>
      <c r="T21" s="151"/>
      <c r="U21" s="471"/>
      <c r="V21" s="467"/>
      <c r="W21" s="123"/>
      <c r="X21" s="2"/>
      <c r="Y21" s="2"/>
    </row>
    <row r="22" spans="1:92" ht="63" customHeight="1" x14ac:dyDescent="0.2">
      <c r="A22" s="5"/>
      <c r="B22" s="327" t="s">
        <v>615</v>
      </c>
      <c r="C22" s="116" t="s">
        <v>299</v>
      </c>
      <c r="D22" s="147" t="s">
        <v>608</v>
      </c>
      <c r="E22" s="54"/>
      <c r="F22" s="114">
        <v>43101</v>
      </c>
      <c r="G22" s="114">
        <v>43465</v>
      </c>
      <c r="H22" s="360" t="s">
        <v>618</v>
      </c>
      <c r="I22" s="461"/>
      <c r="J22" s="456"/>
      <c r="K22" s="5"/>
      <c r="L22" s="456"/>
      <c r="M22" s="142"/>
      <c r="N22" s="144" t="s">
        <v>766</v>
      </c>
      <c r="O22" s="393">
        <v>0.7</v>
      </c>
      <c r="P22" s="456"/>
      <c r="Q22" s="5"/>
      <c r="R22" s="456"/>
      <c r="S22" s="27"/>
      <c r="T22" s="151"/>
      <c r="U22" s="471"/>
      <c r="V22" s="467"/>
      <c r="W22" s="123"/>
      <c r="X22" s="2"/>
      <c r="Y22" s="2"/>
    </row>
    <row r="23" spans="1:92" ht="140.25" customHeight="1" x14ac:dyDescent="0.2">
      <c r="A23" s="5"/>
      <c r="B23" s="463" t="s">
        <v>616</v>
      </c>
      <c r="C23" s="116" t="s">
        <v>315</v>
      </c>
      <c r="D23" s="147" t="s">
        <v>609</v>
      </c>
      <c r="E23" s="54"/>
      <c r="F23" s="114">
        <v>43101</v>
      </c>
      <c r="G23" s="114">
        <v>43465</v>
      </c>
      <c r="H23" s="465" t="s">
        <v>714</v>
      </c>
      <c r="I23" s="324" t="s">
        <v>622</v>
      </c>
      <c r="J23" s="456">
        <f>101717000+9247000</f>
        <v>110964000</v>
      </c>
      <c r="K23" s="142"/>
      <c r="L23" s="456">
        <v>0</v>
      </c>
      <c r="M23" s="142"/>
      <c r="N23" s="144" t="s">
        <v>752</v>
      </c>
      <c r="O23" s="383">
        <v>1</v>
      </c>
      <c r="P23" s="456">
        <f>101717000+9247000</f>
        <v>110964000</v>
      </c>
      <c r="Q23" s="456">
        <v>0</v>
      </c>
      <c r="R23" s="456">
        <v>0</v>
      </c>
      <c r="S23" s="27"/>
      <c r="T23" s="151"/>
      <c r="U23" s="471"/>
      <c r="V23" s="467"/>
      <c r="W23" s="123"/>
      <c r="X23" s="2"/>
      <c r="Y23" s="2"/>
    </row>
    <row r="24" spans="1:92" ht="85.5" customHeight="1" x14ac:dyDescent="0.2">
      <c r="A24" s="5"/>
      <c r="B24" s="463"/>
      <c r="C24" s="116" t="s">
        <v>316</v>
      </c>
      <c r="D24" s="147" t="s">
        <v>610</v>
      </c>
      <c r="E24" s="54"/>
      <c r="F24" s="114">
        <v>43101</v>
      </c>
      <c r="G24" s="114">
        <v>43465</v>
      </c>
      <c r="H24" s="465"/>
      <c r="I24" s="324" t="s">
        <v>623</v>
      </c>
      <c r="J24" s="456"/>
      <c r="K24" s="142"/>
      <c r="L24" s="456">
        <v>0</v>
      </c>
      <c r="M24" s="142"/>
      <c r="N24" s="144" t="s">
        <v>753</v>
      </c>
      <c r="O24" s="383">
        <v>1</v>
      </c>
      <c r="P24" s="456"/>
      <c r="Q24" s="456">
        <v>0</v>
      </c>
      <c r="R24" s="456">
        <v>0</v>
      </c>
      <c r="S24" s="27"/>
      <c r="T24" s="151"/>
      <c r="U24" s="471"/>
      <c r="V24" s="467"/>
      <c r="W24" s="123"/>
      <c r="X24" s="2"/>
      <c r="Y24" s="2"/>
    </row>
    <row r="25" spans="1:92" ht="67.5" customHeight="1" x14ac:dyDescent="0.2">
      <c r="A25" s="5"/>
      <c r="B25" s="463"/>
      <c r="C25" s="116" t="s">
        <v>317</v>
      </c>
      <c r="D25" s="147" t="s">
        <v>611</v>
      </c>
      <c r="E25" s="54"/>
      <c r="F25" s="114">
        <v>43101</v>
      </c>
      <c r="G25" s="114">
        <v>43465</v>
      </c>
      <c r="H25" s="465"/>
      <c r="I25" s="324" t="s">
        <v>624</v>
      </c>
      <c r="J25" s="456"/>
      <c r="K25" s="142"/>
      <c r="L25" s="456">
        <v>0</v>
      </c>
      <c r="M25" s="142"/>
      <c r="N25" s="144" t="s">
        <v>754</v>
      </c>
      <c r="O25" s="383">
        <v>1</v>
      </c>
      <c r="P25" s="456"/>
      <c r="Q25" s="456">
        <v>0</v>
      </c>
      <c r="R25" s="456">
        <v>0</v>
      </c>
      <c r="S25" s="27"/>
      <c r="T25" s="151"/>
      <c r="U25" s="471"/>
      <c r="V25" s="467"/>
      <c r="W25" s="123"/>
      <c r="X25" s="2"/>
      <c r="Y25" s="2"/>
    </row>
    <row r="26" spans="1:92" ht="157.5" customHeight="1" x14ac:dyDescent="0.2">
      <c r="A26" s="5"/>
      <c r="B26" s="464"/>
      <c r="C26" s="116" t="s">
        <v>318</v>
      </c>
      <c r="D26" s="172" t="s">
        <v>612</v>
      </c>
      <c r="E26" s="54"/>
      <c r="F26" s="114">
        <v>43101</v>
      </c>
      <c r="G26" s="114">
        <v>43465</v>
      </c>
      <c r="H26" s="466"/>
      <c r="I26" s="324" t="s">
        <v>625</v>
      </c>
      <c r="J26" s="460"/>
      <c r="K26" s="143"/>
      <c r="L26" s="460">
        <v>0</v>
      </c>
      <c r="M26" s="142"/>
      <c r="N26" s="144" t="s">
        <v>755</v>
      </c>
      <c r="O26" s="383">
        <v>1</v>
      </c>
      <c r="P26" s="460"/>
      <c r="Q26" s="460">
        <v>0</v>
      </c>
      <c r="R26" s="460">
        <v>0</v>
      </c>
      <c r="S26" s="27"/>
      <c r="T26" s="151"/>
      <c r="U26" s="471"/>
      <c r="V26" s="467"/>
      <c r="W26" s="123"/>
      <c r="X26" s="2"/>
      <c r="Y26" s="2"/>
    </row>
    <row r="27" spans="1:92" ht="28.5" customHeight="1" x14ac:dyDescent="0.2">
      <c r="A27" s="128"/>
      <c r="B27" s="462" t="s">
        <v>603</v>
      </c>
      <c r="C27" s="462"/>
      <c r="D27" s="462"/>
      <c r="E27" s="462"/>
      <c r="F27" s="462"/>
      <c r="G27" s="462"/>
      <c r="H27" s="462"/>
      <c r="I27" s="129"/>
      <c r="J27" s="146">
        <f>SUM(J19:J26)</f>
        <v>133602732</v>
      </c>
      <c r="K27" s="146">
        <f>SUM(K19:K26)</f>
        <v>88205000</v>
      </c>
      <c r="L27" s="146">
        <f>SUM(L19:L26)</f>
        <v>0</v>
      </c>
      <c r="M27" s="129"/>
      <c r="N27" s="129"/>
      <c r="O27" s="378">
        <f>SUM(O19:O26)/8</f>
        <v>0.96250000000000002</v>
      </c>
      <c r="P27" s="152">
        <f>SUM(P19:P26)</f>
        <v>133602732</v>
      </c>
      <c r="Q27" s="152">
        <f>SUM(Q19:Q26)</f>
        <v>88225000</v>
      </c>
      <c r="R27" s="152">
        <f>SUM(R19:R26)</f>
        <v>0</v>
      </c>
      <c r="S27" s="5"/>
      <c r="T27" s="5"/>
      <c r="U27" s="5"/>
      <c r="V27" s="5"/>
      <c r="W27" s="5"/>
      <c r="X27" s="5"/>
      <c r="Y27" s="5"/>
    </row>
    <row r="28" spans="1:92" ht="33.75" customHeight="1" x14ac:dyDescent="0.2">
      <c r="A28" s="5"/>
      <c r="B28" s="475" t="s">
        <v>626</v>
      </c>
      <c r="C28" s="475"/>
      <c r="D28" s="475"/>
      <c r="E28" s="475"/>
      <c r="F28" s="478" t="s">
        <v>498</v>
      </c>
      <c r="G28" s="478"/>
      <c r="H28" s="263">
        <v>0.12</v>
      </c>
      <c r="I28" s="157"/>
      <c r="J28" s="157"/>
      <c r="K28" s="157"/>
      <c r="L28" s="157"/>
      <c r="M28" s="157"/>
      <c r="N28" s="157"/>
      <c r="O28" s="264">
        <f>H28*O38</f>
        <v>9.5333333333333325E-2</v>
      </c>
      <c r="P28" s="157"/>
      <c r="Q28" s="157"/>
      <c r="R28" s="158"/>
      <c r="S28" s="127"/>
      <c r="T28" s="127"/>
      <c r="U28" s="127"/>
      <c r="V28" s="127"/>
      <c r="W28" s="127"/>
      <c r="X28" s="127"/>
      <c r="Y28" s="5"/>
    </row>
    <row r="29" spans="1:92" ht="285.75" customHeight="1" x14ac:dyDescent="0.2">
      <c r="A29" s="5"/>
      <c r="B29" s="480" t="s">
        <v>629</v>
      </c>
      <c r="C29" s="121" t="s">
        <v>300</v>
      </c>
      <c r="D29" s="118" t="s">
        <v>632</v>
      </c>
      <c r="E29" s="153">
        <v>1.0500000000000001E-2</v>
      </c>
      <c r="F29" s="117">
        <v>43101</v>
      </c>
      <c r="G29" s="117">
        <v>43465</v>
      </c>
      <c r="H29" s="124" t="s">
        <v>719</v>
      </c>
      <c r="I29" s="470" t="s">
        <v>637</v>
      </c>
      <c r="J29" s="141">
        <v>1182645262</v>
      </c>
      <c r="K29" s="141">
        <v>8979358198</v>
      </c>
      <c r="L29" s="141">
        <v>0</v>
      </c>
      <c r="M29" s="141"/>
      <c r="N29" s="144" t="s">
        <v>757</v>
      </c>
      <c r="O29" s="382">
        <v>1</v>
      </c>
      <c r="P29" s="141">
        <v>1069477130</v>
      </c>
      <c r="Q29" s="388">
        <f>100000000+1183334938</f>
        <v>1283334938</v>
      </c>
      <c r="R29" s="155">
        <v>0</v>
      </c>
      <c r="S29" s="27"/>
      <c r="T29" s="53"/>
      <c r="U29" s="471"/>
      <c r="V29" s="467"/>
      <c r="W29" s="123"/>
      <c r="X29" s="2"/>
      <c r="Y29" s="2"/>
    </row>
    <row r="30" spans="1:92" ht="163.5" customHeight="1" x14ac:dyDescent="0.2">
      <c r="A30" s="5"/>
      <c r="B30" s="465"/>
      <c r="C30" s="116" t="s">
        <v>301</v>
      </c>
      <c r="D30" s="113" t="s">
        <v>631</v>
      </c>
      <c r="E30" s="154">
        <v>1.0500000000000001E-2</v>
      </c>
      <c r="F30" s="114">
        <v>43101</v>
      </c>
      <c r="G30" s="114">
        <v>43465</v>
      </c>
      <c r="H30" s="461" t="s">
        <v>720</v>
      </c>
      <c r="I30" s="461"/>
      <c r="J30" s="456">
        <v>17394500</v>
      </c>
      <c r="K30" s="142">
        <v>1646145014</v>
      </c>
      <c r="L30" s="142">
        <v>0</v>
      </c>
      <c r="M30" s="142"/>
      <c r="N30" s="145" t="s">
        <v>756</v>
      </c>
      <c r="O30" s="383">
        <v>1</v>
      </c>
      <c r="P30" s="456">
        <v>74011500</v>
      </c>
      <c r="Q30" s="142">
        <f>355377014+19147689+9859297+91316000</f>
        <v>475700000</v>
      </c>
      <c r="R30" s="142">
        <v>0</v>
      </c>
      <c r="S30" s="27"/>
      <c r="T30" s="53"/>
      <c r="U30" s="471"/>
      <c r="V30" s="467"/>
      <c r="W30" s="123"/>
      <c r="X30" s="2"/>
      <c r="Y30" s="2"/>
    </row>
    <row r="31" spans="1:92" ht="210.75" customHeight="1" x14ac:dyDescent="0.2">
      <c r="A31" s="5"/>
      <c r="B31" s="465"/>
      <c r="C31" s="116" t="s">
        <v>302</v>
      </c>
      <c r="D31" s="113" t="s">
        <v>721</v>
      </c>
      <c r="E31" s="154">
        <v>1.0500000000000001E-2</v>
      </c>
      <c r="F31" s="114">
        <v>43101</v>
      </c>
      <c r="G31" s="114">
        <v>43465</v>
      </c>
      <c r="H31" s="461"/>
      <c r="I31" s="461"/>
      <c r="J31" s="456"/>
      <c r="K31" s="456">
        <v>4577027292</v>
      </c>
      <c r="L31" s="142">
        <v>0</v>
      </c>
      <c r="M31" s="142"/>
      <c r="N31" s="145" t="s">
        <v>758</v>
      </c>
      <c r="O31" s="383">
        <v>1</v>
      </c>
      <c r="P31" s="456"/>
      <c r="Q31" s="142">
        <v>428424752</v>
      </c>
      <c r="R31" s="142">
        <v>0</v>
      </c>
      <c r="S31" s="27"/>
      <c r="T31" s="53"/>
      <c r="U31" s="471"/>
      <c r="V31" s="467"/>
      <c r="W31" s="123"/>
      <c r="X31" s="2"/>
      <c r="Y31" s="2"/>
    </row>
    <row r="32" spans="1:92" ht="101.25" customHeight="1" x14ac:dyDescent="0.2">
      <c r="A32" s="5"/>
      <c r="B32" s="465"/>
      <c r="C32" s="116" t="s">
        <v>303</v>
      </c>
      <c r="D32" s="113" t="s">
        <v>633</v>
      </c>
      <c r="E32" s="154">
        <v>1.0500000000000001E-2</v>
      </c>
      <c r="F32" s="114">
        <v>43101</v>
      </c>
      <c r="G32" s="114">
        <v>43465</v>
      </c>
      <c r="H32" s="324" t="s">
        <v>729</v>
      </c>
      <c r="I32" s="461"/>
      <c r="J32" s="456"/>
      <c r="K32" s="456"/>
      <c r="L32" s="142">
        <v>0</v>
      </c>
      <c r="M32" s="142"/>
      <c r="N32" s="145" t="s">
        <v>767</v>
      </c>
      <c r="O32" s="383">
        <v>1</v>
      </c>
      <c r="P32" s="456"/>
      <c r="Q32" s="142">
        <v>0</v>
      </c>
      <c r="R32" s="142">
        <v>0</v>
      </c>
      <c r="S32" s="27"/>
      <c r="T32" s="53"/>
      <c r="U32" s="471"/>
      <c r="V32" s="467"/>
      <c r="W32" s="123"/>
      <c r="X32" s="2"/>
      <c r="Y32" s="2"/>
    </row>
    <row r="33" spans="1:25" ht="43.5" customHeight="1" x14ac:dyDescent="0.2">
      <c r="A33" s="5"/>
      <c r="B33" s="465"/>
      <c r="C33" s="116" t="s">
        <v>319</v>
      </c>
      <c r="D33" s="113" t="s">
        <v>634</v>
      </c>
      <c r="E33" s="154">
        <v>1.0500000000000001E-2</v>
      </c>
      <c r="F33" s="114">
        <v>43101</v>
      </c>
      <c r="G33" s="114">
        <v>43465</v>
      </c>
      <c r="H33" s="461" t="s">
        <v>722</v>
      </c>
      <c r="I33" s="324" t="s">
        <v>638</v>
      </c>
      <c r="J33" s="456"/>
      <c r="K33" s="456"/>
      <c r="L33" s="142">
        <v>0</v>
      </c>
      <c r="M33" s="142"/>
      <c r="N33" s="145" t="s">
        <v>759</v>
      </c>
      <c r="O33" s="383">
        <v>1</v>
      </c>
      <c r="P33" s="456"/>
      <c r="Q33" s="142">
        <v>0</v>
      </c>
      <c r="R33" s="142">
        <v>0</v>
      </c>
      <c r="S33" s="27"/>
      <c r="T33" s="53"/>
      <c r="U33" s="471"/>
      <c r="V33" s="467"/>
      <c r="W33" s="123"/>
      <c r="X33" s="2"/>
      <c r="Y33" s="2"/>
    </row>
    <row r="34" spans="1:25" ht="139.5" customHeight="1" x14ac:dyDescent="0.2">
      <c r="A34" s="5"/>
      <c r="B34" s="465"/>
      <c r="C34" s="116" t="s">
        <v>320</v>
      </c>
      <c r="D34" s="113" t="s">
        <v>635</v>
      </c>
      <c r="E34" s="154">
        <v>1.0500000000000001E-2</v>
      </c>
      <c r="F34" s="114">
        <v>43101</v>
      </c>
      <c r="G34" s="114">
        <v>43465</v>
      </c>
      <c r="H34" s="461"/>
      <c r="I34" s="324" t="s">
        <v>639</v>
      </c>
      <c r="J34" s="456"/>
      <c r="K34" s="456"/>
      <c r="L34" s="142">
        <v>0</v>
      </c>
      <c r="M34" s="142"/>
      <c r="N34" s="145" t="s">
        <v>760</v>
      </c>
      <c r="O34" s="383">
        <v>0.85</v>
      </c>
      <c r="P34" s="456"/>
      <c r="Q34" s="142"/>
      <c r="R34" s="142">
        <v>0</v>
      </c>
      <c r="S34" s="27"/>
      <c r="T34" s="53"/>
      <c r="U34" s="471"/>
      <c r="V34" s="467"/>
      <c r="W34" s="123"/>
      <c r="X34" s="2"/>
      <c r="Y34" s="2"/>
    </row>
    <row r="35" spans="1:25" ht="89.25" customHeight="1" x14ac:dyDescent="0.2">
      <c r="A35" s="5"/>
      <c r="B35" s="465" t="s">
        <v>630</v>
      </c>
      <c r="C35" s="116" t="s">
        <v>321</v>
      </c>
      <c r="D35" s="113" t="s">
        <v>627</v>
      </c>
      <c r="E35" s="154">
        <v>1.0500000000000001E-2</v>
      </c>
      <c r="F35" s="114">
        <v>43101</v>
      </c>
      <c r="G35" s="114">
        <v>43465</v>
      </c>
      <c r="H35" s="461" t="s">
        <v>715</v>
      </c>
      <c r="I35" s="461" t="s">
        <v>640</v>
      </c>
      <c r="J35" s="142">
        <v>12037500</v>
      </c>
      <c r="K35" s="142">
        <v>189811000</v>
      </c>
      <c r="L35" s="142">
        <v>0</v>
      </c>
      <c r="M35" s="142"/>
      <c r="N35" s="145" t="s">
        <v>774</v>
      </c>
      <c r="O35" s="383">
        <v>1</v>
      </c>
      <c r="P35" s="142">
        <v>12037500</v>
      </c>
      <c r="Q35" s="142">
        <f>169980000+19831000</f>
        <v>189811000</v>
      </c>
      <c r="R35" s="142">
        <v>0</v>
      </c>
      <c r="S35" s="27"/>
      <c r="T35" s="53"/>
      <c r="U35" s="471"/>
      <c r="V35" s="467"/>
      <c r="W35" s="123"/>
      <c r="X35" s="2"/>
      <c r="Y35" s="2"/>
    </row>
    <row r="36" spans="1:25" ht="179.25" customHeight="1" x14ac:dyDescent="0.2">
      <c r="A36" s="5"/>
      <c r="B36" s="465"/>
      <c r="C36" s="116" t="s">
        <v>322</v>
      </c>
      <c r="D36" s="113" t="s">
        <v>636</v>
      </c>
      <c r="E36" s="154">
        <v>6.0000000000000001E-3</v>
      </c>
      <c r="F36" s="114">
        <v>43101</v>
      </c>
      <c r="G36" s="114">
        <v>43404</v>
      </c>
      <c r="H36" s="461"/>
      <c r="I36" s="461"/>
      <c r="J36" s="456">
        <v>80000000</v>
      </c>
      <c r="K36" s="142">
        <v>1406656901</v>
      </c>
      <c r="L36" s="142">
        <v>0</v>
      </c>
      <c r="M36" s="142"/>
      <c r="N36" s="145" t="s">
        <v>775</v>
      </c>
      <c r="O36" s="383">
        <v>0.2</v>
      </c>
      <c r="P36" s="456">
        <v>0</v>
      </c>
      <c r="Q36" s="142">
        <v>46656901</v>
      </c>
      <c r="R36" s="142">
        <v>0</v>
      </c>
      <c r="S36" s="27"/>
      <c r="T36" s="53"/>
      <c r="U36" s="471"/>
      <c r="V36" s="467"/>
      <c r="W36" s="123"/>
      <c r="X36" s="2"/>
      <c r="Y36" s="2"/>
    </row>
    <row r="37" spans="1:25" ht="132" customHeight="1" x14ac:dyDescent="0.2">
      <c r="A37" s="5"/>
      <c r="B37" s="466"/>
      <c r="C37" s="116" t="s">
        <v>323</v>
      </c>
      <c r="D37" s="113" t="s">
        <v>628</v>
      </c>
      <c r="E37" s="154">
        <v>6.0000000000000001E-3</v>
      </c>
      <c r="F37" s="114">
        <v>43101</v>
      </c>
      <c r="G37" s="114">
        <v>43465</v>
      </c>
      <c r="H37" s="483"/>
      <c r="I37" s="483"/>
      <c r="J37" s="460"/>
      <c r="K37" s="142">
        <v>496400000</v>
      </c>
      <c r="L37" s="142">
        <v>0</v>
      </c>
      <c r="M37" s="142"/>
      <c r="N37" s="145" t="s">
        <v>779</v>
      </c>
      <c r="O37" s="383">
        <v>0.1</v>
      </c>
      <c r="P37" s="460"/>
      <c r="Q37" s="142">
        <v>0</v>
      </c>
      <c r="R37" s="142">
        <v>0</v>
      </c>
      <c r="S37" s="27"/>
      <c r="T37" s="53"/>
      <c r="U37" s="471"/>
      <c r="V37" s="467"/>
      <c r="W37" s="123"/>
      <c r="X37" s="2"/>
      <c r="Y37" s="2"/>
    </row>
    <row r="38" spans="1:25" ht="28.5" customHeight="1" x14ac:dyDescent="0.2">
      <c r="A38" s="128"/>
      <c r="B38" s="462" t="s">
        <v>603</v>
      </c>
      <c r="C38" s="462"/>
      <c r="D38" s="462"/>
      <c r="E38" s="462"/>
      <c r="F38" s="462"/>
      <c r="G38" s="462"/>
      <c r="H38" s="462"/>
      <c r="I38" s="129"/>
      <c r="J38" s="146">
        <f>SUM(J29:J37)</f>
        <v>1292077262</v>
      </c>
      <c r="K38" s="146">
        <f>SUM(K29:K37)</f>
        <v>17295398405</v>
      </c>
      <c r="L38" s="146">
        <f>SUM(L29:L37)</f>
        <v>0</v>
      </c>
      <c r="M38" s="156"/>
      <c r="N38" s="156"/>
      <c r="O38" s="148">
        <f>SUM(O29:O37)/9</f>
        <v>0.7944444444444444</v>
      </c>
      <c r="P38" s="146">
        <f>SUM(P29:P37)</f>
        <v>1155526130</v>
      </c>
      <c r="Q38" s="146">
        <f>SUM(Q29:Q37)</f>
        <v>2423927591</v>
      </c>
      <c r="R38" s="146">
        <f>SUM(R29:R37)</f>
        <v>0</v>
      </c>
      <c r="S38" s="5"/>
      <c r="T38" s="5"/>
      <c r="U38" s="5"/>
      <c r="V38" s="5"/>
      <c r="W38" s="5"/>
      <c r="X38" s="5"/>
      <c r="Y38" s="5"/>
    </row>
    <row r="39" spans="1:25" ht="33.75" customHeight="1" x14ac:dyDescent="0.2">
      <c r="A39" s="5"/>
      <c r="B39" s="481" t="s">
        <v>660</v>
      </c>
      <c r="C39" s="482"/>
      <c r="D39" s="481"/>
      <c r="E39" s="481"/>
      <c r="F39" s="473" t="s">
        <v>498</v>
      </c>
      <c r="G39" s="473"/>
      <c r="H39" s="329">
        <v>0.11</v>
      </c>
      <c r="I39" s="330"/>
      <c r="J39" s="330"/>
      <c r="K39" s="330"/>
      <c r="L39" s="330"/>
      <c r="M39" s="330"/>
      <c r="N39" s="330"/>
      <c r="O39" s="331">
        <f>H39*O46</f>
        <v>8.4699999999999998E-2</v>
      </c>
      <c r="P39" s="330"/>
      <c r="Q39" s="330"/>
      <c r="R39" s="332"/>
      <c r="S39" s="127"/>
      <c r="T39" s="127"/>
      <c r="U39" s="127"/>
      <c r="V39" s="127"/>
      <c r="W39" s="127"/>
      <c r="X39" s="127"/>
      <c r="Y39" s="5"/>
    </row>
    <row r="40" spans="1:25" ht="120.75" customHeight="1" x14ac:dyDescent="0.2">
      <c r="A40" s="5"/>
      <c r="B40" s="480" t="s">
        <v>651</v>
      </c>
      <c r="C40" s="121" t="s">
        <v>305</v>
      </c>
      <c r="D40" s="118" t="s">
        <v>645</v>
      </c>
      <c r="E40" s="153">
        <v>1.0500000000000001E-2</v>
      </c>
      <c r="F40" s="117">
        <v>43101</v>
      </c>
      <c r="G40" s="117">
        <v>43465</v>
      </c>
      <c r="H40" s="470" t="s">
        <v>707</v>
      </c>
      <c r="I40" s="124" t="s">
        <v>654</v>
      </c>
      <c r="J40" s="459">
        <v>436980000</v>
      </c>
      <c r="K40" s="459">
        <v>69806000</v>
      </c>
      <c r="L40" s="459">
        <v>0</v>
      </c>
      <c r="M40" s="141"/>
      <c r="N40" s="144" t="s">
        <v>761</v>
      </c>
      <c r="O40" s="382">
        <v>1</v>
      </c>
      <c r="P40" s="459">
        <v>436980000</v>
      </c>
      <c r="Q40" s="459">
        <v>0</v>
      </c>
      <c r="R40" s="459">
        <v>0</v>
      </c>
      <c r="S40" s="27"/>
      <c r="T40" s="53"/>
      <c r="U40" s="503"/>
      <c r="V40" s="467"/>
      <c r="W40" s="123"/>
      <c r="X40" s="2"/>
      <c r="Y40" s="2"/>
    </row>
    <row r="41" spans="1:25" ht="133.5" customHeight="1" x14ac:dyDescent="0.2">
      <c r="A41" s="5"/>
      <c r="B41" s="465"/>
      <c r="C41" s="116" t="s">
        <v>306</v>
      </c>
      <c r="D41" s="113" t="s">
        <v>646</v>
      </c>
      <c r="E41" s="154">
        <v>1.0500000000000001E-2</v>
      </c>
      <c r="F41" s="114">
        <v>43101</v>
      </c>
      <c r="G41" s="114">
        <v>43465</v>
      </c>
      <c r="H41" s="461"/>
      <c r="I41" s="324" t="s">
        <v>655</v>
      </c>
      <c r="J41" s="456"/>
      <c r="K41" s="456"/>
      <c r="L41" s="456"/>
      <c r="M41" s="142"/>
      <c r="N41" s="144" t="s">
        <v>762</v>
      </c>
      <c r="O41" s="383">
        <v>0.8</v>
      </c>
      <c r="P41" s="456"/>
      <c r="Q41" s="456"/>
      <c r="R41" s="456"/>
      <c r="S41" s="27"/>
      <c r="T41" s="53"/>
      <c r="U41" s="503"/>
      <c r="V41" s="467"/>
      <c r="W41" s="123"/>
      <c r="X41" s="2"/>
      <c r="Y41" s="2"/>
    </row>
    <row r="42" spans="1:25" ht="91.5" customHeight="1" x14ac:dyDescent="0.2">
      <c r="A42" s="5"/>
      <c r="B42" s="465"/>
      <c r="C42" s="116" t="s">
        <v>641</v>
      </c>
      <c r="D42" s="113" t="s">
        <v>650</v>
      </c>
      <c r="E42" s="154">
        <v>1.0500000000000001E-2</v>
      </c>
      <c r="F42" s="114">
        <v>43101</v>
      </c>
      <c r="G42" s="114">
        <v>43465</v>
      </c>
      <c r="H42" s="461"/>
      <c r="I42" s="324" t="s">
        <v>656</v>
      </c>
      <c r="J42" s="456"/>
      <c r="K42" s="456"/>
      <c r="L42" s="142">
        <v>0</v>
      </c>
      <c r="M42" s="142"/>
      <c r="N42" s="394" t="s">
        <v>763</v>
      </c>
      <c r="O42" s="386">
        <v>0.92</v>
      </c>
      <c r="P42" s="456"/>
      <c r="Q42" s="456">
        <v>69806000</v>
      </c>
      <c r="R42" s="456">
        <v>0</v>
      </c>
      <c r="S42" s="27"/>
      <c r="T42" s="53"/>
      <c r="U42" s="503"/>
      <c r="V42" s="467"/>
      <c r="W42" s="123"/>
      <c r="X42" s="2"/>
      <c r="Y42" s="2"/>
    </row>
    <row r="43" spans="1:25" ht="291" customHeight="1" x14ac:dyDescent="0.2">
      <c r="A43" s="5"/>
      <c r="B43" s="465" t="s">
        <v>652</v>
      </c>
      <c r="C43" s="116" t="s">
        <v>642</v>
      </c>
      <c r="D43" s="113" t="s">
        <v>647</v>
      </c>
      <c r="E43" s="154">
        <v>1.0500000000000001E-2</v>
      </c>
      <c r="F43" s="114">
        <v>43101</v>
      </c>
      <c r="G43" s="114">
        <v>43312</v>
      </c>
      <c r="H43" s="355" t="s">
        <v>723</v>
      </c>
      <c r="I43" s="324" t="s">
        <v>657</v>
      </c>
      <c r="J43" s="142">
        <v>7201463</v>
      </c>
      <c r="K43" s="456"/>
      <c r="L43" s="142">
        <v>0</v>
      </c>
      <c r="M43" s="142"/>
      <c r="N43" s="450" t="s">
        <v>782</v>
      </c>
      <c r="O43" s="396">
        <v>0.4</v>
      </c>
      <c r="P43" s="142">
        <v>7201463</v>
      </c>
      <c r="Q43" s="456"/>
      <c r="R43" s="456">
        <v>0</v>
      </c>
      <c r="S43" s="27"/>
      <c r="T43" s="53"/>
      <c r="U43" s="503"/>
      <c r="V43" s="467"/>
      <c r="W43" s="123"/>
      <c r="X43" s="2"/>
      <c r="Y43" s="2"/>
    </row>
    <row r="44" spans="1:25" ht="267" customHeight="1" x14ac:dyDescent="0.2">
      <c r="A44" s="5"/>
      <c r="B44" s="465"/>
      <c r="C44" s="116" t="s">
        <v>643</v>
      </c>
      <c r="D44" s="113" t="s">
        <v>648</v>
      </c>
      <c r="E44" s="154">
        <v>1.0500000000000001E-2</v>
      </c>
      <c r="F44" s="114">
        <v>43101</v>
      </c>
      <c r="G44" s="114">
        <v>43465</v>
      </c>
      <c r="H44" s="358" t="s">
        <v>706</v>
      </c>
      <c r="I44" s="324" t="s">
        <v>658</v>
      </c>
      <c r="J44" s="142">
        <v>19827500</v>
      </c>
      <c r="K44" s="456"/>
      <c r="L44" s="142">
        <v>0</v>
      </c>
      <c r="M44" s="142"/>
      <c r="N44" s="450"/>
      <c r="O44" s="396">
        <v>0.6</v>
      </c>
      <c r="P44" s="142">
        <v>19827500</v>
      </c>
      <c r="Q44" s="142">
        <v>201216344</v>
      </c>
      <c r="R44" s="142">
        <v>0</v>
      </c>
      <c r="S44" s="27"/>
      <c r="T44" s="53"/>
      <c r="U44" s="503"/>
      <c r="V44" s="467"/>
      <c r="W44" s="123"/>
      <c r="X44" s="2"/>
      <c r="Y44" s="2"/>
    </row>
    <row r="45" spans="1:25" ht="196.5" customHeight="1" x14ac:dyDescent="0.2">
      <c r="A45" s="5"/>
      <c r="B45" s="325" t="s">
        <v>653</v>
      </c>
      <c r="C45" s="116" t="s">
        <v>644</v>
      </c>
      <c r="D45" s="113" t="s">
        <v>649</v>
      </c>
      <c r="E45" s="154">
        <v>1.0500000000000001E-2</v>
      </c>
      <c r="F45" s="114">
        <v>43101</v>
      </c>
      <c r="G45" s="114">
        <v>43465</v>
      </c>
      <c r="H45" s="355" t="s">
        <v>723</v>
      </c>
      <c r="I45" s="120" t="s">
        <v>659</v>
      </c>
      <c r="J45" s="142">
        <v>72000000</v>
      </c>
      <c r="K45" s="460"/>
      <c r="L45" s="142">
        <v>0</v>
      </c>
      <c r="M45" s="142"/>
      <c r="N45" s="145" t="s">
        <v>764</v>
      </c>
      <c r="O45" s="383">
        <v>0.9</v>
      </c>
      <c r="P45" s="142">
        <v>72000000</v>
      </c>
      <c r="Q45" s="142"/>
      <c r="R45" s="142">
        <v>0</v>
      </c>
      <c r="S45" s="27"/>
      <c r="T45" s="53"/>
      <c r="U45" s="503"/>
      <c r="V45" s="467"/>
      <c r="W45" s="123"/>
      <c r="X45" s="2"/>
      <c r="Y45" s="2"/>
    </row>
    <row r="46" spans="1:25" ht="28.5" customHeight="1" x14ac:dyDescent="0.2">
      <c r="A46" s="128"/>
      <c r="B46" s="462" t="s">
        <v>603</v>
      </c>
      <c r="C46" s="462"/>
      <c r="D46" s="462"/>
      <c r="E46" s="462"/>
      <c r="F46" s="462"/>
      <c r="G46" s="462"/>
      <c r="H46" s="462"/>
      <c r="I46" s="129"/>
      <c r="J46" s="146">
        <f>SUM(J40:J45)</f>
        <v>536008963</v>
      </c>
      <c r="K46" s="146">
        <f>SUM(K40:K45)</f>
        <v>69806000</v>
      </c>
      <c r="L46" s="146">
        <f>SUM(L40:L45)</f>
        <v>0</v>
      </c>
      <c r="M46" s="156"/>
      <c r="N46" s="156"/>
      <c r="O46" s="378">
        <f>SUM(O40:O45)/6</f>
        <v>0.77</v>
      </c>
      <c r="P46" s="146">
        <f>SUM(P40:P45)</f>
        <v>536008963</v>
      </c>
      <c r="Q46" s="146">
        <f>SUM(Q40:Q45)</f>
        <v>271022344</v>
      </c>
      <c r="R46" s="146">
        <f>SUM(R40:R45)</f>
        <v>0</v>
      </c>
      <c r="S46" s="5"/>
      <c r="T46" s="5"/>
      <c r="U46" s="5"/>
      <c r="V46" s="5"/>
      <c r="W46" s="5"/>
      <c r="X46" s="5"/>
      <c r="Y46" s="5"/>
    </row>
    <row r="47" spans="1:25" ht="15" customHeight="1" x14ac:dyDescent="0.2">
      <c r="A47" s="128"/>
      <c r="B47" s="333"/>
      <c r="C47" s="333"/>
      <c r="D47" s="333"/>
      <c r="E47" s="333"/>
      <c r="F47" s="333"/>
      <c r="G47" s="333"/>
      <c r="H47" s="333"/>
      <c r="I47" s="133"/>
      <c r="J47" s="334"/>
      <c r="K47" s="334"/>
      <c r="L47" s="334"/>
      <c r="M47" s="335"/>
      <c r="N47" s="335"/>
      <c r="O47" s="333"/>
      <c r="P47" s="334"/>
      <c r="Q47" s="334"/>
      <c r="R47" s="334"/>
      <c r="S47" s="5"/>
      <c r="T47" s="5"/>
      <c r="U47" s="5"/>
      <c r="V47" s="5"/>
      <c r="W47" s="5"/>
      <c r="X47" s="5"/>
      <c r="Y47" s="5"/>
    </row>
    <row r="48" spans="1:25" ht="33.75" customHeight="1" x14ac:dyDescent="0.2">
      <c r="A48" s="5"/>
      <c r="B48" s="484" t="s">
        <v>661</v>
      </c>
      <c r="C48" s="484"/>
      <c r="D48" s="484"/>
      <c r="E48" s="484"/>
      <c r="F48" s="491" t="s">
        <v>498</v>
      </c>
      <c r="G48" s="491"/>
      <c r="H48" s="336">
        <v>0.1</v>
      </c>
      <c r="I48" s="337"/>
      <c r="J48" s="337"/>
      <c r="K48" s="337"/>
      <c r="L48" s="337"/>
      <c r="M48" s="337"/>
      <c r="N48" s="337"/>
      <c r="O48" s="338">
        <f>H48*O52</f>
        <v>0.1</v>
      </c>
      <c r="P48" s="337"/>
      <c r="Q48" s="337"/>
      <c r="R48" s="339"/>
      <c r="S48" s="127"/>
      <c r="T48" s="127"/>
      <c r="U48" s="127"/>
      <c r="V48" s="127"/>
      <c r="W48" s="127"/>
      <c r="X48" s="127"/>
      <c r="Y48" s="5"/>
    </row>
    <row r="49" spans="1:25" ht="105" customHeight="1" x14ac:dyDescent="0.2">
      <c r="A49" s="5"/>
      <c r="B49" s="465"/>
      <c r="C49" s="116" t="s">
        <v>324</v>
      </c>
      <c r="D49" s="113" t="s">
        <v>662</v>
      </c>
      <c r="E49" s="154">
        <v>1.0500000000000001E-2</v>
      </c>
      <c r="F49" s="106">
        <v>43101</v>
      </c>
      <c r="G49" s="106">
        <v>43251</v>
      </c>
      <c r="H49" s="124" t="s">
        <v>669</v>
      </c>
      <c r="I49" s="124" t="s">
        <v>666</v>
      </c>
      <c r="J49" s="141">
        <v>95324116</v>
      </c>
      <c r="K49" s="141">
        <v>0</v>
      </c>
      <c r="L49" s="141">
        <v>0</v>
      </c>
      <c r="M49" s="142"/>
      <c r="N49" s="145" t="s">
        <v>748</v>
      </c>
      <c r="O49" s="383">
        <v>1</v>
      </c>
      <c r="P49" s="141">
        <v>95324116</v>
      </c>
      <c r="Q49" s="141">
        <v>0</v>
      </c>
      <c r="R49" s="141">
        <v>0</v>
      </c>
      <c r="S49" s="27"/>
      <c r="T49" s="53"/>
      <c r="U49" s="5"/>
      <c r="V49" s="5"/>
      <c r="W49" s="123"/>
      <c r="X49" s="2"/>
      <c r="Y49" s="2"/>
    </row>
    <row r="50" spans="1:25" ht="105" customHeight="1" x14ac:dyDescent="0.2">
      <c r="A50" s="5"/>
      <c r="B50" s="465"/>
      <c r="C50" s="116" t="s">
        <v>331</v>
      </c>
      <c r="D50" s="113" t="s">
        <v>663</v>
      </c>
      <c r="E50" s="154">
        <v>1.0500000000000001E-2</v>
      </c>
      <c r="F50" s="114">
        <v>43101</v>
      </c>
      <c r="G50" s="114">
        <v>43465</v>
      </c>
      <c r="H50" s="461" t="s">
        <v>730</v>
      </c>
      <c r="I50" s="324" t="s">
        <v>667</v>
      </c>
      <c r="J50" s="142">
        <v>227819800</v>
      </c>
      <c r="K50" s="142">
        <v>0</v>
      </c>
      <c r="L50" s="142">
        <v>0</v>
      </c>
      <c r="M50" s="142"/>
      <c r="N50" s="145" t="s">
        <v>765</v>
      </c>
      <c r="O50" s="386">
        <v>1</v>
      </c>
      <c r="P50" s="142">
        <v>227819800</v>
      </c>
      <c r="Q50" s="142">
        <v>0</v>
      </c>
      <c r="R50" s="142">
        <v>0</v>
      </c>
      <c r="S50" s="27"/>
      <c r="T50" s="53"/>
      <c r="U50" s="5"/>
      <c r="V50" s="5"/>
      <c r="W50" s="123"/>
      <c r="X50" s="2"/>
      <c r="Y50" s="2"/>
    </row>
    <row r="51" spans="1:25" ht="219" customHeight="1" x14ac:dyDescent="0.2">
      <c r="A51" s="5"/>
      <c r="B51" s="465"/>
      <c r="C51" s="116" t="s">
        <v>665</v>
      </c>
      <c r="D51" s="113" t="s">
        <v>664</v>
      </c>
      <c r="E51" s="154">
        <v>1.0500000000000001E-2</v>
      </c>
      <c r="F51" s="114">
        <v>43101</v>
      </c>
      <c r="G51" s="114">
        <v>43251</v>
      </c>
      <c r="H51" s="483"/>
      <c r="I51" s="324" t="s">
        <v>668</v>
      </c>
      <c r="J51" s="142">
        <v>70000000</v>
      </c>
      <c r="K51" s="142">
        <v>0</v>
      </c>
      <c r="L51" s="142">
        <v>0</v>
      </c>
      <c r="M51" s="142"/>
      <c r="N51" s="145" t="s">
        <v>771</v>
      </c>
      <c r="O51" s="383">
        <v>1</v>
      </c>
      <c r="P51" s="387">
        <v>70000000</v>
      </c>
      <c r="Q51" s="340"/>
      <c r="R51" s="143">
        <v>0</v>
      </c>
      <c r="S51" s="27"/>
      <c r="T51" s="53"/>
      <c r="U51" s="5"/>
      <c r="V51" s="5"/>
      <c r="W51" s="123"/>
      <c r="X51" s="2"/>
      <c r="Y51" s="2"/>
    </row>
    <row r="52" spans="1:25" ht="28.5" customHeight="1" x14ac:dyDescent="0.2">
      <c r="A52" s="128"/>
      <c r="B52" s="487" t="s">
        <v>603</v>
      </c>
      <c r="C52" s="487"/>
      <c r="D52" s="487"/>
      <c r="E52" s="487"/>
      <c r="F52" s="487"/>
      <c r="G52" s="487"/>
      <c r="H52" s="487"/>
      <c r="I52" s="131"/>
      <c r="J52" s="341">
        <f>SUM(J49:J51)</f>
        <v>393143916</v>
      </c>
      <c r="K52" s="341">
        <f>SUM(K49:K51)</f>
        <v>0</v>
      </c>
      <c r="L52" s="341">
        <f>SUM(L49:L51)</f>
        <v>0</v>
      </c>
      <c r="M52" s="342"/>
      <c r="N52" s="205"/>
      <c r="O52" s="381">
        <f>SUM(O49:O51)/3</f>
        <v>1</v>
      </c>
      <c r="P52" s="334">
        <f>SUM(P49:P51)</f>
        <v>393143916</v>
      </c>
      <c r="Q52" s="334"/>
      <c r="R52" s="334">
        <f>SUM(R46:R51)</f>
        <v>0</v>
      </c>
      <c r="S52" s="5"/>
      <c r="T52" s="5"/>
      <c r="U52" s="5"/>
      <c r="V52" s="5"/>
      <c r="W52" s="5"/>
      <c r="X52" s="5"/>
      <c r="Y52" s="5"/>
    </row>
    <row r="53" spans="1:25" ht="37.5" customHeight="1" x14ac:dyDescent="0.2">
      <c r="A53" s="5"/>
      <c r="B53" s="488" t="s">
        <v>684</v>
      </c>
      <c r="C53" s="488"/>
      <c r="D53" s="488"/>
      <c r="E53" s="343"/>
      <c r="F53" s="489" t="s">
        <v>497</v>
      </c>
      <c r="G53" s="489"/>
      <c r="H53" s="344">
        <v>0.17</v>
      </c>
      <c r="I53" s="345"/>
      <c r="J53" s="345"/>
      <c r="K53" s="345"/>
      <c r="L53" s="345"/>
      <c r="M53" s="345"/>
      <c r="N53" s="345"/>
      <c r="O53" s="346">
        <f>H53*O64</f>
        <v>0.16362500000000002</v>
      </c>
      <c r="P53" s="345"/>
      <c r="Q53" s="345"/>
      <c r="R53" s="347"/>
      <c r="S53" s="127"/>
      <c r="T53" s="127"/>
      <c r="U53" s="127"/>
      <c r="V53" s="127"/>
      <c r="W53" s="127"/>
      <c r="X53" s="127"/>
      <c r="Y53" s="5"/>
    </row>
    <row r="54" spans="1:25" s="5" customFormat="1" ht="37.5" customHeight="1" x14ac:dyDescent="0.2">
      <c r="B54" s="455" t="s">
        <v>671</v>
      </c>
      <c r="C54" s="363"/>
      <c r="D54" s="455" t="s">
        <v>675</v>
      </c>
      <c r="E54" s="364"/>
      <c r="F54" s="501">
        <v>43101</v>
      </c>
      <c r="G54" s="501">
        <v>43465</v>
      </c>
      <c r="H54" s="457" t="s">
        <v>731</v>
      </c>
      <c r="I54" s="470" t="s">
        <v>685</v>
      </c>
      <c r="J54" s="459">
        <v>691330553</v>
      </c>
      <c r="K54" s="459">
        <v>3962944195</v>
      </c>
      <c r="L54" s="459">
        <v>0</v>
      </c>
      <c r="M54" s="365"/>
      <c r="N54" s="504" t="s">
        <v>772</v>
      </c>
      <c r="O54" s="505">
        <v>1</v>
      </c>
      <c r="P54" s="459">
        <v>642403433</v>
      </c>
      <c r="Q54" s="459">
        <f>841094520+44422000+240000000+90581685+72523929+23465022</f>
        <v>1312087156</v>
      </c>
      <c r="R54" s="2"/>
      <c r="S54" s="127"/>
      <c r="T54" s="127"/>
      <c r="U54" s="127"/>
      <c r="V54" s="127"/>
      <c r="W54" s="127"/>
      <c r="X54" s="127"/>
    </row>
    <row r="55" spans="1:25" s="5" customFormat="1" ht="37.5" customHeight="1" x14ac:dyDescent="0.2">
      <c r="B55" s="454"/>
      <c r="C55" s="363"/>
      <c r="D55" s="454"/>
      <c r="E55" s="364"/>
      <c r="F55" s="502"/>
      <c r="G55" s="502"/>
      <c r="H55" s="458"/>
      <c r="I55" s="461"/>
      <c r="J55" s="456"/>
      <c r="K55" s="456"/>
      <c r="L55" s="456"/>
      <c r="M55" s="365"/>
      <c r="N55" s="450"/>
      <c r="O55" s="506"/>
      <c r="P55" s="456"/>
      <c r="Q55" s="456"/>
      <c r="R55" s="2"/>
      <c r="S55" s="127"/>
      <c r="T55" s="127"/>
      <c r="U55" s="127"/>
      <c r="V55" s="127"/>
      <c r="W55" s="127"/>
      <c r="X55" s="127"/>
    </row>
    <row r="56" spans="1:25" ht="153" customHeight="1" x14ac:dyDescent="0.2">
      <c r="A56" s="5"/>
      <c r="B56" s="454"/>
      <c r="C56" s="116" t="s">
        <v>676</v>
      </c>
      <c r="D56" s="454"/>
      <c r="E56" s="256"/>
      <c r="F56" s="502"/>
      <c r="G56" s="502"/>
      <c r="H56" s="458"/>
      <c r="I56" s="461"/>
      <c r="J56" s="456"/>
      <c r="K56" s="142">
        <f>3994978227+305000000-1600000</f>
        <v>4298378227</v>
      </c>
      <c r="L56" s="456"/>
      <c r="M56" s="456"/>
      <c r="N56" s="450"/>
      <c r="O56" s="506"/>
      <c r="P56" s="456"/>
      <c r="Q56" s="142">
        <f>369581399-169980000+104059683</f>
        <v>303661082</v>
      </c>
      <c r="R56" s="142">
        <v>0</v>
      </c>
      <c r="S56" s="27"/>
      <c r="T56" s="53"/>
      <c r="U56" s="250"/>
      <c r="V56" s="467"/>
      <c r="W56" s="123"/>
      <c r="X56" s="2"/>
      <c r="Y56" s="2"/>
    </row>
    <row r="57" spans="1:25" ht="104.25" customHeight="1" x14ac:dyDescent="0.2">
      <c r="A57" s="5"/>
      <c r="B57" s="454"/>
      <c r="C57" s="116" t="s">
        <v>677</v>
      </c>
      <c r="D57" s="113" t="s">
        <v>670</v>
      </c>
      <c r="E57" s="257"/>
      <c r="F57" s="114">
        <v>43132</v>
      </c>
      <c r="G57" s="114">
        <v>43465</v>
      </c>
      <c r="H57" s="458" t="s">
        <v>710</v>
      </c>
      <c r="I57" s="324" t="s">
        <v>686</v>
      </c>
      <c r="J57" s="456"/>
      <c r="K57" s="456">
        <v>67980000</v>
      </c>
      <c r="L57" s="456">
        <v>0</v>
      </c>
      <c r="M57" s="456"/>
      <c r="N57" s="145" t="s">
        <v>780</v>
      </c>
      <c r="O57" s="383">
        <v>1</v>
      </c>
      <c r="P57" s="456"/>
      <c r="Q57" s="456">
        <v>67980000</v>
      </c>
      <c r="R57" s="456">
        <v>0</v>
      </c>
      <c r="S57" s="27"/>
      <c r="T57" s="53"/>
      <c r="U57" s="250"/>
      <c r="V57" s="467"/>
      <c r="W57" s="123"/>
      <c r="X57" s="2"/>
      <c r="Y57" s="2"/>
    </row>
    <row r="58" spans="1:25" ht="256.5" customHeight="1" x14ac:dyDescent="0.2">
      <c r="A58" s="5"/>
      <c r="B58" s="454"/>
      <c r="C58" s="116" t="s">
        <v>678</v>
      </c>
      <c r="D58" s="113" t="s">
        <v>674</v>
      </c>
      <c r="E58" s="257"/>
      <c r="F58" s="114">
        <v>43132</v>
      </c>
      <c r="G58" s="114">
        <v>43465</v>
      </c>
      <c r="H58" s="458"/>
      <c r="I58" s="324" t="s">
        <v>724</v>
      </c>
      <c r="J58" s="456">
        <v>104000000</v>
      </c>
      <c r="K58" s="456"/>
      <c r="L58" s="456"/>
      <c r="M58" s="456"/>
      <c r="N58" s="145" t="s">
        <v>776</v>
      </c>
      <c r="O58" s="383">
        <v>0.7</v>
      </c>
      <c r="P58" s="456">
        <v>100000000</v>
      </c>
      <c r="Q58" s="456"/>
      <c r="R58" s="456"/>
      <c r="S58" s="27"/>
      <c r="T58" s="53"/>
      <c r="U58" s="250"/>
      <c r="V58" s="467"/>
      <c r="W58" s="123"/>
      <c r="X58" s="2"/>
      <c r="Y58" s="2"/>
    </row>
    <row r="59" spans="1:25" ht="141" customHeight="1" x14ac:dyDescent="0.2">
      <c r="A59" s="5"/>
      <c r="B59" s="454"/>
      <c r="C59" s="116" t="s">
        <v>679</v>
      </c>
      <c r="D59" s="113" t="s">
        <v>673</v>
      </c>
      <c r="E59" s="257"/>
      <c r="F59" s="114">
        <v>43101</v>
      </c>
      <c r="G59" s="114">
        <v>43465</v>
      </c>
      <c r="H59" s="150" t="s">
        <v>711</v>
      </c>
      <c r="I59" s="324" t="s">
        <v>687</v>
      </c>
      <c r="J59" s="456"/>
      <c r="K59" s="142">
        <v>0</v>
      </c>
      <c r="L59" s="142">
        <v>0</v>
      </c>
      <c r="M59" s="456"/>
      <c r="N59" s="145" t="s">
        <v>777</v>
      </c>
      <c r="O59" s="383">
        <v>1</v>
      </c>
      <c r="P59" s="456"/>
      <c r="Q59" s="142">
        <v>0</v>
      </c>
      <c r="R59" s="142">
        <v>0</v>
      </c>
      <c r="S59" s="27"/>
      <c r="T59" s="53"/>
      <c r="U59" s="250"/>
      <c r="V59" s="467"/>
      <c r="W59" s="123"/>
      <c r="X59" s="2"/>
      <c r="Y59" s="2"/>
    </row>
    <row r="60" spans="1:25" ht="98.25" customHeight="1" x14ac:dyDescent="0.2">
      <c r="A60" s="5"/>
      <c r="B60" s="454"/>
      <c r="C60" s="116" t="s">
        <v>680</v>
      </c>
      <c r="D60" s="113" t="s">
        <v>672</v>
      </c>
      <c r="E60" s="257"/>
      <c r="F60" s="114">
        <v>43101</v>
      </c>
      <c r="G60" s="114">
        <v>43465</v>
      </c>
      <c r="H60" s="359" t="s">
        <v>712</v>
      </c>
      <c r="I60" s="324" t="s">
        <v>688</v>
      </c>
      <c r="J60" s="142">
        <v>65147500</v>
      </c>
      <c r="K60" s="142">
        <v>800000000</v>
      </c>
      <c r="L60" s="142">
        <v>0</v>
      </c>
      <c r="M60" s="456"/>
      <c r="N60" s="145" t="s">
        <v>778</v>
      </c>
      <c r="O60" s="383">
        <v>1</v>
      </c>
      <c r="P60" s="142">
        <v>65147500</v>
      </c>
      <c r="Q60" s="142">
        <f>168525519+253637852+350000000</f>
        <v>772163371</v>
      </c>
      <c r="R60" s="142">
        <v>0</v>
      </c>
      <c r="S60" s="27"/>
      <c r="T60" s="53"/>
      <c r="U60" s="250"/>
      <c r="V60" s="467"/>
      <c r="W60" s="123"/>
      <c r="X60" s="2"/>
      <c r="Y60" s="2"/>
    </row>
    <row r="61" spans="1:25" ht="98.25" customHeight="1" x14ac:dyDescent="0.2">
      <c r="A61" s="5"/>
      <c r="B61" s="454"/>
      <c r="C61" s="116" t="s">
        <v>681</v>
      </c>
      <c r="D61" s="113" t="s">
        <v>718</v>
      </c>
      <c r="E61" s="257"/>
      <c r="F61" s="114">
        <v>43345</v>
      </c>
      <c r="G61" s="114">
        <v>43556</v>
      </c>
      <c r="H61" s="458" t="s">
        <v>739</v>
      </c>
      <c r="I61" s="324" t="s">
        <v>689</v>
      </c>
      <c r="J61" s="142"/>
      <c r="K61" s="142">
        <f>1275000000+450000000-305000000</f>
        <v>1420000000</v>
      </c>
      <c r="L61" s="142">
        <v>0</v>
      </c>
      <c r="M61" s="456"/>
      <c r="N61" s="145" t="s">
        <v>781</v>
      </c>
      <c r="O61" s="383">
        <v>1</v>
      </c>
      <c r="P61" s="142"/>
      <c r="Q61" s="142">
        <v>1270000000</v>
      </c>
      <c r="R61" s="142">
        <v>0</v>
      </c>
      <c r="S61" s="27"/>
      <c r="T61" s="53"/>
      <c r="U61" s="250"/>
      <c r="V61" s="467"/>
      <c r="W61" s="123"/>
      <c r="X61" s="2"/>
      <c r="Y61" s="2"/>
    </row>
    <row r="62" spans="1:25" ht="115.5" customHeight="1" x14ac:dyDescent="0.2">
      <c r="A62" s="5"/>
      <c r="B62" s="454" t="s">
        <v>592</v>
      </c>
      <c r="C62" s="116" t="s">
        <v>682</v>
      </c>
      <c r="D62" s="113" t="s">
        <v>716</v>
      </c>
      <c r="E62" s="257"/>
      <c r="F62" s="114">
        <v>43346</v>
      </c>
      <c r="G62" s="114">
        <v>43557</v>
      </c>
      <c r="H62" s="458"/>
      <c r="I62" s="324" t="s">
        <v>689</v>
      </c>
      <c r="J62" s="142">
        <v>0</v>
      </c>
      <c r="K62" s="142">
        <v>500000000</v>
      </c>
      <c r="L62" s="142">
        <v>0</v>
      </c>
      <c r="M62" s="456"/>
      <c r="N62" s="145" t="s">
        <v>773</v>
      </c>
      <c r="O62" s="383">
        <v>1</v>
      </c>
      <c r="P62" s="142"/>
      <c r="Q62" s="142">
        <v>620000000</v>
      </c>
      <c r="R62" s="142">
        <v>0</v>
      </c>
      <c r="S62" s="27"/>
      <c r="T62" s="53"/>
      <c r="U62" s="250"/>
      <c r="V62" s="467"/>
      <c r="W62" s="123"/>
      <c r="X62" s="2"/>
      <c r="Y62" s="2"/>
    </row>
    <row r="63" spans="1:25" ht="69.75" customHeight="1" x14ac:dyDescent="0.2">
      <c r="A63" s="5"/>
      <c r="B63" s="454"/>
      <c r="C63" s="116" t="s">
        <v>683</v>
      </c>
      <c r="D63" s="113" t="s">
        <v>717</v>
      </c>
      <c r="E63" s="257"/>
      <c r="F63" s="114">
        <v>43347</v>
      </c>
      <c r="G63" s="114">
        <v>43558</v>
      </c>
      <c r="H63" s="490"/>
      <c r="I63" s="324" t="s">
        <v>689</v>
      </c>
      <c r="J63" s="142">
        <v>0</v>
      </c>
      <c r="K63" s="142"/>
      <c r="L63" s="142">
        <v>0</v>
      </c>
      <c r="M63" s="456"/>
      <c r="N63" s="145" t="s">
        <v>740</v>
      </c>
      <c r="O63" s="383">
        <v>1</v>
      </c>
      <c r="P63" s="143"/>
      <c r="Q63" s="142">
        <v>0</v>
      </c>
      <c r="R63" s="142">
        <v>0</v>
      </c>
      <c r="S63" s="27"/>
      <c r="T63" s="53"/>
      <c r="U63" s="250"/>
      <c r="V63" s="467"/>
      <c r="W63" s="123"/>
      <c r="X63" s="2"/>
      <c r="Y63" s="2"/>
    </row>
    <row r="64" spans="1:25" ht="28.5" customHeight="1" x14ac:dyDescent="0.2">
      <c r="A64" s="128"/>
      <c r="B64" s="462" t="s">
        <v>603</v>
      </c>
      <c r="C64" s="462"/>
      <c r="D64" s="462"/>
      <c r="E64" s="462"/>
      <c r="F64" s="462"/>
      <c r="G64" s="462"/>
      <c r="H64" s="462"/>
      <c r="I64" s="129"/>
      <c r="J64" s="146">
        <f>SUM(SUM(J54:J63))</f>
        <v>860478053</v>
      </c>
      <c r="K64" s="146">
        <f>SUM(SUM(K54:K63))</f>
        <v>11049302422</v>
      </c>
      <c r="L64" s="130">
        <f>SUM(SUM(L54:L63))</f>
        <v>0</v>
      </c>
      <c r="M64" s="129"/>
      <c r="N64" s="129"/>
      <c r="O64" s="258">
        <f>(SUM(O54:O63)/8)</f>
        <v>0.96250000000000002</v>
      </c>
      <c r="P64" s="152">
        <f>SUM(P54:P63)</f>
        <v>807550933</v>
      </c>
      <c r="Q64" s="152">
        <f>SUM(Q54:Q63)</f>
        <v>4345891609</v>
      </c>
      <c r="R64" s="152">
        <f>SUM(R56:R63)</f>
        <v>0</v>
      </c>
      <c r="S64" s="5"/>
      <c r="T64" s="5"/>
      <c r="U64" s="5"/>
      <c r="V64" s="5"/>
      <c r="W64" s="5"/>
      <c r="X64" s="5"/>
      <c r="Y64" s="5"/>
    </row>
    <row r="65" spans="1:25" ht="33.75" customHeight="1" x14ac:dyDescent="0.2">
      <c r="A65" s="5"/>
      <c r="B65" s="476" t="s">
        <v>690</v>
      </c>
      <c r="C65" s="476"/>
      <c r="D65" s="476"/>
      <c r="E65" s="267"/>
      <c r="F65" s="477" t="s">
        <v>498</v>
      </c>
      <c r="G65" s="477"/>
      <c r="H65" s="266">
        <v>0.03</v>
      </c>
      <c r="I65" s="165"/>
      <c r="J65" s="165"/>
      <c r="K65" s="165"/>
      <c r="L65" s="165"/>
      <c r="M65" s="165"/>
      <c r="N65" s="165"/>
      <c r="O65" s="265">
        <f>H65*O68</f>
        <v>2.7E-2</v>
      </c>
      <c r="P65" s="165"/>
      <c r="Q65" s="165"/>
      <c r="R65" s="166"/>
      <c r="S65" s="127"/>
      <c r="T65" s="127"/>
      <c r="U65" s="127"/>
      <c r="V65" s="127"/>
      <c r="W65" s="127"/>
      <c r="X65" s="127"/>
      <c r="Y65" s="5"/>
    </row>
    <row r="66" spans="1:25" ht="152.25" customHeight="1" x14ac:dyDescent="0.2">
      <c r="A66" s="5"/>
      <c r="B66" s="159" t="s">
        <v>696</v>
      </c>
      <c r="C66" s="121" t="s">
        <v>692</v>
      </c>
      <c r="D66" s="118" t="s">
        <v>725</v>
      </c>
      <c r="E66" s="119">
        <v>0.05</v>
      </c>
      <c r="F66" s="117">
        <v>43101</v>
      </c>
      <c r="G66" s="117">
        <v>43465</v>
      </c>
      <c r="H66" s="124" t="s">
        <v>701</v>
      </c>
      <c r="I66" s="379" t="s">
        <v>699</v>
      </c>
      <c r="J66" s="141">
        <v>0</v>
      </c>
      <c r="K66" s="141">
        <v>0</v>
      </c>
      <c r="L66" s="141">
        <v>0</v>
      </c>
      <c r="M66" s="141"/>
      <c r="N66" s="144" t="s">
        <v>769</v>
      </c>
      <c r="O66" s="382">
        <v>1</v>
      </c>
      <c r="P66" s="141">
        <v>0</v>
      </c>
      <c r="Q66" s="141">
        <v>0</v>
      </c>
      <c r="R66" s="141">
        <v>0</v>
      </c>
      <c r="S66" s="27"/>
      <c r="T66" s="53"/>
      <c r="U66" s="471"/>
      <c r="V66" s="467"/>
      <c r="W66" s="123"/>
      <c r="X66" s="2"/>
      <c r="Y66" s="2"/>
    </row>
    <row r="67" spans="1:25" ht="117" customHeight="1" x14ac:dyDescent="0.2">
      <c r="A67" s="5"/>
      <c r="B67" s="160" t="s">
        <v>697</v>
      </c>
      <c r="C67" s="115" t="s">
        <v>693</v>
      </c>
      <c r="D67" s="113" t="s">
        <v>698</v>
      </c>
      <c r="E67" s="54">
        <v>0.05</v>
      </c>
      <c r="F67" s="114">
        <v>43191</v>
      </c>
      <c r="G67" s="114">
        <v>43465</v>
      </c>
      <c r="H67" s="91" t="s">
        <v>726</v>
      </c>
      <c r="I67" s="380" t="s">
        <v>700</v>
      </c>
      <c r="J67" s="142">
        <v>55075000</v>
      </c>
      <c r="K67" s="142">
        <v>0</v>
      </c>
      <c r="L67" s="142">
        <v>0</v>
      </c>
      <c r="M67" s="142"/>
      <c r="N67" s="145" t="s">
        <v>768</v>
      </c>
      <c r="O67" s="260">
        <v>0.8</v>
      </c>
      <c r="P67" s="122">
        <v>55075000</v>
      </c>
      <c r="Q67" s="122">
        <v>0</v>
      </c>
      <c r="R67" s="143">
        <v>0</v>
      </c>
      <c r="S67" s="27"/>
      <c r="T67" s="53"/>
      <c r="U67" s="471"/>
      <c r="V67" s="467"/>
      <c r="W67" s="123"/>
      <c r="X67" s="2"/>
      <c r="Y67" s="2"/>
    </row>
    <row r="68" spans="1:25" ht="28.5" customHeight="1" x14ac:dyDescent="0.2">
      <c r="A68" s="128"/>
      <c r="B68" s="462" t="s">
        <v>603</v>
      </c>
      <c r="C68" s="462"/>
      <c r="D68" s="462"/>
      <c r="E68" s="462"/>
      <c r="F68" s="462"/>
      <c r="G68" s="462"/>
      <c r="H68" s="462"/>
      <c r="I68" s="129"/>
      <c r="J68" s="146">
        <f>SUM(J66:J67)</f>
        <v>55075000</v>
      </c>
      <c r="K68" s="146">
        <f>SUM(K66:K67)</f>
        <v>0</v>
      </c>
      <c r="L68" s="146">
        <f>SUM(L66:L67)</f>
        <v>0</v>
      </c>
      <c r="M68" s="156"/>
      <c r="N68" s="167"/>
      <c r="O68" s="161">
        <f>SUM(O66:O67)/2</f>
        <v>0.9</v>
      </c>
      <c r="P68" s="146">
        <f>SUM(P66:P67)</f>
        <v>55075000</v>
      </c>
      <c r="Q68" s="146">
        <f>SUM(Q66:Q67)</f>
        <v>0</v>
      </c>
      <c r="R68" s="162">
        <f>SUM(R66:R67)</f>
        <v>0</v>
      </c>
      <c r="S68" s="146">
        <f>SUM(S66:S67)</f>
        <v>0</v>
      </c>
      <c r="T68" s="5"/>
      <c r="U68" s="471"/>
      <c r="V68" s="467"/>
      <c r="W68" s="5"/>
      <c r="X68" s="5"/>
      <c r="Y68" s="5"/>
    </row>
    <row r="69" spans="1:25" ht="16.5" customHeight="1" x14ac:dyDescent="0.2">
      <c r="A69" s="128"/>
      <c r="B69" s="131"/>
      <c r="C69" s="131"/>
      <c r="D69" s="131"/>
      <c r="E69" s="131"/>
      <c r="F69" s="131"/>
      <c r="G69" s="131"/>
      <c r="H69" s="131"/>
      <c r="I69" s="131"/>
      <c r="J69" s="131"/>
      <c r="K69" s="131"/>
      <c r="L69" s="131"/>
      <c r="M69" s="131"/>
      <c r="N69" s="168"/>
      <c r="O69" s="131"/>
      <c r="P69" s="131"/>
      <c r="Q69" s="131"/>
      <c r="R69" s="131"/>
      <c r="S69" s="5"/>
      <c r="T69" s="5"/>
      <c r="U69" s="471"/>
      <c r="V69" s="467"/>
      <c r="W69" s="5"/>
      <c r="X69" s="5"/>
      <c r="Y69" s="5"/>
    </row>
    <row r="70" spans="1:25" ht="33.75" customHeight="1" x14ac:dyDescent="0.2">
      <c r="A70" s="5"/>
      <c r="B70" s="479" t="s">
        <v>691</v>
      </c>
      <c r="C70" s="479"/>
      <c r="D70" s="479"/>
      <c r="E70" s="268"/>
      <c r="F70" s="474" t="s">
        <v>498</v>
      </c>
      <c r="G70" s="474"/>
      <c r="H70" s="269">
        <v>0.12</v>
      </c>
      <c r="I70" s="163"/>
      <c r="J70" s="163"/>
      <c r="K70" s="163"/>
      <c r="L70" s="163"/>
      <c r="M70" s="163"/>
      <c r="N70" s="169"/>
      <c r="O70" s="270">
        <f>H70*O73</f>
        <v>9.1799999999999993E-2</v>
      </c>
      <c r="P70" s="163"/>
      <c r="Q70" s="163"/>
      <c r="R70" s="164"/>
      <c r="S70" s="127"/>
      <c r="T70" s="127"/>
      <c r="U70" s="471"/>
      <c r="V70" s="467"/>
      <c r="W70" s="127"/>
      <c r="X70" s="127"/>
      <c r="Y70" s="5"/>
    </row>
    <row r="71" spans="1:25" ht="40.5" customHeight="1" x14ac:dyDescent="0.2">
      <c r="A71" s="5"/>
      <c r="B71" s="494" t="s">
        <v>329</v>
      </c>
      <c r="C71" s="116" t="s">
        <v>694</v>
      </c>
      <c r="D71" s="113" t="s">
        <v>325</v>
      </c>
      <c r="E71" s="154">
        <v>7.4999999999999997E-2</v>
      </c>
      <c r="F71" s="106">
        <v>43101</v>
      </c>
      <c r="G71" s="106">
        <v>43465</v>
      </c>
      <c r="H71" s="91"/>
      <c r="I71" s="91" t="s">
        <v>327</v>
      </c>
      <c r="J71" s="142">
        <v>1040508485</v>
      </c>
      <c r="K71" s="142">
        <v>0</v>
      </c>
      <c r="L71" s="142">
        <v>0</v>
      </c>
      <c r="M71" s="142"/>
      <c r="N71" s="357"/>
      <c r="O71" s="397">
        <v>1</v>
      </c>
      <c r="P71" s="142">
        <v>1040508485</v>
      </c>
      <c r="Q71" s="142">
        <v>0</v>
      </c>
      <c r="R71" s="142">
        <v>0</v>
      </c>
      <c r="S71" s="27"/>
      <c r="T71" s="53">
        <f>P71*100/J71</f>
        <v>100</v>
      </c>
      <c r="U71" s="471"/>
      <c r="V71" s="467"/>
      <c r="W71" s="123"/>
      <c r="X71" s="2"/>
      <c r="Y71" s="2"/>
    </row>
    <row r="72" spans="1:25" ht="117" customHeight="1" x14ac:dyDescent="0.2">
      <c r="A72" s="5"/>
      <c r="B72" s="495"/>
      <c r="C72" s="116" t="s">
        <v>695</v>
      </c>
      <c r="D72" s="113" t="s">
        <v>326</v>
      </c>
      <c r="E72" s="54">
        <v>7.4999999999999997E-2</v>
      </c>
      <c r="F72" s="114">
        <v>43101</v>
      </c>
      <c r="G72" s="114">
        <v>43465</v>
      </c>
      <c r="H72" s="91"/>
      <c r="I72" s="91" t="s">
        <v>328</v>
      </c>
      <c r="J72" s="142">
        <v>3479996000</v>
      </c>
      <c r="K72" s="142">
        <v>0</v>
      </c>
      <c r="L72" s="142">
        <v>0</v>
      </c>
      <c r="M72" s="142"/>
      <c r="N72" s="357"/>
      <c r="O72" s="260">
        <v>0.53</v>
      </c>
      <c r="P72" s="122">
        <v>1847412207</v>
      </c>
      <c r="Q72" s="122">
        <v>0</v>
      </c>
      <c r="R72" s="143">
        <v>0</v>
      </c>
      <c r="S72" s="27"/>
      <c r="T72" s="376">
        <f>P72*100/J72</f>
        <v>53.086618691515739</v>
      </c>
      <c r="U72" s="471"/>
      <c r="V72" s="467"/>
      <c r="W72" s="123"/>
      <c r="X72" s="2"/>
      <c r="Y72" s="2"/>
    </row>
    <row r="73" spans="1:25" ht="28.5" customHeight="1" x14ac:dyDescent="0.2">
      <c r="A73" s="128"/>
      <c r="B73" s="462" t="s">
        <v>603</v>
      </c>
      <c r="C73" s="462"/>
      <c r="D73" s="462"/>
      <c r="E73" s="462"/>
      <c r="F73" s="462"/>
      <c r="G73" s="462"/>
      <c r="H73" s="462"/>
      <c r="I73" s="129"/>
      <c r="J73" s="146">
        <f>SUM(J71:J72)</f>
        <v>4520504485</v>
      </c>
      <c r="K73" s="146">
        <f>SUM(K71:K72)</f>
        <v>0</v>
      </c>
      <c r="L73" s="146">
        <f>SUM(L71:L72)</f>
        <v>0</v>
      </c>
      <c r="M73" s="156"/>
      <c r="N73" s="156"/>
      <c r="O73" s="385">
        <f>SUM(O71:O72)/2</f>
        <v>0.76500000000000001</v>
      </c>
      <c r="P73" s="146">
        <f>SUM(P71:P72)</f>
        <v>2887920692</v>
      </c>
      <c r="Q73" s="146">
        <f>SUM(Q71:Q72)</f>
        <v>0</v>
      </c>
      <c r="R73" s="162">
        <f>SUM(R71:R72)</f>
        <v>0</v>
      </c>
      <c r="S73" s="146">
        <f>SUM(S71:S72)</f>
        <v>0</v>
      </c>
      <c r="T73" s="5"/>
      <c r="U73" s="471"/>
      <c r="V73" s="467"/>
      <c r="W73" s="5"/>
      <c r="X73" s="5"/>
      <c r="Y73" s="5"/>
    </row>
    <row r="74" spans="1:25" ht="43.5" customHeight="1" x14ac:dyDescent="0.2">
      <c r="A74" s="5"/>
      <c r="B74" s="140"/>
      <c r="C74" s="115"/>
      <c r="D74" s="113"/>
      <c r="E74" s="54"/>
      <c r="F74" s="114"/>
      <c r="G74" s="114"/>
      <c r="H74" s="122"/>
      <c r="I74" s="91"/>
      <c r="J74" s="142"/>
      <c r="K74" s="142"/>
      <c r="L74" s="142"/>
      <c r="M74" s="142"/>
      <c r="N74" s="122"/>
      <c r="O74" s="122"/>
      <c r="P74" s="122"/>
      <c r="Q74" s="122"/>
      <c r="R74" s="2"/>
      <c r="S74" s="27"/>
      <c r="T74" s="53"/>
      <c r="U74" s="471"/>
      <c r="V74" s="467"/>
      <c r="W74" s="123"/>
      <c r="X74" s="2"/>
      <c r="Y74" s="2"/>
    </row>
    <row r="75" spans="1:25" ht="15" customHeight="1" x14ac:dyDescent="0.2">
      <c r="A75" s="5"/>
      <c r="B75" s="180"/>
      <c r="C75" s="180"/>
      <c r="D75" s="181"/>
      <c r="E75" s="182"/>
      <c r="F75" s="472"/>
      <c r="G75" s="472"/>
      <c r="H75" s="472"/>
      <c r="I75" s="472"/>
      <c r="J75" s="500" t="s">
        <v>501</v>
      </c>
      <c r="K75" s="500"/>
      <c r="L75" s="500"/>
      <c r="M75" s="183"/>
      <c r="N75" s="183"/>
      <c r="O75" s="183"/>
      <c r="P75" s="500" t="s">
        <v>502</v>
      </c>
      <c r="Q75" s="500"/>
      <c r="R75" s="500"/>
      <c r="S75" s="2"/>
      <c r="T75" s="125"/>
      <c r="X75" s="5"/>
      <c r="Y75" s="5"/>
    </row>
    <row r="76" spans="1:25" ht="26.25" x14ac:dyDescent="0.2">
      <c r="A76" s="5"/>
      <c r="B76" s="180"/>
      <c r="C76" s="180"/>
      <c r="D76" s="181"/>
      <c r="E76" s="182"/>
      <c r="F76" s="472"/>
      <c r="G76" s="472"/>
      <c r="H76" s="472"/>
      <c r="I76" s="472"/>
      <c r="J76" s="271" t="s">
        <v>311</v>
      </c>
      <c r="K76" s="271" t="s">
        <v>310</v>
      </c>
      <c r="L76" s="271" t="s">
        <v>314</v>
      </c>
      <c r="M76" s="183"/>
      <c r="N76" s="183"/>
      <c r="O76" s="183"/>
      <c r="P76" s="271" t="s">
        <v>311</v>
      </c>
      <c r="Q76" s="271" t="s">
        <v>310</v>
      </c>
      <c r="R76" s="271" t="s">
        <v>314</v>
      </c>
      <c r="S76" s="2"/>
      <c r="T76" s="125"/>
      <c r="X76" s="5"/>
      <c r="Y76" s="5"/>
    </row>
    <row r="77" spans="1:25" ht="21.75" customHeight="1" x14ac:dyDescent="0.2">
      <c r="A77" s="5"/>
      <c r="B77" s="180"/>
      <c r="C77" s="180"/>
      <c r="D77" s="181"/>
      <c r="E77" s="182"/>
      <c r="F77" s="244"/>
      <c r="G77" s="244"/>
      <c r="H77" s="244"/>
      <c r="I77" s="244"/>
      <c r="J77" s="499">
        <f>J17+J27+J38+J46+J52+J64+J68</f>
        <v>3479996000</v>
      </c>
      <c r="K77" s="499">
        <f>K17+K27+K38+K46+K52+K64</f>
        <v>28976942827</v>
      </c>
      <c r="L77" s="499">
        <f>L17+L27+L38+L46+L52+L64</f>
        <v>0</v>
      </c>
      <c r="M77" s="183"/>
      <c r="N77" s="497" t="s">
        <v>499</v>
      </c>
      <c r="O77" s="496">
        <f>(O73+O64+O52+O46+O38+O27+O17)/7</f>
        <v>0.87761904761904774</v>
      </c>
      <c r="P77" s="213">
        <f>P78/J77</f>
        <v>0.94555216385306196</v>
      </c>
      <c r="Q77" s="213">
        <f>Q78/K77</f>
        <v>0.24861855120503945</v>
      </c>
      <c r="R77" s="213">
        <v>0</v>
      </c>
      <c r="S77" s="2"/>
      <c r="T77" s="125"/>
      <c r="X77" s="5"/>
      <c r="Y77" s="5"/>
    </row>
    <row r="78" spans="1:25" ht="56.25" customHeight="1" x14ac:dyDescent="0.2">
      <c r="A78" s="2"/>
      <c r="B78" s="184"/>
      <c r="C78" s="184"/>
      <c r="D78" s="497" t="s">
        <v>330</v>
      </c>
      <c r="F78" s="496">
        <f>H7+H18+H28+H39+H48+H53+H70+H65</f>
        <v>1</v>
      </c>
      <c r="G78" s="497" t="s">
        <v>500</v>
      </c>
      <c r="H78" s="497"/>
      <c r="I78" s="497"/>
      <c r="J78" s="499"/>
      <c r="K78" s="499"/>
      <c r="L78" s="499"/>
      <c r="M78" s="185"/>
      <c r="N78" s="497"/>
      <c r="O78" s="496"/>
      <c r="P78" s="188">
        <f>P17+P27+P38+P46+P52+P64+P68</f>
        <v>3290517748</v>
      </c>
      <c r="Q78" s="188">
        <f>Q17+Q27+Q38+Q46+Q52+Q64</f>
        <v>7204205544</v>
      </c>
      <c r="R78" s="188">
        <f>R17+R27+R38+R68</f>
        <v>0</v>
      </c>
      <c r="S78" s="2"/>
      <c r="T78" s="2"/>
      <c r="U78" s="5"/>
      <c r="V78" s="5"/>
      <c r="W78" s="5"/>
      <c r="X78" s="5"/>
      <c r="Y78" s="5"/>
    </row>
    <row r="79" spans="1:25" ht="35.25" x14ac:dyDescent="0.2">
      <c r="A79" s="2"/>
      <c r="B79" s="184"/>
      <c r="C79" s="184"/>
      <c r="D79" s="497"/>
      <c r="F79" s="496"/>
      <c r="G79" s="497"/>
      <c r="H79" s="497"/>
      <c r="I79" s="497"/>
      <c r="J79" s="498">
        <f>J77+K77+L77</f>
        <v>32456938827</v>
      </c>
      <c r="K79" s="498"/>
      <c r="L79" s="498"/>
      <c r="M79" s="185"/>
      <c r="N79" s="497"/>
      <c r="O79" s="496"/>
      <c r="P79" s="498">
        <f>P78+Q78+R78</f>
        <v>10494723292</v>
      </c>
      <c r="Q79" s="498"/>
      <c r="R79" s="498"/>
      <c r="S79" s="2"/>
      <c r="T79" s="2"/>
      <c r="U79" s="5"/>
      <c r="V79" s="5"/>
      <c r="W79" s="5"/>
      <c r="X79" s="5"/>
      <c r="Y79" s="5"/>
    </row>
    <row r="80" spans="1:25" ht="49.5" customHeight="1" x14ac:dyDescent="0.2">
      <c r="A80" s="5"/>
      <c r="B80" s="186"/>
      <c r="C80" s="186"/>
      <c r="D80" s="493"/>
      <c r="E80" s="493"/>
      <c r="F80" s="493"/>
      <c r="G80" s="493"/>
      <c r="H80" s="186"/>
      <c r="I80" s="186"/>
      <c r="J80" s="186"/>
      <c r="K80" s="354"/>
      <c r="L80" s="248"/>
      <c r="M80" s="248"/>
      <c r="N80" s="248"/>
      <c r="O80" s="248"/>
      <c r="P80" s="248"/>
      <c r="Q80" s="249"/>
      <c r="R80" s="187"/>
      <c r="S80" s="5"/>
      <c r="T80" s="5"/>
      <c r="U80" s="5"/>
      <c r="V80" s="5"/>
      <c r="W80" s="5"/>
      <c r="X80" s="5"/>
      <c r="Y80" s="5"/>
    </row>
    <row r="81" spans="1:18" ht="18" x14ac:dyDescent="0.2">
      <c r="A81" s="2"/>
      <c r="B81" s="90"/>
      <c r="C81" s="90"/>
      <c r="D81" s="486"/>
      <c r="E81" s="486"/>
      <c r="F81" s="486"/>
      <c r="G81" s="486"/>
      <c r="H81" s="90"/>
      <c r="I81" s="90"/>
      <c r="J81" s="90"/>
      <c r="K81" s="174"/>
      <c r="L81" s="486"/>
      <c r="M81" s="486"/>
      <c r="N81" s="486"/>
      <c r="O81" s="486"/>
      <c r="P81" s="486"/>
      <c r="Q81" s="492"/>
      <c r="R81" s="2"/>
    </row>
    <row r="82" spans="1:18" x14ac:dyDescent="0.2">
      <c r="A82" s="2"/>
      <c r="B82" s="170"/>
      <c r="C82" s="170"/>
      <c r="D82" s="485"/>
      <c r="E82" s="485"/>
      <c r="F82" s="485"/>
      <c r="G82" s="485"/>
      <c r="H82" s="171"/>
      <c r="I82" s="171"/>
      <c r="J82" s="171"/>
      <c r="K82" s="171"/>
      <c r="L82" s="173"/>
      <c r="M82" s="173"/>
      <c r="N82" s="173"/>
      <c r="O82" s="173"/>
      <c r="P82" s="173"/>
      <c r="Q82" s="173"/>
      <c r="R82" s="2"/>
    </row>
    <row r="83" spans="1:18" ht="120.75" customHeight="1" x14ac:dyDescent="0.2">
      <c r="A83" s="2"/>
      <c r="B83" s="2"/>
      <c r="C83" s="2"/>
      <c r="D83" s="2"/>
      <c r="E83" s="2"/>
      <c r="F83" s="2"/>
      <c r="G83" s="2"/>
      <c r="H83" s="2"/>
      <c r="I83" s="2"/>
      <c r="J83" s="2"/>
      <c r="K83" s="2"/>
      <c r="L83" s="27"/>
      <c r="M83" s="27"/>
      <c r="N83" s="27"/>
      <c r="O83" s="27"/>
      <c r="P83" s="27"/>
      <c r="Q83" s="2"/>
      <c r="R83" s="2"/>
    </row>
    <row r="84" spans="1:18" ht="120.75" customHeight="1" x14ac:dyDescent="0.2">
      <c r="A84" s="2"/>
      <c r="B84" s="2"/>
      <c r="C84" s="2"/>
      <c r="D84" s="2"/>
      <c r="E84" s="2"/>
      <c r="F84" s="2"/>
      <c r="G84" s="2"/>
      <c r="H84" s="2"/>
      <c r="I84" s="2"/>
      <c r="J84" s="2"/>
      <c r="K84" s="2"/>
      <c r="L84" s="27"/>
      <c r="M84" s="27"/>
      <c r="N84" s="27"/>
      <c r="O84" s="27"/>
      <c r="P84" s="27"/>
      <c r="Q84" s="2"/>
      <c r="R84" s="2"/>
    </row>
    <row r="85" spans="1:18" ht="120.75" customHeight="1" x14ac:dyDescent="0.2"/>
    <row r="86" spans="1:18" ht="120.75" customHeight="1" x14ac:dyDescent="0.2"/>
    <row r="87" spans="1:18" ht="120.75" customHeight="1" x14ac:dyDescent="0.2"/>
    <row r="88" spans="1:18" ht="120.75" customHeight="1" x14ac:dyDescent="0.2"/>
    <row r="89" spans="1:18" ht="120.75" customHeight="1" x14ac:dyDescent="0.2"/>
    <row r="90" spans="1:18" ht="120.75" customHeight="1" x14ac:dyDescent="0.2"/>
    <row r="91" spans="1:18" ht="120.75" customHeight="1" x14ac:dyDescent="0.2"/>
    <row r="92" spans="1:18" ht="120.75" customHeight="1" x14ac:dyDescent="0.2"/>
    <row r="93" spans="1:18" ht="120.75" customHeight="1" x14ac:dyDescent="0.2"/>
    <row r="94" spans="1:18" ht="120.75" customHeight="1" x14ac:dyDescent="0.2"/>
    <row r="95" spans="1:18" ht="120.75" customHeight="1" x14ac:dyDescent="0.2"/>
    <row r="96" spans="1:18" ht="120.75" customHeight="1" x14ac:dyDescent="0.2"/>
    <row r="97" ht="120.75" customHeight="1" x14ac:dyDescent="0.2"/>
    <row r="98" ht="120.75" customHeight="1" x14ac:dyDescent="0.2"/>
    <row r="99" ht="120.75" customHeight="1" x14ac:dyDescent="0.2"/>
    <row r="100" ht="120.75" customHeight="1" x14ac:dyDescent="0.2"/>
    <row r="101" ht="120.75" customHeight="1" x14ac:dyDescent="0.2"/>
    <row r="102" ht="120.75" customHeight="1" x14ac:dyDescent="0.2"/>
    <row r="103" ht="120.75" customHeight="1" x14ac:dyDescent="0.2"/>
    <row r="104" ht="120.75" customHeight="1" x14ac:dyDescent="0.2"/>
    <row r="105" ht="120.75" customHeight="1" x14ac:dyDescent="0.2"/>
  </sheetData>
  <sheetProtection autoFilter="0"/>
  <dataConsolidate/>
  <mergeCells count="134">
    <mergeCell ref="K31:K34"/>
    <mergeCell ref="Q54:Q55"/>
    <mergeCell ref="P30:P34"/>
    <mergeCell ref="J36:J37"/>
    <mergeCell ref="P36:P37"/>
    <mergeCell ref="J40:J42"/>
    <mergeCell ref="V56:V63"/>
    <mergeCell ref="K57:K58"/>
    <mergeCell ref="L57:L58"/>
    <mergeCell ref="Q57:Q58"/>
    <mergeCell ref="R57:R58"/>
    <mergeCell ref="V40:V45"/>
    <mergeCell ref="U40:U45"/>
    <mergeCell ref="L40:L41"/>
    <mergeCell ref="Q40:Q41"/>
    <mergeCell ref="R40:R41"/>
    <mergeCell ref="Q42:Q43"/>
    <mergeCell ref="R42:R43"/>
    <mergeCell ref="L54:L56"/>
    <mergeCell ref="N54:N56"/>
    <mergeCell ref="O54:O56"/>
    <mergeCell ref="P40:P42"/>
    <mergeCell ref="U29:U37"/>
    <mergeCell ref="D80:G80"/>
    <mergeCell ref="B71:B72"/>
    <mergeCell ref="F78:F79"/>
    <mergeCell ref="D78:D79"/>
    <mergeCell ref="G78:I79"/>
    <mergeCell ref="J54:J57"/>
    <mergeCell ref="J79:L79"/>
    <mergeCell ref="O77:O79"/>
    <mergeCell ref="P79:R79"/>
    <mergeCell ref="J77:J78"/>
    <mergeCell ref="K77:K78"/>
    <mergeCell ref="L77:L78"/>
    <mergeCell ref="J75:L75"/>
    <mergeCell ref="P75:R75"/>
    <mergeCell ref="N77:N79"/>
    <mergeCell ref="B54:B61"/>
    <mergeCell ref="D54:D56"/>
    <mergeCell ref="F54:F56"/>
    <mergeCell ref="G54:G56"/>
    <mergeCell ref="H54:H56"/>
    <mergeCell ref="I54:I56"/>
    <mergeCell ref="P54:P57"/>
    <mergeCell ref="K54:K55"/>
    <mergeCell ref="P58:P59"/>
    <mergeCell ref="B46:H46"/>
    <mergeCell ref="B48:E48"/>
    <mergeCell ref="J58:J59"/>
    <mergeCell ref="K40:K45"/>
    <mergeCell ref="B38:H38"/>
    <mergeCell ref="J30:J34"/>
    <mergeCell ref="M56:M63"/>
    <mergeCell ref="D82:G82"/>
    <mergeCell ref="D81:G81"/>
    <mergeCell ref="B40:B42"/>
    <mergeCell ref="B43:B44"/>
    <mergeCell ref="B49:B51"/>
    <mergeCell ref="B62:B63"/>
    <mergeCell ref="B52:H52"/>
    <mergeCell ref="B53:D53"/>
    <mergeCell ref="F53:G53"/>
    <mergeCell ref="B73:H73"/>
    <mergeCell ref="H61:H63"/>
    <mergeCell ref="H57:H58"/>
    <mergeCell ref="H40:H42"/>
    <mergeCell ref="H50:H51"/>
    <mergeCell ref="F48:G48"/>
    <mergeCell ref="F75:I75"/>
    <mergeCell ref="L81:Q81"/>
    <mergeCell ref="F76:I76"/>
    <mergeCell ref="V29:V37"/>
    <mergeCell ref="U66:U74"/>
    <mergeCell ref="V66:V74"/>
    <mergeCell ref="M8:M16"/>
    <mergeCell ref="F39:G39"/>
    <mergeCell ref="F70:G70"/>
    <mergeCell ref="B64:H64"/>
    <mergeCell ref="B68:H68"/>
    <mergeCell ref="B28:E28"/>
    <mergeCell ref="B65:D65"/>
    <mergeCell ref="F65:G65"/>
    <mergeCell ref="F28:G28"/>
    <mergeCell ref="B70:D70"/>
    <mergeCell ref="B35:B37"/>
    <mergeCell ref="B29:B34"/>
    <mergeCell ref="B39:E39"/>
    <mergeCell ref="H35:H37"/>
    <mergeCell ref="I29:I32"/>
    <mergeCell ref="I35:I37"/>
    <mergeCell ref="Q23:Q26"/>
    <mergeCell ref="R21:R22"/>
    <mergeCell ref="H10:H11"/>
    <mergeCell ref="B17:H17"/>
    <mergeCell ref="V8:V16"/>
    <mergeCell ref="R23:R26"/>
    <mergeCell ref="B18:D18"/>
    <mergeCell ref="F18:G18"/>
    <mergeCell ref="Q8:Q9"/>
    <mergeCell ref="J20:J22"/>
    <mergeCell ref="P20:P22"/>
    <mergeCell ref="V19:V26"/>
    <mergeCell ref="J23:J26"/>
    <mergeCell ref="L23:L26"/>
    <mergeCell ref="L21:L22"/>
    <mergeCell ref="P23:P26"/>
    <mergeCell ref="I19:I20"/>
    <mergeCell ref="I21:I22"/>
    <mergeCell ref="U19:U26"/>
    <mergeCell ref="N43:N44"/>
    <mergeCell ref="D2:P3"/>
    <mergeCell ref="D4:P4"/>
    <mergeCell ref="N5:R5"/>
    <mergeCell ref="B7:D7"/>
    <mergeCell ref="F7:G7"/>
    <mergeCell ref="B14:B16"/>
    <mergeCell ref="B8:B13"/>
    <mergeCell ref="L10:L12"/>
    <mergeCell ref="H8:H9"/>
    <mergeCell ref="H12:H14"/>
    <mergeCell ref="K8:K9"/>
    <mergeCell ref="J8:J11"/>
    <mergeCell ref="J12:J14"/>
    <mergeCell ref="J15:J16"/>
    <mergeCell ref="P8:P11"/>
    <mergeCell ref="P12:P14"/>
    <mergeCell ref="P15:P16"/>
    <mergeCell ref="H30:H31"/>
    <mergeCell ref="B27:H27"/>
    <mergeCell ref="B20:B21"/>
    <mergeCell ref="B23:B26"/>
    <mergeCell ref="H23:H26"/>
    <mergeCell ref="H33:H34"/>
  </mergeCells>
  <printOptions horizontalCentered="1" verticalCentered="1"/>
  <pageMargins left="0.7" right="0.7" top="0.75" bottom="0.75" header="0.3" footer="0.3"/>
  <pageSetup paperSize="5" scale="40" orientation="landscape" r:id="rId1"/>
  <headerFooter alignWithMargins="0"/>
  <rowBreaks count="5" manualBreakCount="5">
    <brk id="17" max="18" man="1"/>
    <brk id="27" max="18" man="1"/>
    <brk id="38" max="18" man="1"/>
    <brk id="52" max="18" man="1"/>
    <brk id="64" max="18" man="1"/>
  </rowBreaks>
  <ignoredErrors>
    <ignoredError sqref="F78 R78 P79" unlocked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[2]listas!#REF!</xm:f>
          </x14:formula1>
          <xm:sqref>S8 S19 S29 S66 S71 S40 S49 S56</xm:sqref>
        </x14:dataValidation>
        <x14:dataValidation type="list" allowBlank="1" showInputMessage="1" showErrorMessage="1">
          <x14:formula1>
            <xm:f>'base de datos'!$C$290:$C$302</xm:f>
          </x14:formula1>
          <xm:sqref>N5:R5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150"/>
  <sheetViews>
    <sheetView view="pageBreakPreview" topLeftCell="B76" zoomScale="75" zoomScaleNormal="75" zoomScaleSheetLayoutView="75" workbookViewId="0">
      <selection activeCell="L88" sqref="L88:L91"/>
    </sheetView>
  </sheetViews>
  <sheetFormatPr baseColWidth="10" defaultRowHeight="14.25" x14ac:dyDescent="0.2"/>
  <cols>
    <col min="1" max="1" width="1.7109375" style="33" customWidth="1"/>
    <col min="2" max="2" width="5.28515625" style="51" customWidth="1"/>
    <col min="3" max="3" width="19" style="51" customWidth="1"/>
    <col min="4" max="4" width="18.140625" style="52" customWidth="1"/>
    <col min="5" max="5" width="3.5703125" style="52" customWidth="1"/>
    <col min="6" max="7" width="12.28515625" style="52" customWidth="1"/>
    <col min="8" max="8" width="46.7109375" style="52" customWidth="1"/>
    <col min="9" max="9" width="47.85546875" style="52" customWidth="1"/>
    <col min="10" max="10" width="18.85546875" style="33" customWidth="1"/>
    <col min="11" max="11" width="20.5703125" style="33" customWidth="1"/>
    <col min="12" max="13" width="19.7109375" style="33" customWidth="1"/>
    <col min="14" max="14" width="19.140625" style="33" customWidth="1"/>
    <col min="15" max="15" width="0.42578125" style="33" customWidth="1"/>
    <col min="16" max="16" width="11.42578125" style="33"/>
    <col min="17" max="17" width="11.42578125" style="33" customWidth="1"/>
    <col min="18" max="18" width="12.85546875" style="33" customWidth="1"/>
    <col min="19" max="16384" width="11.42578125" style="33"/>
  </cols>
  <sheetData>
    <row r="1" spans="1:27" ht="10.5" customHeight="1" thickBot="1" x14ac:dyDescent="0.25">
      <c r="A1" s="29"/>
      <c r="B1" s="30"/>
      <c r="C1" s="30"/>
      <c r="D1" s="31"/>
      <c r="E1" s="31"/>
      <c r="F1" s="31"/>
      <c r="G1" s="31"/>
      <c r="H1" s="31"/>
      <c r="I1" s="31"/>
      <c r="J1" s="29"/>
      <c r="K1" s="29"/>
      <c r="L1" s="29"/>
      <c r="M1" s="29"/>
      <c r="N1" s="29"/>
      <c r="O1" s="32"/>
      <c r="Z1" s="34"/>
    </row>
    <row r="2" spans="1:27" ht="32.25" customHeight="1" x14ac:dyDescent="0.2">
      <c r="A2" s="29"/>
      <c r="B2" s="57"/>
      <c r="C2" s="108"/>
      <c r="D2" s="426" t="s">
        <v>114</v>
      </c>
      <c r="E2" s="426"/>
      <c r="F2" s="426"/>
      <c r="G2" s="426"/>
      <c r="H2" s="426"/>
      <c r="I2" s="426"/>
      <c r="J2" s="426"/>
      <c r="K2" s="426"/>
      <c r="L2" s="426"/>
      <c r="M2" s="139" t="s">
        <v>70</v>
      </c>
      <c r="N2" s="297" t="s">
        <v>0</v>
      </c>
      <c r="O2" s="35"/>
    </row>
    <row r="3" spans="1:27" ht="32.25" customHeight="1" x14ac:dyDescent="0.2">
      <c r="A3" s="29"/>
      <c r="B3" s="58"/>
      <c r="C3" s="109"/>
      <c r="D3" s="427"/>
      <c r="E3" s="427"/>
      <c r="F3" s="427"/>
      <c r="G3" s="427"/>
      <c r="H3" s="427"/>
      <c r="I3" s="427"/>
      <c r="J3" s="427"/>
      <c r="K3" s="427"/>
      <c r="L3" s="427"/>
      <c r="M3" s="83" t="s">
        <v>1</v>
      </c>
      <c r="N3" s="298">
        <v>4</v>
      </c>
      <c r="O3" s="35"/>
      <c r="Z3" s="34"/>
      <c r="AA3" s="34"/>
    </row>
    <row r="4" spans="1:27" ht="32.25" customHeight="1" thickBot="1" x14ac:dyDescent="0.25">
      <c r="A4" s="29"/>
      <c r="B4" s="59"/>
      <c r="C4" s="107"/>
      <c r="D4" s="434" t="s">
        <v>2</v>
      </c>
      <c r="E4" s="434"/>
      <c r="F4" s="434"/>
      <c r="G4" s="434"/>
      <c r="H4" s="434"/>
      <c r="I4" s="434"/>
      <c r="J4" s="434"/>
      <c r="K4" s="434"/>
      <c r="L4" s="434"/>
      <c r="M4" s="36" t="s">
        <v>71</v>
      </c>
      <c r="N4" s="299">
        <v>43256</v>
      </c>
      <c r="O4" s="35"/>
      <c r="Z4" s="34"/>
      <c r="AA4" s="34"/>
    </row>
    <row r="5" spans="1:27" ht="9" customHeight="1" x14ac:dyDescent="0.2">
      <c r="A5" s="32"/>
      <c r="B5" s="37"/>
      <c r="C5" s="37"/>
      <c r="D5" s="37"/>
      <c r="E5" s="38"/>
      <c r="F5" s="38"/>
      <c r="G5" s="38"/>
      <c r="H5" s="38"/>
      <c r="I5" s="38"/>
      <c r="J5" s="38"/>
      <c r="K5" s="38"/>
      <c r="L5" s="38"/>
      <c r="M5" s="38"/>
      <c r="N5" s="38"/>
      <c r="O5" s="38"/>
      <c r="Z5" s="34"/>
      <c r="AA5" s="34"/>
    </row>
    <row r="6" spans="1:27" s="41" customFormat="1" ht="18" customHeight="1" x14ac:dyDescent="0.2">
      <c r="A6" s="29"/>
      <c r="B6" s="421" t="s">
        <v>396</v>
      </c>
      <c r="C6" s="421"/>
      <c r="D6" s="421"/>
      <c r="E6" s="421"/>
      <c r="F6" s="421"/>
      <c r="G6" s="421"/>
      <c r="H6" s="421"/>
      <c r="I6" s="421"/>
      <c r="J6" s="46"/>
      <c r="K6" s="46"/>
      <c r="L6" s="46"/>
      <c r="M6" s="46"/>
      <c r="N6" s="46"/>
      <c r="O6" s="40"/>
      <c r="X6" s="33"/>
      <c r="Z6" s="34"/>
      <c r="AA6" s="42"/>
    </row>
    <row r="7" spans="1:27" s="41" customFormat="1" ht="9.75" customHeight="1" x14ac:dyDescent="0.2">
      <c r="A7" s="29"/>
      <c r="B7" s="46"/>
      <c r="C7" s="46"/>
      <c r="D7" s="43"/>
      <c r="E7" s="43"/>
      <c r="F7" s="43"/>
      <c r="G7" s="43"/>
      <c r="H7" s="43"/>
      <c r="I7" s="43"/>
      <c r="J7" s="43"/>
      <c r="K7" s="46"/>
      <c r="L7" s="46"/>
      <c r="M7" s="46"/>
      <c r="N7" s="46"/>
      <c r="O7" s="40"/>
      <c r="X7" s="33"/>
      <c r="Z7" s="34"/>
      <c r="AA7" s="42"/>
    </row>
    <row r="8" spans="1:27" s="41" customFormat="1" ht="27" customHeight="1" x14ac:dyDescent="0.2">
      <c r="A8" s="29"/>
      <c r="B8" s="526" t="s">
        <v>459</v>
      </c>
      <c r="C8" s="526"/>
      <c r="D8" s="415" t="str">
        <f>'01. INFORMACION GENERAL'!B8</f>
        <v>00. Plan de Acción por Dependencias</v>
      </c>
      <c r="E8" s="415"/>
      <c r="F8" s="415"/>
      <c r="G8" s="415"/>
      <c r="H8" s="105" t="s">
        <v>292</v>
      </c>
      <c r="I8" s="137" t="str">
        <f>IF(AND(L8="Subdirección de Análisis de Riesgos y Efectos de Cambio Climático"),Q8,IF(AND(L8="Subdirección para la Reducción del Riesgos y Adaptación al Cambio Climático"),Q9,IF(AND(L8="Subdirección para el Manejo de Emergencias y Desastres"),Q10,IF(AND(L8="Subdirección Corporativa y Asuntos Disciplinarios"),Q11,IF(AND(L8="Oficina de Tecnologías de la Información y las Comunicaciones "),Q12,IF(AND(L8="Oficina Asesora Jurídica"),Q13,IF(AND(L8="Oficina Asesora Planeación"),Q14,IF(AND(L8="Oficina de Comunicaciones"),Q15,IF(AND(L8="Dirección General"),Q16,"")))))))))</f>
        <v>Carlos Torres Becerra</v>
      </c>
      <c r="J8" s="526" t="s">
        <v>294</v>
      </c>
      <c r="K8" s="526"/>
      <c r="L8" s="420" t="str">
        <f>'01. INFORMACION GENERAL'!J8</f>
        <v>Subdirección para el Manejo de Emergencias y Desastres</v>
      </c>
      <c r="M8" s="420"/>
      <c r="N8" s="420"/>
      <c r="O8" s="40"/>
      <c r="Q8" s="273" t="s">
        <v>506</v>
      </c>
      <c r="X8" s="33"/>
      <c r="Z8" s="34"/>
      <c r="AA8" s="42"/>
    </row>
    <row r="9" spans="1:27" s="41" customFormat="1" ht="33" customHeight="1" x14ac:dyDescent="0.2">
      <c r="A9" s="29"/>
      <c r="B9" s="526" t="s">
        <v>503</v>
      </c>
      <c r="C9" s="526"/>
      <c r="D9" s="415" t="str">
        <f>'01. INFORMACION GENERAL'!F8</f>
        <v>1 de Enero al 31 de Diciembre de 2018</v>
      </c>
      <c r="E9" s="415"/>
      <c r="F9" s="415"/>
      <c r="G9" s="415"/>
      <c r="H9" s="254" t="s">
        <v>504</v>
      </c>
      <c r="I9" s="254">
        <v>47</v>
      </c>
      <c r="J9" s="526"/>
      <c r="K9" s="526"/>
      <c r="L9" s="527"/>
      <c r="M9" s="527"/>
      <c r="N9" s="527"/>
      <c r="O9" s="40"/>
      <c r="Q9" s="273" t="s">
        <v>507</v>
      </c>
      <c r="X9" s="33"/>
      <c r="Z9" s="34"/>
      <c r="AA9" s="42"/>
    </row>
    <row r="10" spans="1:27" s="41" customFormat="1" ht="10.5" customHeight="1" x14ac:dyDescent="0.2">
      <c r="A10" s="29"/>
      <c r="B10" s="61"/>
      <c r="C10" s="61"/>
      <c r="D10" s="61"/>
      <c r="E10" s="43"/>
      <c r="F10" s="61"/>
      <c r="G10" s="61"/>
      <c r="H10" s="61"/>
      <c r="I10" s="61"/>
      <c r="J10" s="61"/>
      <c r="K10" s="61"/>
      <c r="L10" s="61"/>
      <c r="M10" s="61"/>
      <c r="N10" s="61"/>
      <c r="O10" s="40"/>
      <c r="Q10" s="273" t="s">
        <v>508</v>
      </c>
      <c r="X10" s="33"/>
      <c r="Z10" s="34"/>
      <c r="AA10" s="42"/>
    </row>
    <row r="11" spans="1:27" s="41" customFormat="1" ht="18" x14ac:dyDescent="0.2">
      <c r="A11" s="29"/>
      <c r="B11" s="416" t="s">
        <v>397</v>
      </c>
      <c r="C11" s="416"/>
      <c r="D11" s="416"/>
      <c r="E11" s="416"/>
      <c r="F11" s="416"/>
      <c r="G11" s="416"/>
      <c r="H11" s="416"/>
      <c r="I11" s="416"/>
      <c r="J11" s="39"/>
      <c r="K11" s="39"/>
      <c r="L11" s="39"/>
      <c r="M11" s="39"/>
      <c r="N11" s="39"/>
      <c r="O11" s="40"/>
      <c r="Q11" s="273" t="s">
        <v>509</v>
      </c>
      <c r="X11" s="33"/>
      <c r="Z11" s="34"/>
      <c r="AA11" s="42"/>
    </row>
    <row r="12" spans="1:27" s="41" customFormat="1" ht="11.25" customHeight="1" x14ac:dyDescent="0.2">
      <c r="A12" s="29"/>
      <c r="B12" s="43"/>
      <c r="C12" s="43"/>
      <c r="D12" s="43"/>
      <c r="E12" s="43"/>
      <c r="F12" s="29"/>
      <c r="G12" s="29"/>
      <c r="H12" s="29"/>
      <c r="I12" s="29"/>
      <c r="J12" s="29"/>
      <c r="K12" s="29"/>
      <c r="L12" s="29"/>
      <c r="M12" s="29"/>
      <c r="N12" s="29"/>
      <c r="O12" s="40"/>
      <c r="Q12" s="273" t="s">
        <v>510</v>
      </c>
      <c r="X12" s="33"/>
      <c r="Z12" s="34"/>
      <c r="AA12" s="42"/>
    </row>
    <row r="13" spans="1:27" s="41" customFormat="1" ht="21" customHeight="1" x14ac:dyDescent="0.3">
      <c r="A13" s="29"/>
      <c r="B13" s="70"/>
      <c r="C13" s="414" t="s">
        <v>291</v>
      </c>
      <c r="D13" s="414"/>
      <c r="E13" s="55"/>
      <c r="F13" s="138" t="s">
        <v>173</v>
      </c>
      <c r="G13" s="138" t="s">
        <v>334</v>
      </c>
      <c r="H13" s="138" t="s">
        <v>337</v>
      </c>
      <c r="I13" s="138" t="s">
        <v>338</v>
      </c>
      <c r="J13" s="97" t="s">
        <v>197</v>
      </c>
      <c r="K13" s="82" t="s">
        <v>198</v>
      </c>
      <c r="L13" s="82" t="s">
        <v>453</v>
      </c>
      <c r="M13" s="82" t="s">
        <v>368</v>
      </c>
      <c r="N13" s="82" t="s">
        <v>333</v>
      </c>
      <c r="O13" s="40"/>
      <c r="Q13" s="273" t="s">
        <v>511</v>
      </c>
      <c r="X13" s="33"/>
      <c r="Z13" s="34"/>
      <c r="AA13" s="42"/>
    </row>
    <row r="14" spans="1:27" s="41" customFormat="1" ht="28.5" customHeight="1" x14ac:dyDescent="0.2">
      <c r="A14" s="29"/>
      <c r="B14" s="189">
        <v>1</v>
      </c>
      <c r="C14" s="525" t="s">
        <v>192</v>
      </c>
      <c r="D14" s="525"/>
      <c r="E14" s="190"/>
      <c r="F14" s="191"/>
      <c r="G14" s="191"/>
      <c r="H14" s="191"/>
      <c r="I14" s="191"/>
      <c r="J14" s="192">
        <f>SUM(J15:J25)</f>
        <v>683841074</v>
      </c>
      <c r="K14" s="192">
        <f>SUM(K15:K25)</f>
        <v>244828500</v>
      </c>
      <c r="L14" s="192">
        <f>SUM(L15:L25)</f>
        <v>244828500</v>
      </c>
      <c r="M14" s="192">
        <f>SUM(M15:M25)</f>
        <v>0</v>
      </c>
      <c r="N14" s="192">
        <f>SUM(N15:N25)</f>
        <v>403012574</v>
      </c>
      <c r="O14" s="40"/>
      <c r="Q14" s="273" t="s">
        <v>505</v>
      </c>
      <c r="X14" s="33"/>
      <c r="Z14" s="34"/>
      <c r="AA14" s="42"/>
    </row>
    <row r="15" spans="1:27" s="41" customFormat="1" ht="41.25" customHeight="1" x14ac:dyDescent="0.3">
      <c r="A15" s="29"/>
      <c r="B15" s="193" t="s">
        <v>193</v>
      </c>
      <c r="C15" s="523" t="str">
        <f>'02. PLAN DE ACCION '!D8</f>
        <v>Desarrollar la metodología para la elaboración de la Estrategia Institucional de Respuesta-EIR</v>
      </c>
      <c r="D15" s="524"/>
      <c r="E15" s="194"/>
      <c r="F15" s="195">
        <v>2018</v>
      </c>
      <c r="G15" s="195" t="s">
        <v>335</v>
      </c>
      <c r="H15" s="196"/>
      <c r="I15" s="197"/>
      <c r="J15" s="311">
        <v>0</v>
      </c>
      <c r="K15" s="311">
        <v>0</v>
      </c>
      <c r="L15" s="311">
        <v>0</v>
      </c>
      <c r="M15" s="311">
        <v>0</v>
      </c>
      <c r="N15" s="311">
        <f>J15-L15</f>
        <v>0</v>
      </c>
      <c r="O15" s="40"/>
      <c r="Q15" s="273" t="s">
        <v>512</v>
      </c>
      <c r="X15" s="33"/>
      <c r="Z15" s="34"/>
      <c r="AA15" s="42"/>
    </row>
    <row r="16" spans="1:27" s="41" customFormat="1" ht="41.25" customHeight="1" x14ac:dyDescent="0.2">
      <c r="A16" s="29"/>
      <c r="B16" s="193" t="s">
        <v>194</v>
      </c>
      <c r="C16" s="523" t="str">
        <f>'02. PLAN DE ACCION '!D9</f>
        <v>Promover  la elaboración de la EIR en 20 entidades ejecutoras de la respuesta.</v>
      </c>
      <c r="D16" s="524"/>
      <c r="E16" s="198"/>
      <c r="F16" s="195">
        <v>2018</v>
      </c>
      <c r="G16" s="195" t="s">
        <v>336</v>
      </c>
      <c r="H16" s="196" t="s">
        <v>530</v>
      </c>
      <c r="I16" s="197" t="s">
        <v>229</v>
      </c>
      <c r="J16" s="349">
        <f>'02. PLAN DE ACCION '!K8</f>
        <v>24075000</v>
      </c>
      <c r="K16" s="311">
        <v>24075000</v>
      </c>
      <c r="L16" s="311">
        <v>24075000</v>
      </c>
      <c r="M16" s="311">
        <v>0</v>
      </c>
      <c r="N16" s="311">
        <f>J16-L16</f>
        <v>0</v>
      </c>
      <c r="O16" s="40"/>
      <c r="Q16" s="273" t="s">
        <v>513</v>
      </c>
      <c r="X16" s="33"/>
      <c r="Z16" s="34"/>
      <c r="AA16" s="42"/>
    </row>
    <row r="17" spans="1:27" s="41" customFormat="1" ht="41.25" customHeight="1" x14ac:dyDescent="0.2">
      <c r="A17" s="29"/>
      <c r="B17" s="193" t="s">
        <v>195</v>
      </c>
      <c r="C17" s="523" t="str">
        <f>'02. PLAN DE ACCION '!D10</f>
        <v>Realizar una (1) reunión de articulación interinstitucional para dos (2) servicios de respuesta.</v>
      </c>
      <c r="D17" s="524"/>
      <c r="E17" s="199"/>
      <c r="F17" s="195">
        <v>2018</v>
      </c>
      <c r="G17" s="195" t="s">
        <v>336</v>
      </c>
      <c r="H17" s="196" t="s">
        <v>530</v>
      </c>
      <c r="I17" s="197" t="s">
        <v>229</v>
      </c>
      <c r="J17" s="366">
        <f>'02. PLAN DE ACCION '!K10</f>
        <v>25680000</v>
      </c>
      <c r="K17" s="368">
        <f>'02. PLAN DE ACCION '!Q10</f>
        <v>25384000</v>
      </c>
      <c r="L17" s="368">
        <f>K17</f>
        <v>25384000</v>
      </c>
      <c r="M17" s="368"/>
      <c r="N17" s="311">
        <f>J17-L17</f>
        <v>296000</v>
      </c>
      <c r="O17" s="40"/>
      <c r="Q17" s="273"/>
      <c r="X17" s="33"/>
      <c r="Z17" s="34"/>
      <c r="AA17" s="42"/>
    </row>
    <row r="18" spans="1:27" s="41" customFormat="1" ht="41.25" customHeight="1" x14ac:dyDescent="0.2">
      <c r="A18" s="29"/>
      <c r="B18" s="193" t="s">
        <v>196</v>
      </c>
      <c r="C18" s="523" t="str">
        <f>'02. PLAN DE ACCION '!D11</f>
        <v>Desarrollar cuatro (4) Sesiones de la Mesa de Trabajo para el Manejo de Emergencias y Desastres</v>
      </c>
      <c r="D18" s="524"/>
      <c r="E18" s="199"/>
      <c r="F18" s="195">
        <v>2018</v>
      </c>
      <c r="G18" s="195" t="s">
        <v>336</v>
      </c>
      <c r="H18" s="196" t="s">
        <v>530</v>
      </c>
      <c r="I18" s="197" t="s">
        <v>229</v>
      </c>
      <c r="J18" s="366">
        <f>'02. PLAN DE ACCION '!K13</f>
        <v>36000000</v>
      </c>
      <c r="K18" s="368"/>
      <c r="L18" s="368"/>
      <c r="M18" s="368"/>
      <c r="N18" s="368"/>
      <c r="O18" s="40"/>
      <c r="Q18" s="273"/>
      <c r="X18" s="33"/>
      <c r="Z18" s="34"/>
      <c r="AA18" s="42"/>
    </row>
    <row r="19" spans="1:27" s="41" customFormat="1" ht="41.25" customHeight="1" x14ac:dyDescent="0.2">
      <c r="A19" s="29"/>
      <c r="B19" s="193" t="s">
        <v>195</v>
      </c>
      <c r="C19" s="523" t="str">
        <f>'02. PLAN DE ACCION '!D10</f>
        <v>Realizar una (1) reunión de articulación interinstitucional para dos (2) servicios de respuesta.</v>
      </c>
      <c r="D19" s="524"/>
      <c r="E19" s="199"/>
      <c r="F19" s="195">
        <v>2018</v>
      </c>
      <c r="G19" s="195" t="s">
        <v>335</v>
      </c>
      <c r="H19" s="196" t="s">
        <v>524</v>
      </c>
      <c r="I19" s="197" t="s">
        <v>159</v>
      </c>
      <c r="J19" s="507">
        <f>'02. PLAN DE ACCION '!J8</f>
        <v>36822500</v>
      </c>
      <c r="K19" s="507">
        <v>36822500</v>
      </c>
      <c r="L19" s="507">
        <v>36822500</v>
      </c>
      <c r="M19" s="507">
        <v>0</v>
      </c>
      <c r="N19" s="507">
        <f>J19-L19</f>
        <v>0</v>
      </c>
      <c r="O19" s="40"/>
      <c r="X19" s="33"/>
      <c r="Z19" s="34"/>
      <c r="AA19" s="42"/>
    </row>
    <row r="20" spans="1:27" s="41" customFormat="1" ht="41.25" customHeight="1" x14ac:dyDescent="0.2">
      <c r="A20" s="29"/>
      <c r="B20" s="193" t="s">
        <v>196</v>
      </c>
      <c r="C20" s="523" t="str">
        <f>'02. PLAN DE ACCION '!D11</f>
        <v>Desarrollar cuatro (4) Sesiones de la Mesa de Trabajo para el Manejo de Emergencias y Desastres</v>
      </c>
      <c r="D20" s="524"/>
      <c r="E20" s="199"/>
      <c r="F20" s="195">
        <v>2018</v>
      </c>
      <c r="G20" s="195" t="s">
        <v>335</v>
      </c>
      <c r="H20" s="196" t="s">
        <v>524</v>
      </c>
      <c r="I20" s="197" t="s">
        <v>159</v>
      </c>
      <c r="J20" s="511"/>
      <c r="K20" s="511"/>
      <c r="L20" s="511"/>
      <c r="M20" s="511"/>
      <c r="N20" s="511"/>
      <c r="O20" s="40"/>
      <c r="X20" s="33"/>
      <c r="Z20" s="34"/>
      <c r="AA20" s="42"/>
    </row>
    <row r="21" spans="1:27" s="41" customFormat="1" ht="41.25" customHeight="1" x14ac:dyDescent="0.2">
      <c r="A21" s="29"/>
      <c r="B21" s="193" t="s">
        <v>577</v>
      </c>
      <c r="C21" s="523" t="str">
        <f>'02. PLAN DE ACCION '!D12</f>
        <v>Realizar dos (2) ejercicios de simulación  en relación  a los servicios del Marco de Actuación.</v>
      </c>
      <c r="D21" s="524"/>
      <c r="E21" s="199"/>
      <c r="F21" s="195">
        <v>2018</v>
      </c>
      <c r="G21" s="195" t="s">
        <v>335</v>
      </c>
      <c r="H21" s="196" t="s">
        <v>524</v>
      </c>
      <c r="I21" s="197" t="s">
        <v>159</v>
      </c>
      <c r="J21" s="508"/>
      <c r="K21" s="508"/>
      <c r="L21" s="508"/>
      <c r="M21" s="508"/>
      <c r="N21" s="508"/>
      <c r="O21" s="40"/>
      <c r="X21" s="33"/>
      <c r="Z21" s="34"/>
      <c r="AA21" s="42"/>
    </row>
    <row r="22" spans="1:27" s="41" customFormat="1" ht="41.25" customHeight="1" x14ac:dyDescent="0.2">
      <c r="A22" s="29"/>
      <c r="B22" s="193" t="s">
        <v>578</v>
      </c>
      <c r="C22" s="523" t="str">
        <f>'02. PLAN DE ACCION '!D13</f>
        <v>Conformar  un (1) equipo USAR con el Ejercito Nacional</v>
      </c>
      <c r="D22" s="524"/>
      <c r="E22" s="199"/>
      <c r="F22" s="195">
        <v>2018</v>
      </c>
      <c r="G22" s="195" t="s">
        <v>336</v>
      </c>
      <c r="H22" s="196" t="s">
        <v>530</v>
      </c>
      <c r="I22" s="197" t="s">
        <v>229</v>
      </c>
      <c r="J22" s="349">
        <f>'02. PLAN DE ACCION '!K14</f>
        <v>350400000</v>
      </c>
      <c r="K22" s="311">
        <v>0</v>
      </c>
      <c r="L22" s="311">
        <v>0</v>
      </c>
      <c r="M22" s="311">
        <v>0</v>
      </c>
      <c r="N22" s="311">
        <f>J22-L22</f>
        <v>350400000</v>
      </c>
      <c r="O22" s="40"/>
      <c r="X22" s="33"/>
      <c r="Z22" s="34"/>
      <c r="AA22" s="42"/>
    </row>
    <row r="23" spans="1:27" s="41" customFormat="1" ht="41.25" customHeight="1" x14ac:dyDescent="0.2">
      <c r="A23" s="29"/>
      <c r="B23" s="193" t="s">
        <v>579</v>
      </c>
      <c r="C23" s="523" t="str">
        <f>'02. PLAN DE ACCION '!D14</f>
        <v>Elaborar tres (3) lineamientos o instrumentos enfocados a la preparación y ejecución de la respuesta.</v>
      </c>
      <c r="D23" s="524"/>
      <c r="E23" s="199"/>
      <c r="F23" s="195">
        <v>2018</v>
      </c>
      <c r="G23" s="195" t="s">
        <v>335</v>
      </c>
      <c r="H23" s="196" t="s">
        <v>524</v>
      </c>
      <c r="I23" s="197" t="s">
        <v>159</v>
      </c>
      <c r="J23" s="311">
        <f>'02. PLAN DE ACCION '!J12</f>
        <v>55814800</v>
      </c>
      <c r="K23" s="311">
        <v>74547000</v>
      </c>
      <c r="L23" s="311">
        <v>74547000</v>
      </c>
      <c r="M23" s="311">
        <v>0</v>
      </c>
      <c r="N23" s="311">
        <f>J23-L23</f>
        <v>-18732200</v>
      </c>
      <c r="O23" s="40"/>
      <c r="X23" s="33"/>
      <c r="Z23" s="34"/>
      <c r="AA23" s="42"/>
    </row>
    <row r="24" spans="1:27" s="41" customFormat="1" ht="57.75" customHeight="1" x14ac:dyDescent="0.2">
      <c r="A24" s="29"/>
      <c r="B24" s="193" t="s">
        <v>580</v>
      </c>
      <c r="C24" s="523" t="str">
        <f>'02. PLAN DE ACCION '!D15</f>
        <v>Elaborar cuatro (4) planes de contingencia ante la inminencia de eventos con impacto distrital (ej.: semana santa, temporada seca, temporada de lluvias, navidad, etc.).</v>
      </c>
      <c r="D24" s="524"/>
      <c r="E24" s="199"/>
      <c r="F24" s="195">
        <v>2018</v>
      </c>
      <c r="G24" s="195" t="s">
        <v>335</v>
      </c>
      <c r="H24" s="196" t="s">
        <v>524</v>
      </c>
      <c r="I24" s="197" t="s">
        <v>159</v>
      </c>
      <c r="J24" s="311">
        <f>'02. PLAN DE ACCION '!J15</f>
        <v>116972774</v>
      </c>
      <c r="K24" s="311">
        <v>84000000</v>
      </c>
      <c r="L24" s="311">
        <v>84000000</v>
      </c>
      <c r="M24" s="311">
        <v>0</v>
      </c>
      <c r="N24" s="311">
        <f>J24-L24</f>
        <v>32972774</v>
      </c>
      <c r="O24" s="40"/>
      <c r="X24" s="33"/>
      <c r="Z24" s="34"/>
      <c r="AA24" s="42"/>
    </row>
    <row r="25" spans="1:27" s="41" customFormat="1" ht="65.25" customHeight="1" x14ac:dyDescent="0.2">
      <c r="A25" s="29"/>
      <c r="B25" s="193" t="s">
        <v>581</v>
      </c>
      <c r="C25" s="523" t="str">
        <f>'02. PLAN DE ACCION '!D16</f>
        <v>Diseñar un  (1 ) módulo de capacidades que compile ejecutores complementarios en la prestación de servicios y funciones de respuesta.</v>
      </c>
      <c r="D25" s="524"/>
      <c r="E25" s="199"/>
      <c r="F25" s="195">
        <v>2018</v>
      </c>
      <c r="G25" s="195" t="s">
        <v>336</v>
      </c>
      <c r="H25" s="196" t="s">
        <v>530</v>
      </c>
      <c r="I25" s="197" t="s">
        <v>229</v>
      </c>
      <c r="J25" s="349">
        <f>'02. PLAN DE ACCION '!K16</f>
        <v>38076000</v>
      </c>
      <c r="K25" s="311">
        <v>0</v>
      </c>
      <c r="L25" s="311">
        <v>0</v>
      </c>
      <c r="M25" s="311">
        <v>0</v>
      </c>
      <c r="N25" s="311">
        <f>J25-L25</f>
        <v>38076000</v>
      </c>
      <c r="O25" s="40"/>
      <c r="X25" s="33"/>
      <c r="Z25" s="34"/>
      <c r="AA25" s="42"/>
    </row>
    <row r="26" spans="1:27" s="41" customFormat="1" ht="28.5" customHeight="1" x14ac:dyDescent="0.2">
      <c r="A26" s="29"/>
      <c r="B26" s="93">
        <v>2</v>
      </c>
      <c r="C26" s="519" t="s">
        <v>288</v>
      </c>
      <c r="D26" s="519"/>
      <c r="E26" s="92"/>
      <c r="F26" s="96"/>
      <c r="G26" s="96"/>
      <c r="H26" s="96"/>
      <c r="I26" s="96"/>
      <c r="J26" s="179">
        <f>SUM(J27:J35)</f>
        <v>221807732</v>
      </c>
      <c r="K26" s="179">
        <f>SUM(K27:K35)</f>
        <v>215733732</v>
      </c>
      <c r="L26" s="179">
        <f>SUM(L27:L35)</f>
        <v>193522732</v>
      </c>
      <c r="M26" s="179">
        <f>SUM(M27:M35)</f>
        <v>0</v>
      </c>
      <c r="N26" s="179">
        <f>SUM(N27:N35)</f>
        <v>28285000</v>
      </c>
      <c r="O26" s="40"/>
      <c r="X26" s="33"/>
      <c r="Z26" s="34"/>
      <c r="AA26" s="42"/>
    </row>
    <row r="27" spans="1:27" s="41" customFormat="1" ht="52.5" customHeight="1" x14ac:dyDescent="0.3">
      <c r="A27" s="29"/>
      <c r="B27" s="95" t="s">
        <v>296</v>
      </c>
      <c r="C27" s="516" t="str">
        <f>'02. PLAN DE ACCION '!D19</f>
        <v>Realizar un (1) Simulacro Distrital de Evacuación en el mes de Octubre (Acuerdo 341 de 2008) (Aplicativo simulacro de evacuación 2018 )</v>
      </c>
      <c r="D27" s="516"/>
      <c r="E27" s="60"/>
      <c r="F27" s="195">
        <v>2018</v>
      </c>
      <c r="G27" s="195" t="s">
        <v>336</v>
      </c>
      <c r="H27" s="196" t="s">
        <v>530</v>
      </c>
      <c r="I27" s="197" t="s">
        <v>229</v>
      </c>
      <c r="J27" s="349">
        <f>'02. PLAN DE ACCION '!K19</f>
        <v>5600000</v>
      </c>
      <c r="K27" s="311">
        <v>5600000</v>
      </c>
      <c r="L27" s="311">
        <f>K27</f>
        <v>5600000</v>
      </c>
      <c r="M27" s="311">
        <v>0</v>
      </c>
      <c r="N27" s="311">
        <f>J27-L27</f>
        <v>0</v>
      </c>
      <c r="O27" s="40"/>
      <c r="X27" s="33"/>
      <c r="Z27" s="34"/>
      <c r="AA27" s="42"/>
    </row>
    <row r="28" spans="1:27" s="41" customFormat="1" ht="52.5" customHeight="1" x14ac:dyDescent="0.3">
      <c r="A28" s="29"/>
      <c r="B28" s="95" t="s">
        <v>297</v>
      </c>
      <c r="C28" s="516" t="str">
        <f>'02. PLAN DE ACCION '!D20</f>
        <v>Implementar de manera masiva el Curso Virtual Primer Respondiente ¡Gente que ayuda¡ (Acuerdo 633 de 2015)</v>
      </c>
      <c r="D28" s="516"/>
      <c r="E28" s="73"/>
      <c r="F28" s="195">
        <v>2018</v>
      </c>
      <c r="G28" s="195" t="s">
        <v>336</v>
      </c>
      <c r="H28" s="196" t="s">
        <v>530</v>
      </c>
      <c r="I28" s="197" t="s">
        <v>229</v>
      </c>
      <c r="J28" s="349">
        <f>'02. PLAN DE ACCION '!K20</f>
        <v>17876000</v>
      </c>
      <c r="K28" s="368">
        <f>J28</f>
        <v>17876000</v>
      </c>
      <c r="L28" s="368">
        <f>K28</f>
        <v>17876000</v>
      </c>
      <c r="M28" s="311"/>
      <c r="N28" s="311">
        <f>J28-L28</f>
        <v>0</v>
      </c>
      <c r="O28" s="40"/>
      <c r="X28" s="33"/>
      <c r="Z28" s="34"/>
      <c r="AA28" s="42"/>
    </row>
    <row r="29" spans="1:27" s="41" customFormat="1" ht="52.5" customHeight="1" x14ac:dyDescent="0.3">
      <c r="A29" s="29"/>
      <c r="B29" s="95" t="s">
        <v>298</v>
      </c>
      <c r="C29" s="516" t="str">
        <f>'02. PLAN DE ACCION '!D21</f>
        <v xml:space="preserve">Desarrollar los contenidos de  un (1) aplicativo para la elaboración del plan de prevención, preparación y respuesta ante emergencias, en propiedad horizontal residencial (DUR1072/15 Trabajo) </v>
      </c>
      <c r="D29" s="516"/>
      <c r="E29" s="73"/>
      <c r="F29" s="195">
        <v>2018</v>
      </c>
      <c r="G29" s="195" t="s">
        <v>336</v>
      </c>
      <c r="H29" s="196" t="s">
        <v>530</v>
      </c>
      <c r="I29" s="197" t="s">
        <v>229</v>
      </c>
      <c r="J29" s="366">
        <f>'02. PLAN DE ACCION '!K21</f>
        <v>64729000</v>
      </c>
      <c r="K29" s="368">
        <f>J29</f>
        <v>64729000</v>
      </c>
      <c r="L29" s="368">
        <f>K29</f>
        <v>64729000</v>
      </c>
      <c r="M29" s="368"/>
      <c r="N29" s="368"/>
      <c r="O29" s="40"/>
      <c r="X29" s="33"/>
      <c r="Z29" s="34"/>
      <c r="AA29" s="42"/>
    </row>
    <row r="30" spans="1:27" s="41" customFormat="1" ht="36.75" customHeight="1" x14ac:dyDescent="0.3">
      <c r="A30" s="29"/>
      <c r="B30" s="95" t="s">
        <v>298</v>
      </c>
      <c r="C30" s="516" t="str">
        <f>'02. PLAN DE ACCION '!D21</f>
        <v xml:space="preserve">Desarrollar los contenidos de  un (1) aplicativo para la elaboración del plan de prevención, preparación y respuesta ante emergencias, en propiedad horizontal residencial (DUR1072/15 Trabajo) </v>
      </c>
      <c r="D30" s="516"/>
      <c r="E30" s="73"/>
      <c r="F30" s="195">
        <v>2018</v>
      </c>
      <c r="G30" s="195" t="s">
        <v>335</v>
      </c>
      <c r="H30" s="196" t="s">
        <v>524</v>
      </c>
      <c r="I30" s="197" t="s">
        <v>160</v>
      </c>
      <c r="J30" s="507">
        <v>3600732</v>
      </c>
      <c r="K30" s="507">
        <v>3600732</v>
      </c>
      <c r="L30" s="507">
        <v>3600732</v>
      </c>
      <c r="M30" s="507"/>
      <c r="N30" s="507">
        <f t="shared" ref="N30" si="0">J30-L30</f>
        <v>0</v>
      </c>
      <c r="O30" s="40"/>
      <c r="X30" s="33"/>
      <c r="Z30" s="34"/>
      <c r="AA30" s="42"/>
    </row>
    <row r="31" spans="1:27" s="41" customFormat="1" ht="33" customHeight="1" x14ac:dyDescent="0.3">
      <c r="A31" s="29"/>
      <c r="B31" s="95" t="s">
        <v>299</v>
      </c>
      <c r="C31" s="516" t="str">
        <f>'02. PLAN DE ACCION '!D22</f>
        <v>Entidades del SDGR-CC capacitadas y entrenadas en las funciones de respuesta</v>
      </c>
      <c r="D31" s="516"/>
      <c r="E31" s="73"/>
      <c r="F31" s="195">
        <v>2018</v>
      </c>
      <c r="G31" s="195" t="s">
        <v>335</v>
      </c>
      <c r="H31" s="196" t="s">
        <v>524</v>
      </c>
      <c r="I31" s="197" t="s">
        <v>160</v>
      </c>
      <c r="J31" s="508"/>
      <c r="K31" s="508"/>
      <c r="L31" s="508"/>
      <c r="M31" s="508"/>
      <c r="N31" s="508"/>
      <c r="O31" s="40"/>
      <c r="X31" s="33"/>
      <c r="Z31" s="34"/>
      <c r="AA31" s="42"/>
    </row>
    <row r="32" spans="1:27" s="41" customFormat="1" ht="39" customHeight="1" x14ac:dyDescent="0.2">
      <c r="A32" s="29"/>
      <c r="B32" s="95" t="s">
        <v>315</v>
      </c>
      <c r="C32" s="516" t="str">
        <f>'02. PLAN DE ACCION '!D23</f>
        <v xml:space="preserve">Fomentar la creación de cuatro (4) comités de ayuda mutua  y  fortalecer los creados en el Distrito Capital </v>
      </c>
      <c r="D32" s="516"/>
      <c r="E32" s="94"/>
      <c r="F32" s="195">
        <v>2018</v>
      </c>
      <c r="G32" s="195" t="s">
        <v>335</v>
      </c>
      <c r="H32" s="196" t="s">
        <v>524</v>
      </c>
      <c r="I32" s="197" t="s">
        <v>160</v>
      </c>
      <c r="J32" s="507">
        <f>'02. PLAN DE ACCION '!J23</f>
        <v>110964000</v>
      </c>
      <c r="K32" s="507">
        <v>101717000</v>
      </c>
      <c r="L32" s="507">
        <v>101717000</v>
      </c>
      <c r="M32" s="507">
        <v>0</v>
      </c>
      <c r="N32" s="507">
        <f>J32-L32</f>
        <v>9247000</v>
      </c>
      <c r="O32" s="40"/>
      <c r="X32" s="33"/>
      <c r="Z32" s="34"/>
      <c r="AA32" s="42"/>
    </row>
    <row r="33" spans="1:27" s="41" customFormat="1" ht="39.75" customHeight="1" x14ac:dyDescent="0.2">
      <c r="A33" s="29"/>
      <c r="B33" s="95" t="s">
        <v>316</v>
      </c>
      <c r="C33" s="516" t="str">
        <f>'02. PLAN DE ACCION '!D24</f>
        <v xml:space="preserve">Realizar asistencia técnica a CAM´s para la ejecución de tres simulacros en su zona de influencia </v>
      </c>
      <c r="D33" s="516"/>
      <c r="E33" s="94"/>
      <c r="F33" s="195">
        <v>2018</v>
      </c>
      <c r="G33" s="195" t="s">
        <v>335</v>
      </c>
      <c r="H33" s="196" t="s">
        <v>524</v>
      </c>
      <c r="I33" s="197" t="s">
        <v>160</v>
      </c>
      <c r="J33" s="511"/>
      <c r="K33" s="511"/>
      <c r="L33" s="511"/>
      <c r="M33" s="511"/>
      <c r="N33" s="511"/>
      <c r="O33" s="40"/>
      <c r="X33" s="33"/>
      <c r="Z33" s="34"/>
      <c r="AA33" s="42"/>
    </row>
    <row r="34" spans="1:27" s="41" customFormat="1" ht="42" customHeight="1" x14ac:dyDescent="0.2">
      <c r="A34" s="29"/>
      <c r="B34" s="95" t="s">
        <v>317</v>
      </c>
      <c r="C34" s="516" t="str">
        <f>'02. PLAN DE ACCION '!D25</f>
        <v>Desarrollar un (1) lineamiento  para la formulación de planes de ayuda mutua en CAM</v>
      </c>
      <c r="D34" s="516"/>
      <c r="E34" s="94"/>
      <c r="F34" s="195">
        <v>2018</v>
      </c>
      <c r="G34" s="195" t="s">
        <v>335</v>
      </c>
      <c r="H34" s="196" t="s">
        <v>524</v>
      </c>
      <c r="I34" s="197" t="s">
        <v>160</v>
      </c>
      <c r="J34" s="511">
        <f>'02. PLAN DE ACCION '!J19</f>
        <v>19038000</v>
      </c>
      <c r="K34" s="507">
        <v>22211000</v>
      </c>
      <c r="L34" s="507"/>
      <c r="M34" s="507">
        <v>0</v>
      </c>
      <c r="N34" s="507">
        <f>J34-L34</f>
        <v>19038000</v>
      </c>
      <c r="O34" s="40"/>
      <c r="X34" s="33"/>
      <c r="Z34" s="34"/>
      <c r="AA34" s="42"/>
    </row>
    <row r="35" spans="1:27" s="41" customFormat="1" ht="38.25" customHeight="1" x14ac:dyDescent="0.2">
      <c r="A35" s="29"/>
      <c r="B35" s="95" t="s">
        <v>318</v>
      </c>
      <c r="C35" s="516" t="str">
        <f>'02. PLAN DE ACCION '!D26</f>
        <v>Realizar un (1) match de brigadas de emergencias de CAM´s.</v>
      </c>
      <c r="D35" s="516"/>
      <c r="E35" s="94"/>
      <c r="F35" s="195">
        <v>2018</v>
      </c>
      <c r="G35" s="195" t="s">
        <v>335</v>
      </c>
      <c r="H35" s="196" t="s">
        <v>524</v>
      </c>
      <c r="I35" s="197" t="s">
        <v>160</v>
      </c>
      <c r="J35" s="508"/>
      <c r="K35" s="511"/>
      <c r="L35" s="511"/>
      <c r="M35" s="511"/>
      <c r="N35" s="511"/>
      <c r="O35" s="40"/>
      <c r="X35" s="33"/>
      <c r="Z35" s="34"/>
      <c r="AA35" s="42"/>
    </row>
    <row r="36" spans="1:27" s="41" customFormat="1" ht="28.5" customHeight="1" x14ac:dyDescent="0.2">
      <c r="A36" s="29"/>
      <c r="B36" s="93">
        <v>3</v>
      </c>
      <c r="C36" s="519" t="s">
        <v>289</v>
      </c>
      <c r="D36" s="519"/>
      <c r="E36" s="92"/>
      <c r="F36" s="96"/>
      <c r="G36" s="96"/>
      <c r="H36" s="96"/>
      <c r="I36" s="96"/>
      <c r="J36" s="312">
        <f>SUM(J37:J51)</f>
        <v>18587475667</v>
      </c>
      <c r="K36" s="312">
        <f>SUM(K37:K51)</f>
        <v>3684626195</v>
      </c>
      <c r="L36" s="312">
        <f>SUM(L37:L51)</f>
        <v>2617571591</v>
      </c>
      <c r="M36" s="312">
        <f>SUM(M37:M51)</f>
        <v>0</v>
      </c>
      <c r="N36" s="312">
        <f>SUM(N37:N51)</f>
        <v>15969904076</v>
      </c>
      <c r="O36" s="40"/>
      <c r="X36" s="33"/>
      <c r="Z36" s="34"/>
      <c r="AA36" s="42"/>
    </row>
    <row r="37" spans="1:27" s="41" customFormat="1" ht="52.5" customHeight="1" x14ac:dyDescent="0.3">
      <c r="A37" s="29"/>
      <c r="B37" s="95" t="s">
        <v>300</v>
      </c>
      <c r="C37" s="515" t="str">
        <f>'02. PLAN DE ACCION '!D29</f>
        <v>Gestionar el equipamento de un (1) Centro Distrital Logístico y de Reserva del IDIGER, de acuerdo a  los Servicios y Funciones de Respuesta del Marco de Actuación.</v>
      </c>
      <c r="D37" s="516"/>
      <c r="E37" s="60"/>
      <c r="F37" s="195">
        <v>2018</v>
      </c>
      <c r="G37" s="195" t="s">
        <v>335</v>
      </c>
      <c r="H37" s="196" t="s">
        <v>524</v>
      </c>
      <c r="I37" s="197" t="s">
        <v>161</v>
      </c>
      <c r="J37" s="311">
        <f>'02. PLAN DE ACCION '!J29</f>
        <v>1182645262</v>
      </c>
      <c r="K37" s="311">
        <v>1185542104</v>
      </c>
      <c r="L37" s="311">
        <v>118487500</v>
      </c>
      <c r="M37" s="311">
        <v>0</v>
      </c>
      <c r="N37" s="311">
        <f t="shared" ref="N37:N41" si="1">J37-L37</f>
        <v>1064157762</v>
      </c>
      <c r="O37" s="40"/>
      <c r="X37" s="33"/>
      <c r="Z37" s="34"/>
      <c r="AA37" s="42"/>
    </row>
    <row r="38" spans="1:27" s="41" customFormat="1" ht="57" customHeight="1" x14ac:dyDescent="0.3">
      <c r="A38" s="29"/>
      <c r="B38" s="95" t="s">
        <v>300</v>
      </c>
      <c r="C38" s="515" t="str">
        <f>'02. PLAN DE ACCION '!D29</f>
        <v>Gestionar el equipamento de un (1) Centro Distrital Logístico y de Reserva del IDIGER, de acuerdo a  los Servicios y Funciones de Respuesta del Marco de Actuación.</v>
      </c>
      <c r="D38" s="515"/>
      <c r="E38" s="60"/>
      <c r="F38" s="195">
        <v>2018</v>
      </c>
      <c r="G38" s="195" t="s">
        <v>336</v>
      </c>
      <c r="H38" s="196" t="s">
        <v>531</v>
      </c>
      <c r="I38" s="197"/>
      <c r="J38" s="349">
        <f>'02. PLAN DE ACCION '!K29</f>
        <v>8979358198</v>
      </c>
      <c r="K38" s="390">
        <f>'02. PLAN DE ACCION '!Q29</f>
        <v>1283334938</v>
      </c>
      <c r="L38" s="361">
        <f>K38</f>
        <v>1283334938</v>
      </c>
      <c r="M38" s="311">
        <v>0</v>
      </c>
      <c r="N38" s="311">
        <f t="shared" si="1"/>
        <v>7696023260</v>
      </c>
      <c r="O38" s="40"/>
      <c r="X38" s="33"/>
      <c r="Z38" s="34"/>
      <c r="AA38" s="42"/>
    </row>
    <row r="39" spans="1:27" s="41" customFormat="1" ht="36.75" customHeight="1" x14ac:dyDescent="0.3">
      <c r="A39" s="29"/>
      <c r="B39" s="95" t="str">
        <f>'02. PLAN DE ACCION '!C30</f>
        <v>3.2</v>
      </c>
      <c r="C39" s="515" t="str">
        <f>'02. PLAN DE ACCION '!D30</f>
        <v>Operar un (1) Centro Distrital Logístico y de Reserva del IDIGER para un servicio 7X24 los 365 días.</v>
      </c>
      <c r="D39" s="516"/>
      <c r="E39" s="60"/>
      <c r="F39" s="195">
        <v>2018</v>
      </c>
      <c r="G39" s="195" t="s">
        <v>336</v>
      </c>
      <c r="H39" s="196" t="s">
        <v>530</v>
      </c>
      <c r="I39" s="197" t="s">
        <v>229</v>
      </c>
      <c r="J39" s="349">
        <f>'02. PLAN DE ACCION '!K30</f>
        <v>1646145014</v>
      </c>
      <c r="K39" s="311">
        <f>'02. PLAN DE ACCION '!Q30</f>
        <v>475700000</v>
      </c>
      <c r="L39" s="311">
        <f>K39</f>
        <v>475700000</v>
      </c>
      <c r="M39" s="311">
        <v>0</v>
      </c>
      <c r="N39" s="311">
        <f t="shared" si="1"/>
        <v>1170445014</v>
      </c>
      <c r="O39" s="40"/>
      <c r="X39" s="33"/>
      <c r="Z39" s="34"/>
      <c r="AA39" s="42"/>
    </row>
    <row r="40" spans="1:27" s="41" customFormat="1" ht="63" customHeight="1" x14ac:dyDescent="0.3">
      <c r="A40" s="29"/>
      <c r="B40" s="95" t="str">
        <f>'02. PLAN DE ACCION '!C31</f>
        <v>3.3</v>
      </c>
      <c r="C40" s="515" t="str">
        <f>'02. PLAN DE ACCION '!D31</f>
        <v>Realizar seguimiento a la operación de  la Red Distrital de Centros de Reserva con la Unidad Administrativa Cuerpo Oficial de Bomberos,  Defensa Civil Colombiana Seccional Bogotá, Cruz Roja Colombiana Seccional Cundinamarca y Cuerpo de Bomberos Voluntarios de Bogotá D.C.,  manteniendo la información  de la Red actualizada, en la herramienta informática disponible.</v>
      </c>
      <c r="D40" s="515"/>
      <c r="E40" s="60"/>
      <c r="F40" s="195">
        <v>2018</v>
      </c>
      <c r="G40" s="195" t="s">
        <v>336</v>
      </c>
      <c r="H40" s="196" t="s">
        <v>530</v>
      </c>
      <c r="I40" s="197" t="s">
        <v>229</v>
      </c>
      <c r="J40" s="349">
        <f>'02. PLAN DE ACCION '!K31</f>
        <v>4577027292</v>
      </c>
      <c r="K40" s="391">
        <f>'02. PLAN DE ACCION '!Q31</f>
        <v>428424752</v>
      </c>
      <c r="L40" s="362">
        <f>K40</f>
        <v>428424752</v>
      </c>
      <c r="M40" s="311">
        <v>0</v>
      </c>
      <c r="N40" s="311">
        <f t="shared" si="1"/>
        <v>4148602540</v>
      </c>
      <c r="O40" s="40"/>
      <c r="X40" s="33"/>
      <c r="Z40" s="34"/>
      <c r="AA40" s="42"/>
    </row>
    <row r="41" spans="1:27" s="41" customFormat="1" ht="39" customHeight="1" x14ac:dyDescent="0.3">
      <c r="A41" s="29"/>
      <c r="B41" s="95" t="s">
        <v>301</v>
      </c>
      <c r="C41" s="515" t="str">
        <f>'02. PLAN DE ACCION '!D30</f>
        <v>Operar un (1) Centro Distrital Logístico y de Reserva del IDIGER para un servicio 7X24 los 365 días.</v>
      </c>
      <c r="D41" s="516"/>
      <c r="E41" s="60"/>
      <c r="F41" s="195">
        <v>2018</v>
      </c>
      <c r="G41" s="195" t="s">
        <v>335</v>
      </c>
      <c r="H41" s="509" t="s">
        <v>524</v>
      </c>
      <c r="I41" s="509" t="s">
        <v>161</v>
      </c>
      <c r="J41" s="507">
        <f>'02. PLAN DE ACCION '!J30</f>
        <v>17394500</v>
      </c>
      <c r="K41" s="507">
        <v>63119000</v>
      </c>
      <c r="L41" s="507">
        <f>K41</f>
        <v>63119000</v>
      </c>
      <c r="M41" s="507">
        <v>0</v>
      </c>
      <c r="N41" s="507">
        <f t="shared" si="1"/>
        <v>-45724500</v>
      </c>
      <c r="O41" s="40"/>
      <c r="X41" s="33"/>
      <c r="Z41" s="34"/>
      <c r="AA41" s="42"/>
    </row>
    <row r="42" spans="1:27" s="41" customFormat="1" ht="48" customHeight="1" x14ac:dyDescent="0.3">
      <c r="A42" s="29"/>
      <c r="B42" s="95" t="s">
        <v>302</v>
      </c>
      <c r="C42" s="515" t="str">
        <f>'02. PLAN DE ACCION '!D31</f>
        <v>Realizar seguimiento a la operación de  la Red Distrital de Centros de Reserva con la Unidad Administrativa Cuerpo Oficial de Bomberos,  Defensa Civil Colombiana Seccional Bogotá, Cruz Roja Colombiana Seccional Cundinamarca y Cuerpo de Bomberos Voluntarios de Bogotá D.C.,  manteniendo la información  de la Red actualizada, en la herramienta informática disponible.</v>
      </c>
      <c r="D42" s="516"/>
      <c r="E42" s="60"/>
      <c r="F42" s="195">
        <v>2018</v>
      </c>
      <c r="G42" s="195" t="s">
        <v>335</v>
      </c>
      <c r="H42" s="528"/>
      <c r="I42" s="528"/>
      <c r="J42" s="511"/>
      <c r="K42" s="511"/>
      <c r="L42" s="511"/>
      <c r="M42" s="511"/>
      <c r="N42" s="511"/>
      <c r="O42" s="40"/>
      <c r="X42" s="33"/>
      <c r="Z42" s="34"/>
      <c r="AA42" s="42"/>
    </row>
    <row r="43" spans="1:27" s="41" customFormat="1" ht="31.5" customHeight="1" x14ac:dyDescent="0.3">
      <c r="A43" s="29"/>
      <c r="B43" s="95" t="s">
        <v>303</v>
      </c>
      <c r="C43" s="515" t="str">
        <f>'02. PLAN DE ACCION '!D32</f>
        <v>Entregar y recepcionar HEAS.</v>
      </c>
      <c r="D43" s="516"/>
      <c r="E43" s="60"/>
      <c r="F43" s="195">
        <v>2018</v>
      </c>
      <c r="G43" s="195" t="s">
        <v>335</v>
      </c>
      <c r="H43" s="528"/>
      <c r="I43" s="528"/>
      <c r="J43" s="511"/>
      <c r="K43" s="511"/>
      <c r="L43" s="511"/>
      <c r="M43" s="511"/>
      <c r="N43" s="511"/>
      <c r="O43" s="40"/>
      <c r="X43" s="33"/>
      <c r="Z43" s="34"/>
      <c r="AA43" s="42"/>
    </row>
    <row r="44" spans="1:27" s="41" customFormat="1" ht="31.5" customHeight="1" x14ac:dyDescent="0.3">
      <c r="A44" s="29"/>
      <c r="B44" s="95" t="s">
        <v>319</v>
      </c>
      <c r="C44" s="515" t="str">
        <f>'02. PLAN DE ACCION '!D33</f>
        <v>Entregar ayudas humanitarias a la población afectada.</v>
      </c>
      <c r="D44" s="516"/>
      <c r="E44" s="60"/>
      <c r="F44" s="195">
        <v>2018</v>
      </c>
      <c r="G44" s="195" t="s">
        <v>335</v>
      </c>
      <c r="H44" s="528"/>
      <c r="I44" s="528"/>
      <c r="J44" s="511"/>
      <c r="K44" s="511"/>
      <c r="L44" s="511"/>
      <c r="M44" s="511"/>
      <c r="N44" s="511"/>
      <c r="O44" s="40"/>
      <c r="X44" s="33"/>
      <c r="Z44" s="34"/>
      <c r="AA44" s="42"/>
    </row>
    <row r="45" spans="1:27" s="41" customFormat="1" ht="55.5" customHeight="1" x14ac:dyDescent="0.3">
      <c r="A45" s="29"/>
      <c r="B45" s="95" t="s">
        <v>320</v>
      </c>
      <c r="C45" s="515" t="str">
        <f>'02. PLAN DE ACCION '!D34</f>
        <v>Implementar el software logístico SLDR priorizando los módulos de inventario logístico y de proveedores.</v>
      </c>
      <c r="D45" s="516"/>
      <c r="E45" s="60"/>
      <c r="F45" s="195">
        <v>2018</v>
      </c>
      <c r="G45" s="195" t="s">
        <v>335</v>
      </c>
      <c r="H45" s="510"/>
      <c r="I45" s="510"/>
      <c r="J45" s="508"/>
      <c r="K45" s="508"/>
      <c r="L45" s="508"/>
      <c r="M45" s="508"/>
      <c r="N45" s="508"/>
      <c r="O45" s="40"/>
      <c r="X45" s="33"/>
      <c r="Z45" s="34"/>
      <c r="AA45" s="42"/>
    </row>
    <row r="46" spans="1:27" s="41" customFormat="1" ht="49.5" customHeight="1" x14ac:dyDescent="0.3">
      <c r="A46" s="29"/>
      <c r="B46" s="95" t="s">
        <v>321</v>
      </c>
      <c r="C46" s="515" t="str">
        <f>'02. PLAN DE ACCION '!D35</f>
        <v>Operar una (1) Central de Información y Telecomunicaciones  para un servicio 7X24 y 365 días.</v>
      </c>
      <c r="D46" s="516"/>
      <c r="E46" s="60"/>
      <c r="F46" s="195">
        <v>2018</v>
      </c>
      <c r="G46" s="195" t="s">
        <v>335</v>
      </c>
      <c r="H46" s="196" t="s">
        <v>524</v>
      </c>
      <c r="I46" s="197" t="s">
        <v>161</v>
      </c>
      <c r="J46" s="311">
        <f>'02. PLAN DE ACCION '!J35</f>
        <v>12037500</v>
      </c>
      <c r="K46" s="311">
        <v>12037500</v>
      </c>
      <c r="L46" s="311">
        <v>12037500</v>
      </c>
      <c r="M46" s="311">
        <v>0</v>
      </c>
      <c r="N46" s="311">
        <f>J46-L46</f>
        <v>0</v>
      </c>
      <c r="O46" s="40"/>
      <c r="X46" s="33"/>
      <c r="Z46" s="34"/>
      <c r="AA46" s="42"/>
    </row>
    <row r="47" spans="1:27" s="41" customFormat="1" ht="85.5" customHeight="1" x14ac:dyDescent="0.3">
      <c r="A47" s="29"/>
      <c r="B47" s="95" t="s">
        <v>322</v>
      </c>
      <c r="C47" s="515" t="str">
        <f>'02. PLAN DE ACCION '!D36</f>
        <v>Adecuación y dotación para la CITEL del IDIGER 
Arrendamiento, mantenimiento (preventivo y correctivo) y adquisición de otros accesorios necesarios para operación en la Red Distrital de Comunicaciones de Emergencias.</v>
      </c>
      <c r="D47" s="516"/>
      <c r="E47" s="60"/>
      <c r="F47" s="195">
        <v>2018</v>
      </c>
      <c r="G47" s="195" t="s">
        <v>335</v>
      </c>
      <c r="H47" s="509" t="s">
        <v>524</v>
      </c>
      <c r="I47" s="509" t="s">
        <v>161</v>
      </c>
      <c r="J47" s="507">
        <f>'02. PLAN DE ACCION '!J36</f>
        <v>80000000</v>
      </c>
      <c r="K47" s="507">
        <v>0</v>
      </c>
      <c r="L47" s="507">
        <v>0</v>
      </c>
      <c r="M47" s="507">
        <v>0</v>
      </c>
      <c r="N47" s="507">
        <f>J47-L47</f>
        <v>80000000</v>
      </c>
      <c r="O47" s="40"/>
      <c r="X47" s="33"/>
      <c r="Z47" s="34"/>
      <c r="AA47" s="42"/>
    </row>
    <row r="48" spans="1:27" s="41" customFormat="1" ht="48.75" customHeight="1" x14ac:dyDescent="0.3">
      <c r="A48" s="29"/>
      <c r="B48" s="95" t="s">
        <v>323</v>
      </c>
      <c r="C48" s="515" t="str">
        <f>'02. PLAN DE ACCION '!D37</f>
        <v>Instalación y operación de un (1) canal dedicado para la CITEL de IDIGER.</v>
      </c>
      <c r="D48" s="515"/>
      <c r="E48" s="60"/>
      <c r="F48" s="195">
        <v>2018</v>
      </c>
      <c r="G48" s="195" t="s">
        <v>335</v>
      </c>
      <c r="H48" s="510"/>
      <c r="I48" s="510"/>
      <c r="J48" s="508"/>
      <c r="K48" s="508"/>
      <c r="L48" s="508"/>
      <c r="M48" s="508"/>
      <c r="N48" s="508"/>
      <c r="O48" s="40"/>
      <c r="X48" s="33"/>
      <c r="Z48" s="34"/>
      <c r="AA48" s="42"/>
    </row>
    <row r="49" spans="1:27" s="41" customFormat="1" ht="37.5" customHeight="1" x14ac:dyDescent="0.3">
      <c r="A49" s="29"/>
      <c r="B49" s="95" t="s">
        <v>321</v>
      </c>
      <c r="C49" s="515" t="str">
        <f>'02. PLAN DE ACCION '!D35</f>
        <v>Operar una (1) Central de Información y Telecomunicaciones  para un servicio 7X24 y 365 días.</v>
      </c>
      <c r="D49" s="515"/>
      <c r="E49" s="60"/>
      <c r="F49" s="195">
        <v>2018</v>
      </c>
      <c r="G49" s="195" t="s">
        <v>336</v>
      </c>
      <c r="H49" s="196" t="s">
        <v>530</v>
      </c>
      <c r="I49" s="197" t="s">
        <v>229</v>
      </c>
      <c r="J49" s="349">
        <f>'02. PLAN DE ACCION '!K35</f>
        <v>189811000</v>
      </c>
      <c r="K49" s="311">
        <f>'02. PLAN DE ACCION '!Q35</f>
        <v>189811000</v>
      </c>
      <c r="L49" s="311">
        <f>K49</f>
        <v>189811000</v>
      </c>
      <c r="M49" s="311"/>
      <c r="N49" s="311">
        <f>J49-L49</f>
        <v>0</v>
      </c>
      <c r="O49" s="40"/>
      <c r="X49" s="33"/>
      <c r="Z49" s="34"/>
      <c r="AA49" s="42"/>
    </row>
    <row r="50" spans="1:27" s="41" customFormat="1" ht="47.25" customHeight="1" x14ac:dyDescent="0.3">
      <c r="A50" s="29"/>
      <c r="B50" s="95" t="s">
        <v>322</v>
      </c>
      <c r="C50" s="515" t="str">
        <f>'02. PLAN DE ACCION '!D36</f>
        <v>Adecuación y dotación para la CITEL del IDIGER 
Arrendamiento, mantenimiento (preventivo y correctivo) y adquisición de otros accesorios necesarios para operación en la Red Distrital de Comunicaciones de Emergencias.</v>
      </c>
      <c r="D50" s="515"/>
      <c r="E50" s="60"/>
      <c r="F50" s="195">
        <v>2018</v>
      </c>
      <c r="G50" s="195" t="s">
        <v>336</v>
      </c>
      <c r="H50" s="196" t="s">
        <v>531</v>
      </c>
      <c r="I50" s="197"/>
      <c r="J50" s="349">
        <f>'02. PLAN DE ACCION '!K36</f>
        <v>1406656901</v>
      </c>
      <c r="K50" s="311">
        <f>'02. PLAN DE ACCION '!Q36</f>
        <v>46656901</v>
      </c>
      <c r="L50" s="311">
        <f>K50</f>
        <v>46656901</v>
      </c>
      <c r="M50" s="311"/>
      <c r="N50" s="311">
        <f>J50-L50</f>
        <v>1360000000</v>
      </c>
      <c r="O50" s="40"/>
      <c r="X50" s="33"/>
      <c r="Z50" s="34"/>
      <c r="AA50" s="42"/>
    </row>
    <row r="51" spans="1:27" s="41" customFormat="1" ht="31.5" customHeight="1" x14ac:dyDescent="0.3">
      <c r="A51" s="29"/>
      <c r="B51" s="95" t="s">
        <v>323</v>
      </c>
      <c r="C51" s="515" t="str">
        <f>'02. PLAN DE ACCION '!D37</f>
        <v>Instalación y operación de un (1) canal dedicado para la CITEL de IDIGER.</v>
      </c>
      <c r="D51" s="515"/>
      <c r="E51" s="60"/>
      <c r="F51" s="195">
        <v>2018</v>
      </c>
      <c r="G51" s="195" t="s">
        <v>336</v>
      </c>
      <c r="H51" s="196" t="s">
        <v>530</v>
      </c>
      <c r="I51" s="197" t="s">
        <v>229</v>
      </c>
      <c r="J51" s="349">
        <f>'02. PLAN DE ACCION '!K37</f>
        <v>496400000</v>
      </c>
      <c r="K51" s="311">
        <f>'02. PLAN DE ACCION '!Q37</f>
        <v>0</v>
      </c>
      <c r="L51" s="311">
        <f>K51</f>
        <v>0</v>
      </c>
      <c r="M51" s="311">
        <v>0</v>
      </c>
      <c r="N51" s="311">
        <f>J51-L51</f>
        <v>496400000</v>
      </c>
      <c r="O51" s="40"/>
      <c r="X51" s="33"/>
      <c r="Z51" s="34"/>
      <c r="AA51" s="42"/>
    </row>
    <row r="52" spans="1:27" s="41" customFormat="1" ht="28.5" customHeight="1" x14ac:dyDescent="0.2">
      <c r="A52" s="29"/>
      <c r="B52" s="93">
        <v>4</v>
      </c>
      <c r="C52" s="519" t="s">
        <v>304</v>
      </c>
      <c r="D52" s="519"/>
      <c r="E52" s="92"/>
      <c r="F52" s="96"/>
      <c r="G52" s="96"/>
      <c r="H52" s="96"/>
      <c r="I52" s="96"/>
      <c r="J52" s="312">
        <f>SUM(J53:J59)</f>
        <v>605814963</v>
      </c>
      <c r="K52" s="312">
        <f>SUM(K53:K59)</f>
        <v>558227963</v>
      </c>
      <c r="L52" s="312">
        <f>SUM(L53:L59)</f>
        <v>558227963</v>
      </c>
      <c r="M52" s="312">
        <f>SUM(M53:M59)</f>
        <v>0</v>
      </c>
      <c r="N52" s="312">
        <f>SUM(N53:N59)</f>
        <v>47587000</v>
      </c>
      <c r="O52" s="40"/>
      <c r="X52" s="33"/>
      <c r="Z52" s="34"/>
      <c r="AA52" s="42"/>
    </row>
    <row r="53" spans="1:27" s="41" customFormat="1" ht="36.75" customHeight="1" x14ac:dyDescent="0.3">
      <c r="A53" s="29"/>
      <c r="B53" s="95" t="s">
        <v>305</v>
      </c>
      <c r="C53" s="515" t="str">
        <f>'02. PLAN DE ACCION '!D40</f>
        <v>Gestionar la información en el Sistema Único de Gestión de Aglomeraciones (SUGA).</v>
      </c>
      <c r="D53" s="516"/>
      <c r="E53" s="60"/>
      <c r="F53" s="195">
        <v>2018</v>
      </c>
      <c r="G53" s="195" t="s">
        <v>335</v>
      </c>
      <c r="H53" s="509" t="s">
        <v>524</v>
      </c>
      <c r="I53" s="509" t="s">
        <v>162</v>
      </c>
      <c r="J53" s="507">
        <f>'02. PLAN DE ACCION '!J40</f>
        <v>436980000</v>
      </c>
      <c r="K53" s="507">
        <v>389393000</v>
      </c>
      <c r="L53" s="507">
        <v>389393000</v>
      </c>
      <c r="M53" s="507">
        <v>0</v>
      </c>
      <c r="N53" s="507">
        <f>J53-L53</f>
        <v>47587000</v>
      </c>
      <c r="O53" s="40"/>
      <c r="X53" s="33"/>
      <c r="Z53" s="34"/>
      <c r="AA53" s="42"/>
    </row>
    <row r="54" spans="1:27" s="41" customFormat="1" ht="38.25" customHeight="1" x14ac:dyDescent="0.3">
      <c r="A54" s="29"/>
      <c r="B54" s="95" t="s">
        <v>306</v>
      </c>
      <c r="C54" s="515" t="str">
        <f>'02. PLAN DE ACCION '!D41</f>
        <v>Definir los contenidos para el desarrollo de un prototipo del  Sistema Único de Gestión de Aglomeraciones (SUGA 2.0)</v>
      </c>
      <c r="D54" s="516"/>
      <c r="E54" s="60"/>
      <c r="F54" s="195">
        <v>2018</v>
      </c>
      <c r="G54" s="195" t="s">
        <v>335</v>
      </c>
      <c r="H54" s="528"/>
      <c r="I54" s="528"/>
      <c r="J54" s="511"/>
      <c r="K54" s="511"/>
      <c r="L54" s="511"/>
      <c r="M54" s="511"/>
      <c r="N54" s="511"/>
      <c r="O54" s="40"/>
      <c r="X54" s="33"/>
      <c r="Z54" s="34"/>
      <c r="AA54" s="42"/>
    </row>
    <row r="55" spans="1:27" s="41" customFormat="1" ht="85.5" customHeight="1" x14ac:dyDescent="0.3">
      <c r="A55" s="29"/>
      <c r="B55" s="95" t="s">
        <v>641</v>
      </c>
      <c r="C55" s="515" t="str">
        <f>'02. PLAN DE ACCION '!D42</f>
        <v>1.500 Conceptos Técnicos de los Planes de Emergencia y Contingencia por escenarios de  Aglomeraciones de público inscritos en el SUGA, de eventos ocasionales, permanentes, habilitación de escenarios y parques de atracciones y centros de entretenimiento.</v>
      </c>
      <c r="D55" s="516"/>
      <c r="E55" s="60"/>
      <c r="F55" s="195">
        <v>2018</v>
      </c>
      <c r="G55" s="195" t="s">
        <v>335</v>
      </c>
      <c r="H55" s="510"/>
      <c r="I55" s="510"/>
      <c r="J55" s="511"/>
      <c r="K55" s="511"/>
      <c r="L55" s="511"/>
      <c r="M55" s="511"/>
      <c r="N55" s="511"/>
      <c r="O55" s="40"/>
      <c r="X55" s="33"/>
      <c r="Z55" s="34"/>
      <c r="AA55" s="42"/>
    </row>
    <row r="56" spans="1:27" s="41" customFormat="1" ht="45.75" customHeight="1" x14ac:dyDescent="0.3">
      <c r="A56" s="29"/>
      <c r="B56" s="95" t="s">
        <v>642</v>
      </c>
      <c r="C56" s="515" t="str">
        <f>'02. PLAN DE ACCION '!D43</f>
        <v>Elaborar tres (3) Planes Tipo de Emergencia y Contingencia por aglomeración de público para escenarios distritales.</v>
      </c>
      <c r="D56" s="516"/>
      <c r="E56" s="60"/>
      <c r="F56" s="195">
        <v>2018</v>
      </c>
      <c r="G56" s="195" t="s">
        <v>335</v>
      </c>
      <c r="H56" s="196" t="s">
        <v>524</v>
      </c>
      <c r="I56" s="197" t="s">
        <v>162</v>
      </c>
      <c r="J56" s="374">
        <f>'02. PLAN DE ACCION '!J43</f>
        <v>7201463</v>
      </c>
      <c r="K56" s="374">
        <f t="shared" ref="K56:L58" si="2">J56</f>
        <v>7201463</v>
      </c>
      <c r="L56" s="374">
        <f t="shared" si="2"/>
        <v>7201463</v>
      </c>
      <c r="M56" s="374">
        <v>0</v>
      </c>
      <c r="N56" s="374">
        <v>0</v>
      </c>
      <c r="O56" s="40"/>
      <c r="X56" s="33"/>
      <c r="Z56" s="34"/>
      <c r="AA56" s="42"/>
    </row>
    <row r="57" spans="1:27" s="41" customFormat="1" ht="52.5" customHeight="1" x14ac:dyDescent="0.3">
      <c r="A57" s="29"/>
      <c r="B57" s="95" t="s">
        <v>643</v>
      </c>
      <c r="C57" s="515" t="str">
        <f>'02. PLAN DE ACCION '!D44</f>
        <v>Elaborar o actualizar  cuatro  (4) manuales para elaboración de Planes de Emergencia y Contingencia por aglomeraciones de público para:  Eventos ocasionales, eventos permanentes,  parques de atracciones y centros de entretenimiento y habilitación de escenarios. Y realizar la respectiva divulgación.</v>
      </c>
      <c r="D57" s="516"/>
      <c r="E57" s="60"/>
      <c r="F57" s="195">
        <v>2018</v>
      </c>
      <c r="G57" s="195" t="s">
        <v>335</v>
      </c>
      <c r="H57" s="196" t="s">
        <v>524</v>
      </c>
      <c r="I57" s="197" t="s">
        <v>162</v>
      </c>
      <c r="J57" s="375">
        <f>'02. PLAN DE ACCION '!J44</f>
        <v>19827500</v>
      </c>
      <c r="K57" s="311">
        <f t="shared" si="2"/>
        <v>19827500</v>
      </c>
      <c r="L57" s="311">
        <f t="shared" si="2"/>
        <v>19827500</v>
      </c>
      <c r="M57" s="311">
        <v>0</v>
      </c>
      <c r="N57" s="311">
        <f>J57-L57</f>
        <v>0</v>
      </c>
      <c r="O57" s="40"/>
      <c r="X57" s="33"/>
      <c r="Z57" s="34"/>
      <c r="AA57" s="42"/>
    </row>
    <row r="58" spans="1:27" s="41" customFormat="1" ht="58.5" customHeight="1" x14ac:dyDescent="0.3">
      <c r="A58" s="29"/>
      <c r="B58" s="95" t="str">
        <f>'02. PLAN DE ACCION '!C42</f>
        <v>4.3</v>
      </c>
      <c r="C58" s="515" t="str">
        <f>'02. PLAN DE ACCION '!D42</f>
        <v>1.500 Conceptos Técnicos de los Planes de Emergencia y Contingencia por escenarios de  Aglomeraciones de público inscritos en el SUGA, de eventos ocasionales, permanentes, habilitación de escenarios y parques de atracciones y centros de entretenimiento.</v>
      </c>
      <c r="D58" s="515"/>
      <c r="E58" s="60"/>
      <c r="F58" s="195">
        <v>2018</v>
      </c>
      <c r="G58" s="195" t="s">
        <v>336</v>
      </c>
      <c r="H58" s="196" t="s">
        <v>530</v>
      </c>
      <c r="I58" s="197" t="s">
        <v>229</v>
      </c>
      <c r="J58" s="349">
        <v>69806000</v>
      </c>
      <c r="K58" s="311">
        <f t="shared" si="2"/>
        <v>69806000</v>
      </c>
      <c r="L58" s="311">
        <f t="shared" si="2"/>
        <v>69806000</v>
      </c>
      <c r="M58" s="311">
        <v>0</v>
      </c>
      <c r="N58" s="311">
        <f>J58-L58</f>
        <v>0</v>
      </c>
      <c r="O58" s="40"/>
      <c r="X58" s="33"/>
      <c r="Z58" s="34"/>
      <c r="AA58" s="42"/>
    </row>
    <row r="59" spans="1:27" s="41" customFormat="1" ht="47.25" customHeight="1" x14ac:dyDescent="0.3">
      <c r="A59" s="29"/>
      <c r="B59" s="95" t="s">
        <v>644</v>
      </c>
      <c r="C59" s="515" t="str">
        <f>'02. PLAN DE ACCION '!D45</f>
        <v>Formular e implementar un procedimiento para la aplicación de la NTC 6253/2017 en articulación con la ONAC y con las empresas certificadoras del país.</v>
      </c>
      <c r="D59" s="516"/>
      <c r="E59" s="60"/>
      <c r="F59" s="195">
        <v>2018</v>
      </c>
      <c r="G59" s="195" t="s">
        <v>335</v>
      </c>
      <c r="H59" s="196" t="s">
        <v>524</v>
      </c>
      <c r="I59" s="197" t="s">
        <v>162</v>
      </c>
      <c r="J59" s="375">
        <f>'02. PLAN DE ACCION '!J45</f>
        <v>72000000</v>
      </c>
      <c r="K59" s="311">
        <v>72000000</v>
      </c>
      <c r="L59" s="311">
        <f>K59</f>
        <v>72000000</v>
      </c>
      <c r="M59" s="311">
        <v>0</v>
      </c>
      <c r="N59" s="311">
        <f>J59-L59</f>
        <v>0</v>
      </c>
      <c r="O59" s="40"/>
      <c r="X59" s="33"/>
      <c r="Z59" s="34"/>
      <c r="AA59" s="42"/>
    </row>
    <row r="60" spans="1:27" s="41" customFormat="1" ht="28.5" customHeight="1" x14ac:dyDescent="0.2">
      <c r="A60" s="29"/>
      <c r="B60" s="93">
        <v>5</v>
      </c>
      <c r="C60" s="519" t="s">
        <v>702</v>
      </c>
      <c r="D60" s="519"/>
      <c r="E60" s="92"/>
      <c r="F60" s="96"/>
      <c r="G60" s="96"/>
      <c r="H60" s="96"/>
      <c r="I60" s="96"/>
      <c r="J60" s="312">
        <f>SUM(J61:J63)</f>
        <v>393143916</v>
      </c>
      <c r="K60" s="312">
        <f>SUM(K61:K63)</f>
        <v>367438932</v>
      </c>
      <c r="L60" s="312">
        <f>SUM(L61:L63)</f>
        <v>357580932</v>
      </c>
      <c r="M60" s="312">
        <f>SUM(M61:M63)</f>
        <v>0</v>
      </c>
      <c r="N60" s="312">
        <f>SUM(N61:N63)</f>
        <v>35562984</v>
      </c>
      <c r="O60" s="40"/>
      <c r="X60" s="33"/>
      <c r="Z60" s="34"/>
      <c r="AA60" s="42"/>
    </row>
    <row r="61" spans="1:27" s="41" customFormat="1" ht="45.75" customHeight="1" x14ac:dyDescent="0.3">
      <c r="A61" s="29"/>
      <c r="B61" s="95" t="s">
        <v>324</v>
      </c>
      <c r="C61" s="515" t="str">
        <f>'02. PLAN DE ACCION '!D49</f>
        <v>Puesta en marcha de un (1) Módulo de Sistemas de Transporte Vertical en funcionamiento para consulta al público</v>
      </c>
      <c r="D61" s="516"/>
      <c r="E61" s="60"/>
      <c r="F61" s="195">
        <v>2018</v>
      </c>
      <c r="G61" s="195" t="s">
        <v>335</v>
      </c>
      <c r="H61" s="196" t="s">
        <v>524</v>
      </c>
      <c r="I61" s="197" t="s">
        <v>163</v>
      </c>
      <c r="J61" s="311">
        <f>'02. PLAN DE ACCION '!J49</f>
        <v>95324116</v>
      </c>
      <c r="K61" s="311">
        <f>J61</f>
        <v>95324116</v>
      </c>
      <c r="L61" s="311">
        <f>K61</f>
        <v>95324116</v>
      </c>
      <c r="M61" s="311">
        <v>0</v>
      </c>
      <c r="N61" s="311">
        <f>J61-L61</f>
        <v>0</v>
      </c>
      <c r="O61" s="40"/>
      <c r="X61" s="33"/>
      <c r="Z61" s="34"/>
      <c r="AA61" s="42"/>
    </row>
    <row r="62" spans="1:27" s="41" customFormat="1" ht="50.25" customHeight="1" x14ac:dyDescent="0.3">
      <c r="A62" s="29"/>
      <c r="B62" s="95" t="s">
        <v>331</v>
      </c>
      <c r="C62" s="515" t="str">
        <f>'02. PLAN DE ACCION '!D50</f>
        <v>Realizar 3000 visitas de  verificación efectivas a los Sistemas de Transporte Vertical y notificación a las alcaldías locales de las edificaciones o establecimientos que aglomeren público cuyos sistemas de transporte vertical incumplan con lo establecido en el Acuerdo 470 de 2011</v>
      </c>
      <c r="D62" s="516"/>
      <c r="E62" s="60"/>
      <c r="F62" s="195">
        <v>2018</v>
      </c>
      <c r="G62" s="195" t="s">
        <v>335</v>
      </c>
      <c r="H62" s="196" t="s">
        <v>524</v>
      </c>
      <c r="I62" s="197" t="s">
        <v>163</v>
      </c>
      <c r="J62" s="311">
        <f>'02. PLAN DE ACCION '!J50</f>
        <v>227819800</v>
      </c>
      <c r="K62" s="311">
        <v>202114816</v>
      </c>
      <c r="L62" s="311">
        <v>192256816</v>
      </c>
      <c r="M62" s="311">
        <v>0</v>
      </c>
      <c r="N62" s="311">
        <f>J62-L62</f>
        <v>35562984</v>
      </c>
      <c r="O62" s="40"/>
      <c r="X62" s="33"/>
      <c r="Z62" s="34"/>
      <c r="AA62" s="42"/>
    </row>
    <row r="63" spans="1:27" s="41" customFormat="1" ht="31.5" customHeight="1" x14ac:dyDescent="0.3">
      <c r="A63" s="29"/>
      <c r="B63" s="95" t="s">
        <v>665</v>
      </c>
      <c r="C63" s="515" t="str">
        <f>'02. PLAN DE ACCION '!D51</f>
        <v>Socializar y divulgar una (1) campaña para orientar a las personas sobre la necesidad de hacer uso adecuado de los sistemas de transporte vertical en edificaciones. (Acuerdo 470 de 2011)</v>
      </c>
      <c r="D63" s="516"/>
      <c r="E63" s="60"/>
      <c r="F63" s="195">
        <v>2018</v>
      </c>
      <c r="G63" s="195" t="s">
        <v>335</v>
      </c>
      <c r="H63" s="196" t="s">
        <v>524</v>
      </c>
      <c r="I63" s="197" t="s">
        <v>163</v>
      </c>
      <c r="J63" s="311">
        <f>'02. PLAN DE ACCION '!J51</f>
        <v>70000000</v>
      </c>
      <c r="K63" s="311">
        <f>'02. PLAN DE ACCION '!P51</f>
        <v>70000000</v>
      </c>
      <c r="L63" s="311">
        <f>K63</f>
        <v>70000000</v>
      </c>
      <c r="M63" s="311">
        <v>0</v>
      </c>
      <c r="N63" s="311">
        <f>J63-L63</f>
        <v>0</v>
      </c>
      <c r="O63" s="40"/>
      <c r="X63" s="33"/>
      <c r="Z63" s="34"/>
      <c r="AA63" s="42"/>
    </row>
    <row r="64" spans="1:27" s="41" customFormat="1" ht="28.5" customHeight="1" x14ac:dyDescent="0.2">
      <c r="A64" s="29"/>
      <c r="B64" s="93">
        <v>6</v>
      </c>
      <c r="C64" s="519" t="s">
        <v>703</v>
      </c>
      <c r="D64" s="519"/>
      <c r="E64" s="92"/>
      <c r="F64" s="96"/>
      <c r="G64" s="96"/>
      <c r="H64" s="96"/>
      <c r="I64" s="96"/>
      <c r="J64" s="312">
        <f>SUM(J65:J76)</f>
        <v>11909780475</v>
      </c>
      <c r="K64" s="312">
        <f>SUM(K65:K76)</f>
        <v>3381809676</v>
      </c>
      <c r="L64" s="312">
        <f>SUM(L65:L76)</f>
        <v>3376727676</v>
      </c>
      <c r="M64" s="312">
        <f>SUM(M65:M76)</f>
        <v>0</v>
      </c>
      <c r="N64" s="312">
        <f>SUM(N65:N76)</f>
        <v>8467905299</v>
      </c>
      <c r="O64" s="40"/>
      <c r="X64" s="33"/>
      <c r="Z64" s="34"/>
      <c r="AA64" s="42"/>
    </row>
    <row r="65" spans="1:27" s="41" customFormat="1" ht="52.5" customHeight="1" x14ac:dyDescent="0.3">
      <c r="A65" s="29"/>
      <c r="B65" s="95" t="s">
        <v>676</v>
      </c>
      <c r="C65" s="515" t="str">
        <f>'02. PLAN DE ACCION '!D54</f>
        <v>Coordinar las emergencias de acuerdo con el Marco de Actuación-Estrategia Distrital de Respuesta.</v>
      </c>
      <c r="D65" s="516"/>
      <c r="E65" s="60"/>
      <c r="F65" s="195">
        <v>2018</v>
      </c>
      <c r="G65" s="195" t="s">
        <v>335</v>
      </c>
      <c r="H65" s="509" t="s">
        <v>524</v>
      </c>
      <c r="I65" s="509" t="s">
        <v>164</v>
      </c>
      <c r="J65" s="507">
        <f>'02. PLAN DE ACCION '!J54</f>
        <v>691330553</v>
      </c>
      <c r="K65" s="507">
        <v>821918067</v>
      </c>
      <c r="L65" s="507">
        <v>816836067</v>
      </c>
      <c r="M65" s="507">
        <v>0</v>
      </c>
      <c r="N65" s="507">
        <f>J65-L65</f>
        <v>-125505514</v>
      </c>
      <c r="O65" s="40"/>
      <c r="X65" s="33"/>
      <c r="Z65" s="34"/>
      <c r="AA65" s="42"/>
    </row>
    <row r="66" spans="1:27" s="41" customFormat="1" ht="60.75" customHeight="1" x14ac:dyDescent="0.3">
      <c r="A66" s="29"/>
      <c r="B66" s="95" t="s">
        <v>677</v>
      </c>
      <c r="C66" s="518" t="str">
        <f>'02. PLAN DE ACCION '!D57</f>
        <v>Desarrollar los contenidos de un (1)  módulo informático del Registro de Afectados compatible con el R.U.D. de la UNGRD. Certificados de afectados por emergencias en línea.</v>
      </c>
      <c r="D66" s="518"/>
      <c r="E66" s="60"/>
      <c r="F66" s="195">
        <v>2018</v>
      </c>
      <c r="G66" s="195" t="s">
        <v>335</v>
      </c>
      <c r="H66" s="510"/>
      <c r="I66" s="510"/>
      <c r="J66" s="508"/>
      <c r="K66" s="508"/>
      <c r="L66" s="508"/>
      <c r="M66" s="508"/>
      <c r="N66" s="508"/>
      <c r="O66" s="40"/>
      <c r="X66" s="33"/>
      <c r="Z66" s="34"/>
      <c r="AA66" s="42"/>
    </row>
    <row r="67" spans="1:27" s="41" customFormat="1" ht="48.75" customHeight="1" x14ac:dyDescent="0.3">
      <c r="A67" s="29"/>
      <c r="B67" s="95" t="s">
        <v>676</v>
      </c>
      <c r="C67" s="515" t="str">
        <f>'02. PLAN DE ACCION '!D54</f>
        <v>Coordinar las emergencias de acuerdo con el Marco de Actuación-Estrategia Distrital de Respuesta.</v>
      </c>
      <c r="D67" s="516"/>
      <c r="E67" s="60"/>
      <c r="F67" s="195">
        <v>2018</v>
      </c>
      <c r="G67" s="195" t="s">
        <v>336</v>
      </c>
      <c r="H67" s="369" t="s">
        <v>531</v>
      </c>
      <c r="I67" s="197"/>
      <c r="J67" s="349">
        <f>'02. PLAN DE ACCION '!K54</f>
        <v>3962944195</v>
      </c>
      <c r="K67" s="311">
        <f>'02. PLAN DE ACCION '!Q54</f>
        <v>1312087156</v>
      </c>
      <c r="L67" s="311">
        <f>K67</f>
        <v>1312087156</v>
      </c>
      <c r="M67" s="311">
        <v>0</v>
      </c>
      <c r="N67" s="311">
        <f>J67-L67</f>
        <v>2650857039</v>
      </c>
      <c r="O67" s="40"/>
      <c r="X67" s="33"/>
      <c r="Z67" s="34"/>
      <c r="AA67" s="42"/>
    </row>
    <row r="68" spans="1:27" s="41" customFormat="1" ht="63.75" customHeight="1" x14ac:dyDescent="0.3">
      <c r="A68" s="29"/>
      <c r="B68" s="95" t="s">
        <v>677</v>
      </c>
      <c r="C68" s="515" t="str">
        <f>'02. PLAN DE ACCION '!D57</f>
        <v>Desarrollar los contenidos de un (1)  módulo informático del Registro de Afectados compatible con el R.U.D. de la UNGRD. Certificados de afectados por emergencias en línea.</v>
      </c>
      <c r="D68" s="516"/>
      <c r="E68" s="60"/>
      <c r="F68" s="195">
        <v>2018</v>
      </c>
      <c r="G68" s="195" t="s">
        <v>336</v>
      </c>
      <c r="H68" s="512" t="s">
        <v>530</v>
      </c>
      <c r="I68" s="509" t="s">
        <v>229</v>
      </c>
      <c r="J68" s="521">
        <v>67980000</v>
      </c>
      <c r="K68" s="507">
        <v>67980000</v>
      </c>
      <c r="L68" s="507">
        <v>67980000</v>
      </c>
      <c r="M68" s="507">
        <v>0</v>
      </c>
      <c r="N68" s="507">
        <f>J68-L68</f>
        <v>0</v>
      </c>
      <c r="O68" s="40"/>
      <c r="X68" s="33"/>
      <c r="Z68" s="34"/>
      <c r="AA68" s="42"/>
    </row>
    <row r="69" spans="1:27" s="41" customFormat="1" ht="45" customHeight="1" x14ac:dyDescent="0.3">
      <c r="A69" s="29"/>
      <c r="B69" s="95" t="s">
        <v>678</v>
      </c>
      <c r="C69" s="515" t="str">
        <f>'02. PLAN DE ACCION '!D58</f>
        <v>Desarrollar los contenidos de una herramienta para la actualización de la Bitácora SIRE.</v>
      </c>
      <c r="D69" s="516"/>
      <c r="E69" s="60"/>
      <c r="F69" s="195">
        <v>2018</v>
      </c>
      <c r="G69" s="195" t="s">
        <v>336</v>
      </c>
      <c r="H69" s="513"/>
      <c r="I69" s="510"/>
      <c r="J69" s="522"/>
      <c r="K69" s="508"/>
      <c r="L69" s="508"/>
      <c r="M69" s="508"/>
      <c r="N69" s="508"/>
      <c r="O69" s="40"/>
      <c r="X69" s="33"/>
      <c r="Z69" s="34"/>
      <c r="AA69" s="42"/>
    </row>
    <row r="70" spans="1:27" s="41" customFormat="1" ht="54.75" customHeight="1" x14ac:dyDescent="0.3">
      <c r="A70" s="29"/>
      <c r="B70" s="95" t="s">
        <v>676</v>
      </c>
      <c r="C70" s="518" t="s">
        <v>675</v>
      </c>
      <c r="D70" s="518"/>
      <c r="E70" s="60"/>
      <c r="F70" s="195">
        <v>2018</v>
      </c>
      <c r="G70" s="195" t="s">
        <v>336</v>
      </c>
      <c r="H70" s="196" t="s">
        <v>530</v>
      </c>
      <c r="I70" s="197" t="s">
        <v>229</v>
      </c>
      <c r="J70" s="367">
        <f>'02. PLAN DE ACCION '!K56</f>
        <v>4298378227</v>
      </c>
      <c r="K70" s="311">
        <f>'02. PLAN DE ACCION '!Q56</f>
        <v>303661082</v>
      </c>
      <c r="L70" s="311">
        <f>K70</f>
        <v>303661082</v>
      </c>
      <c r="M70" s="311">
        <v>0</v>
      </c>
      <c r="N70" s="311">
        <f t="shared" ref="N70:N75" si="3">J70-L70</f>
        <v>3994717145</v>
      </c>
      <c r="O70" s="40"/>
      <c r="X70" s="33"/>
      <c r="Z70" s="34"/>
      <c r="AA70" s="42"/>
    </row>
    <row r="71" spans="1:27" s="41" customFormat="1" ht="31.5" customHeight="1" x14ac:dyDescent="0.3">
      <c r="A71" s="29"/>
      <c r="B71" s="95" t="s">
        <v>678</v>
      </c>
      <c r="C71" s="515" t="str">
        <f>'02. PLAN DE ACCION '!D58</f>
        <v>Desarrollar los contenidos de una herramienta para la actualización de la Bitácora SIRE.</v>
      </c>
      <c r="D71" s="516"/>
      <c r="E71" s="60"/>
      <c r="F71" s="195">
        <v>2018</v>
      </c>
      <c r="G71" s="195" t="s">
        <v>335</v>
      </c>
      <c r="H71" s="509" t="s">
        <v>524</v>
      </c>
      <c r="I71" s="509" t="s">
        <v>164</v>
      </c>
      <c r="J71" s="507">
        <f>'02. PLAN DE ACCION '!J58</f>
        <v>104000000</v>
      </c>
      <c r="K71" s="507">
        <f>J71</f>
        <v>104000000</v>
      </c>
      <c r="L71" s="507">
        <f>J71</f>
        <v>104000000</v>
      </c>
      <c r="M71" s="507">
        <v>0</v>
      </c>
      <c r="N71" s="507">
        <f t="shared" si="3"/>
        <v>0</v>
      </c>
      <c r="O71" s="40"/>
      <c r="X71" s="33"/>
      <c r="Z71" s="34"/>
      <c r="AA71" s="42"/>
    </row>
    <row r="72" spans="1:27" s="41" customFormat="1" ht="55.5" customHeight="1" x14ac:dyDescent="0.3">
      <c r="A72" s="29"/>
      <c r="B72" s="95" t="s">
        <v>679</v>
      </c>
      <c r="C72" s="518" t="str">
        <f>'02. PLAN DE ACCION '!D59</f>
        <v>Generar los certificados de afectación expedidos por situaciones de emergencia, calamidad y/o desastre en el Distrito Capital.</v>
      </c>
      <c r="D72" s="518"/>
      <c r="E72" s="60"/>
      <c r="F72" s="195">
        <v>2018</v>
      </c>
      <c r="G72" s="195" t="s">
        <v>335</v>
      </c>
      <c r="H72" s="510"/>
      <c r="I72" s="510"/>
      <c r="J72" s="508"/>
      <c r="K72" s="508"/>
      <c r="L72" s="508"/>
      <c r="M72" s="508"/>
      <c r="N72" s="508"/>
      <c r="O72" s="40"/>
      <c r="X72" s="33"/>
      <c r="Z72" s="34"/>
      <c r="AA72" s="42"/>
    </row>
    <row r="73" spans="1:27" s="41" customFormat="1" ht="42.75" customHeight="1" x14ac:dyDescent="0.3">
      <c r="A73" s="29"/>
      <c r="B73" s="95" t="s">
        <v>680</v>
      </c>
      <c r="C73" s="518" t="str">
        <f>'02. PLAN DE ACCION '!D60</f>
        <v>Gestionar el pago de arriendo (como ayuda humanitaria pecuniaria) a las familias afectadas.</v>
      </c>
      <c r="D73" s="518"/>
      <c r="E73" s="60"/>
      <c r="F73" s="195">
        <v>2018</v>
      </c>
      <c r="G73" s="195" t="s">
        <v>335</v>
      </c>
      <c r="H73" s="371" t="s">
        <v>524</v>
      </c>
      <c r="I73" s="371" t="s">
        <v>164</v>
      </c>
      <c r="J73" s="375">
        <f>'02. PLAN DE ACCION '!J60</f>
        <v>65147500</v>
      </c>
      <c r="K73" s="370"/>
      <c r="L73" s="370"/>
      <c r="M73" s="370"/>
      <c r="N73" s="370"/>
      <c r="O73" s="40"/>
      <c r="X73" s="33"/>
      <c r="Z73" s="34"/>
      <c r="AA73" s="42"/>
    </row>
    <row r="74" spans="1:27" s="41" customFormat="1" ht="41.25" customHeight="1" x14ac:dyDescent="0.3">
      <c r="A74" s="29"/>
      <c r="B74" s="95" t="s">
        <v>680</v>
      </c>
      <c r="C74" s="515" t="str">
        <f>'02. PLAN DE ACCION '!D60</f>
        <v>Gestionar el pago de arriendo (como ayuda humanitaria pecuniaria) a las familias afectadas.</v>
      </c>
      <c r="D74" s="516"/>
      <c r="E74" s="60"/>
      <c r="F74" s="195">
        <v>2018</v>
      </c>
      <c r="G74" s="195" t="s">
        <v>336</v>
      </c>
      <c r="H74" s="196" t="s">
        <v>531</v>
      </c>
      <c r="I74" s="197"/>
      <c r="J74" s="349">
        <f>'02. PLAN DE ACCION '!K60</f>
        <v>800000000</v>
      </c>
      <c r="K74" s="311">
        <f>'02. PLAN DE ACCION '!Q60</f>
        <v>772163371</v>
      </c>
      <c r="L74" s="311">
        <f>K74</f>
        <v>772163371</v>
      </c>
      <c r="M74" s="311">
        <v>0</v>
      </c>
      <c r="N74" s="311">
        <f>J74-L74</f>
        <v>27836629</v>
      </c>
      <c r="O74" s="40"/>
      <c r="X74" s="33"/>
      <c r="Z74" s="34"/>
      <c r="AA74" s="42"/>
    </row>
    <row r="75" spans="1:27" s="41" customFormat="1" ht="49.5" customHeight="1" x14ac:dyDescent="0.3">
      <c r="A75" s="29"/>
      <c r="B75" s="95" t="s">
        <v>682</v>
      </c>
      <c r="C75" s="515" t="str">
        <f>'02. PLAN DE ACCION '!D62</f>
        <v>Convenio con la Cruz Roja Colombiana para para brindar atención integral, tanto física como psicosocial, a los organismos de respuesta a emergencias, con el fin de fortalecer la respuesta a emergencias, calamidades y/o desastres en el distrito capital</v>
      </c>
      <c r="D75" s="516"/>
      <c r="E75" s="60"/>
      <c r="F75" s="195">
        <v>2018</v>
      </c>
      <c r="G75" s="195" t="s">
        <v>336</v>
      </c>
      <c r="H75" s="196" t="s">
        <v>531</v>
      </c>
      <c r="I75" s="197"/>
      <c r="J75" s="349">
        <f>'02. PLAN DE ACCION '!K62</f>
        <v>500000000</v>
      </c>
      <c r="K75" s="311">
        <v>0</v>
      </c>
      <c r="L75" s="311">
        <v>0</v>
      </c>
      <c r="M75" s="311">
        <v>0</v>
      </c>
      <c r="N75" s="311">
        <f t="shared" si="3"/>
        <v>500000000</v>
      </c>
      <c r="O75" s="40"/>
      <c r="X75" s="33"/>
      <c r="Z75" s="34"/>
      <c r="AA75" s="42"/>
    </row>
    <row r="76" spans="1:27" s="41" customFormat="1" ht="31.5" customHeight="1" x14ac:dyDescent="0.3">
      <c r="A76" s="29"/>
      <c r="B76" s="95" t="s">
        <v>683</v>
      </c>
      <c r="C76" s="515" t="str">
        <f>'02. PLAN DE ACCION '!D63</f>
        <v>Convenio con Bomberos voluntarios para implementar vigías para la prevención, monitoreo y apoyo en el manejo de incidentes forestales en Bogotá D.C</v>
      </c>
      <c r="D76" s="516"/>
      <c r="E76" s="60"/>
      <c r="F76" s="195">
        <v>2018</v>
      </c>
      <c r="G76" s="195" t="s">
        <v>336</v>
      </c>
      <c r="H76" s="196" t="s">
        <v>530</v>
      </c>
      <c r="I76" s="197" t="s">
        <v>229</v>
      </c>
      <c r="J76" s="349">
        <f>'02. PLAN DE ACCION '!K61</f>
        <v>1420000000</v>
      </c>
      <c r="K76" s="311">
        <v>0</v>
      </c>
      <c r="L76" s="311">
        <v>0</v>
      </c>
      <c r="M76" s="311">
        <v>0</v>
      </c>
      <c r="N76" s="311">
        <f>J76-L76</f>
        <v>1420000000</v>
      </c>
      <c r="O76" s="40"/>
      <c r="X76" s="33"/>
      <c r="Z76" s="34"/>
      <c r="AA76" s="42"/>
    </row>
    <row r="77" spans="1:27" s="41" customFormat="1" ht="28.5" customHeight="1" x14ac:dyDescent="0.2">
      <c r="A77" s="29"/>
      <c r="B77" s="93">
        <v>7</v>
      </c>
      <c r="C77" s="519" t="s">
        <v>704</v>
      </c>
      <c r="D77" s="519"/>
      <c r="E77" s="92"/>
      <c r="F77" s="96"/>
      <c r="G77" s="96"/>
      <c r="H77" s="96"/>
      <c r="I77" s="96"/>
      <c r="J77" s="313">
        <f>SUM(J78:J79)</f>
        <v>55075000</v>
      </c>
      <c r="K77" s="313">
        <f>SUM(K78:K79)</f>
        <v>55075000</v>
      </c>
      <c r="L77" s="313">
        <f>SUM(L78:L79)</f>
        <v>55075000</v>
      </c>
      <c r="M77" s="313">
        <f>SUM(M78:M79)</f>
        <v>0</v>
      </c>
      <c r="N77" s="313">
        <f>SUM(N78:N79)</f>
        <v>0</v>
      </c>
      <c r="O77" s="40"/>
      <c r="X77" s="33"/>
      <c r="Z77" s="34"/>
      <c r="AA77" s="42"/>
    </row>
    <row r="78" spans="1:27" s="41" customFormat="1" ht="31.5" customHeight="1" x14ac:dyDescent="0.3">
      <c r="A78" s="29"/>
      <c r="B78" s="95" t="s">
        <v>692</v>
      </c>
      <c r="C78" s="515" t="str">
        <f>'02. PLAN DE ACCION '!D66</f>
        <v>Realizar  una (1) sesión-taller sobre el SGC y evaluación de la gestión.</v>
      </c>
      <c r="D78" s="516"/>
      <c r="E78" s="60"/>
      <c r="F78" s="195"/>
      <c r="G78" s="195"/>
      <c r="H78" s="196"/>
      <c r="I78" s="197"/>
      <c r="J78" s="311">
        <v>0</v>
      </c>
      <c r="K78" s="311">
        <v>0</v>
      </c>
      <c r="L78" s="311">
        <v>0</v>
      </c>
      <c r="M78" s="311">
        <v>0</v>
      </c>
      <c r="N78" s="311">
        <v>0</v>
      </c>
      <c r="O78" s="40"/>
      <c r="X78" s="33"/>
      <c r="Z78" s="34"/>
      <c r="AA78" s="42"/>
    </row>
    <row r="79" spans="1:27" s="41" customFormat="1" ht="49.5" customHeight="1" x14ac:dyDescent="0.2">
      <c r="A79" s="29"/>
      <c r="B79" s="95" t="s">
        <v>693</v>
      </c>
      <c r="C79" s="515" t="str">
        <f>'02. PLAN DE ACCION '!D67</f>
        <v>Modificar y actualizar los procedimientos conforme a las necesidades del sistema de gestión de calidad.</v>
      </c>
      <c r="D79" s="516"/>
      <c r="E79" s="56"/>
      <c r="F79" s="195">
        <v>2018</v>
      </c>
      <c r="G79" s="195" t="s">
        <v>335</v>
      </c>
      <c r="H79" s="196" t="s">
        <v>524</v>
      </c>
      <c r="I79" s="197" t="s">
        <v>164</v>
      </c>
      <c r="J79" s="311">
        <f>'02. PLAN DE ACCION '!J67</f>
        <v>55075000</v>
      </c>
      <c r="K79" s="311">
        <f>'02. PLAN DE ACCION '!P67</f>
        <v>55075000</v>
      </c>
      <c r="L79" s="311">
        <f>K79</f>
        <v>55075000</v>
      </c>
      <c r="M79" s="311">
        <v>0</v>
      </c>
      <c r="N79" s="311">
        <f>J79-L79</f>
        <v>0</v>
      </c>
      <c r="O79" s="40"/>
      <c r="X79" s="33"/>
      <c r="Z79" s="34"/>
      <c r="AA79" s="42"/>
    </row>
    <row r="80" spans="1:27" s="41" customFormat="1" ht="28.5" customHeight="1" x14ac:dyDescent="0.2">
      <c r="A80" s="29"/>
      <c r="B80" s="93">
        <v>8</v>
      </c>
      <c r="C80" s="519" t="s">
        <v>705</v>
      </c>
      <c r="D80" s="519"/>
      <c r="E80" s="92"/>
      <c r="F80" s="96"/>
      <c r="G80" s="96"/>
      <c r="H80" s="96"/>
      <c r="I80" s="96"/>
      <c r="J80" s="314"/>
      <c r="K80" s="315"/>
      <c r="L80" s="315"/>
      <c r="M80" s="315"/>
      <c r="N80" s="315"/>
      <c r="O80" s="40"/>
      <c r="X80" s="33"/>
      <c r="Z80" s="34"/>
      <c r="AA80" s="42"/>
    </row>
    <row r="81" spans="1:28" s="41" customFormat="1" ht="31.5" customHeight="1" x14ac:dyDescent="0.3">
      <c r="A81" s="29"/>
      <c r="B81" s="95" t="s">
        <v>694</v>
      </c>
      <c r="C81" s="515" t="str">
        <f>'02. PLAN DE ACCION '!D71</f>
        <v>Ejecución de reserva presupuestal programada.</v>
      </c>
      <c r="D81" s="516"/>
      <c r="E81" s="60"/>
      <c r="F81" s="137"/>
      <c r="G81" s="195"/>
      <c r="H81" s="196"/>
      <c r="I81" s="197"/>
      <c r="J81" s="311">
        <v>0</v>
      </c>
      <c r="K81" s="311">
        <v>0</v>
      </c>
      <c r="L81" s="311">
        <v>0</v>
      </c>
      <c r="M81" s="311">
        <v>0</v>
      </c>
      <c r="N81" s="311">
        <v>0</v>
      </c>
      <c r="O81" s="40"/>
      <c r="X81" s="33"/>
      <c r="Z81" s="34"/>
      <c r="AA81" s="42"/>
    </row>
    <row r="82" spans="1:28" s="41" customFormat="1" ht="28.5" customHeight="1" x14ac:dyDescent="0.2">
      <c r="A82" s="29"/>
      <c r="B82" s="95" t="s">
        <v>695</v>
      </c>
      <c r="C82" s="515" t="str">
        <f>'02. PLAN DE ACCION '!D72</f>
        <v>Ejecución de pasivo exigible.</v>
      </c>
      <c r="D82" s="516"/>
      <c r="E82" s="56"/>
      <c r="F82" s="137"/>
      <c r="G82" s="195"/>
      <c r="H82" s="196"/>
      <c r="I82" s="197"/>
      <c r="J82" s="311">
        <v>0</v>
      </c>
      <c r="K82" s="311">
        <v>0</v>
      </c>
      <c r="L82" s="311">
        <v>0</v>
      </c>
      <c r="M82" s="311">
        <v>0</v>
      </c>
      <c r="N82" s="311">
        <v>0</v>
      </c>
      <c r="O82" s="40"/>
      <c r="X82" s="33"/>
      <c r="Z82" s="34"/>
      <c r="AA82" s="42"/>
    </row>
    <row r="83" spans="1:28" s="41" customFormat="1" ht="28.5" customHeight="1" x14ac:dyDescent="0.2">
      <c r="A83" s="29"/>
      <c r="B83" s="302"/>
      <c r="C83" s="517" t="s">
        <v>290</v>
      </c>
      <c r="D83" s="517"/>
      <c r="E83" s="303"/>
      <c r="F83" s="302"/>
      <c r="G83" s="302"/>
      <c r="H83" s="304"/>
      <c r="I83" s="304"/>
      <c r="J83" s="350">
        <f>J14+J26+J36+J52+J60+J64+J77+J80</f>
        <v>32456938827</v>
      </c>
      <c r="K83" s="316">
        <f>K14+K26+K36+K52+K60+K64+K77+K80</f>
        <v>8507739998</v>
      </c>
      <c r="L83" s="350">
        <f>L14+L26+L36+L52+L60+L64+L77+L80</f>
        <v>7403534394</v>
      </c>
      <c r="M83" s="316">
        <f>M14+M26+M36+M52+M60+M64+M77+M80</f>
        <v>0</v>
      </c>
      <c r="N83" s="316">
        <f>N14+N26+N36+N52+N60+N64+N77+N80</f>
        <v>24952256933</v>
      </c>
      <c r="O83" s="40"/>
      <c r="X83" s="33"/>
      <c r="Z83" s="34"/>
      <c r="AA83" s="42"/>
    </row>
    <row r="84" spans="1:28" x14ac:dyDescent="0.2">
      <c r="A84" s="29"/>
      <c r="B84" s="30"/>
      <c r="C84" s="30"/>
      <c r="D84" s="31"/>
      <c r="E84" s="31"/>
      <c r="F84" s="31"/>
      <c r="G84" s="31"/>
      <c r="H84" s="31"/>
      <c r="I84" s="31"/>
      <c r="J84" s="29"/>
      <c r="K84" s="29"/>
      <c r="L84" s="29"/>
      <c r="M84" s="29"/>
      <c r="N84" s="29"/>
      <c r="O84" s="29"/>
      <c r="Z84" s="34"/>
      <c r="AA84" s="34"/>
      <c r="AB84" s="34"/>
    </row>
    <row r="85" spans="1:28" ht="15" x14ac:dyDescent="0.2">
      <c r="A85" s="29"/>
      <c r="B85" s="279"/>
      <c r="C85" s="279"/>
      <c r="D85" s="280"/>
      <c r="E85" s="280"/>
      <c r="F85" s="280"/>
      <c r="G85" s="280"/>
      <c r="H85" s="281"/>
      <c r="I85" s="276" t="s">
        <v>537</v>
      </c>
      <c r="J85" s="276" t="s">
        <v>346</v>
      </c>
      <c r="K85" s="288" t="s">
        <v>198</v>
      </c>
      <c r="L85" s="276" t="s">
        <v>453</v>
      </c>
      <c r="M85" s="276" t="s">
        <v>368</v>
      </c>
      <c r="N85" s="276" t="s">
        <v>333</v>
      </c>
      <c r="O85" s="29"/>
      <c r="Z85" s="34"/>
      <c r="AA85" s="34"/>
      <c r="AB85" s="34"/>
    </row>
    <row r="86" spans="1:28" ht="16.5" customHeight="1" x14ac:dyDescent="0.2">
      <c r="A86" s="29"/>
      <c r="B86" s="279"/>
      <c r="C86" s="279"/>
      <c r="D86" s="280"/>
      <c r="E86" s="280"/>
      <c r="F86" s="280"/>
      <c r="G86" s="280"/>
      <c r="H86" s="282" t="s">
        <v>543</v>
      </c>
      <c r="I86" s="277">
        <v>0</v>
      </c>
      <c r="J86" s="277">
        <v>0</v>
      </c>
      <c r="K86" s="317">
        <v>0</v>
      </c>
      <c r="L86" s="317">
        <v>0</v>
      </c>
      <c r="M86" s="317">
        <v>0</v>
      </c>
      <c r="N86" s="317">
        <f t="shared" ref="N86:N87" si="4">+J86-K86</f>
        <v>0</v>
      </c>
      <c r="O86" s="29"/>
      <c r="Z86" s="34"/>
      <c r="AA86" s="34"/>
      <c r="AB86" s="34"/>
    </row>
    <row r="87" spans="1:28" ht="16.5" customHeight="1" x14ac:dyDescent="0.2">
      <c r="A87" s="29"/>
      <c r="B87" s="279"/>
      <c r="C87" s="279"/>
      <c r="D87" s="280"/>
      <c r="E87" s="280"/>
      <c r="F87" s="280"/>
      <c r="G87" s="280"/>
      <c r="H87" s="283" t="s">
        <v>542</v>
      </c>
      <c r="I87" s="278">
        <f>J87</f>
        <v>3479996000</v>
      </c>
      <c r="J87" s="278">
        <f>J79+J73+J71+J65+J63+J62+J61+J59+J57+J56+J53+J47+J46+J41+J37+J34+J32+J30+J24+J23+J19</f>
        <v>3479996000</v>
      </c>
      <c r="K87" s="352">
        <f>K79+K71+K65+K62+K61+K59+K57+K56+K53+K47+K46+K41+K37+K34+K32+K30+K24+K23+K19+K15</f>
        <v>3350450798</v>
      </c>
      <c r="L87" s="352">
        <f>L79+L71+L65+L62+L61+L59+L57+L63+L56+L53+L47+L46+L41+L37+L34+L32+L30+L24+L23+L19+L15</f>
        <v>2316245194</v>
      </c>
      <c r="M87" s="352">
        <v>1194750950</v>
      </c>
      <c r="N87" s="352">
        <f t="shared" si="4"/>
        <v>129545202</v>
      </c>
      <c r="O87" s="29"/>
      <c r="Z87" s="34"/>
      <c r="AA87" s="34"/>
      <c r="AB87" s="34"/>
    </row>
    <row r="88" spans="1:28" ht="16.5" customHeight="1" x14ac:dyDescent="0.2">
      <c r="A88" s="29"/>
      <c r="B88" s="279"/>
      <c r="C88" s="514"/>
      <c r="D88" s="514"/>
      <c r="E88" s="284"/>
      <c r="F88" s="284"/>
      <c r="G88" s="284"/>
      <c r="H88" s="283" t="s">
        <v>733</v>
      </c>
      <c r="I88" s="372">
        <f>('01. INFORMACION GENERAL'!K32)</f>
        <v>9789977942</v>
      </c>
      <c r="J88" s="318">
        <v>0</v>
      </c>
      <c r="K88" s="352">
        <v>9789353934</v>
      </c>
      <c r="L88" s="352">
        <v>9789353934</v>
      </c>
      <c r="M88" s="352">
        <v>8770738704</v>
      </c>
      <c r="N88" s="352">
        <f>+I88-K88</f>
        <v>624008</v>
      </c>
      <c r="O88" s="29"/>
      <c r="Z88" s="34"/>
      <c r="AA88" s="34"/>
      <c r="AB88" s="34"/>
    </row>
    <row r="89" spans="1:28" ht="16.5" customHeight="1" x14ac:dyDescent="0.2">
      <c r="A89" s="29"/>
      <c r="B89" s="279"/>
      <c r="C89" s="514"/>
      <c r="D89" s="514"/>
      <c r="E89" s="284"/>
      <c r="F89" s="284"/>
      <c r="G89" s="284"/>
      <c r="H89" s="283" t="s">
        <v>539</v>
      </c>
      <c r="I89" s="372">
        <f>+'01. INFORMACION GENERAL'!K33+'01. INFORMACION GENERAL'!K34</f>
        <v>15760209400</v>
      </c>
      <c r="J89" s="318">
        <v>0</v>
      </c>
      <c r="K89" s="352">
        <v>15560038099</v>
      </c>
      <c r="L89" s="352">
        <v>15559283046</v>
      </c>
      <c r="M89" s="352">
        <v>14350911455</v>
      </c>
      <c r="N89" s="352">
        <f>+I89-K89</f>
        <v>200171301</v>
      </c>
      <c r="O89" s="29"/>
      <c r="Z89" s="34"/>
      <c r="AA89" s="34"/>
      <c r="AB89" s="34"/>
    </row>
    <row r="90" spans="1:28" ht="16.5" customHeight="1" x14ac:dyDescent="0.2">
      <c r="A90" s="29"/>
      <c r="B90" s="279"/>
      <c r="C90" s="514"/>
      <c r="D90" s="514"/>
      <c r="E90" s="284"/>
      <c r="F90" s="284"/>
      <c r="G90" s="284"/>
      <c r="H90" s="283" t="s">
        <v>540</v>
      </c>
      <c r="I90" s="372">
        <f>+'01. INFORMACION GENERAL'!K35+'01. INFORMACION GENERAL'!K36</f>
        <v>10300000000</v>
      </c>
      <c r="J90" s="318">
        <v>0</v>
      </c>
      <c r="K90" s="352">
        <v>9800000000</v>
      </c>
      <c r="L90" s="352">
        <v>9274074470</v>
      </c>
      <c r="M90" s="352">
        <v>7269447535</v>
      </c>
      <c r="N90" s="352">
        <f>+I90-K90</f>
        <v>500000000</v>
      </c>
      <c r="O90" s="29"/>
      <c r="Z90" s="34"/>
      <c r="AA90" s="34"/>
      <c r="AB90" s="34"/>
    </row>
    <row r="91" spans="1:28" ht="16.5" customHeight="1" x14ac:dyDescent="0.2">
      <c r="A91" s="29"/>
      <c r="B91" s="279"/>
      <c r="C91" s="514"/>
      <c r="D91" s="514"/>
      <c r="E91" s="285"/>
      <c r="F91" s="285"/>
      <c r="G91" s="285"/>
      <c r="H91" s="286" t="s">
        <v>541</v>
      </c>
      <c r="I91" s="373">
        <f>+'01. INFORMACION GENERAL'!K37+'01. INFORMACION GENERAL'!K38</f>
        <v>24734068900</v>
      </c>
      <c r="J91" s="319">
        <v>0</v>
      </c>
      <c r="K91" s="392">
        <v>868710022</v>
      </c>
      <c r="L91" s="392">
        <v>484415803</v>
      </c>
      <c r="M91" s="320">
        <v>0</v>
      </c>
      <c r="N91" s="352">
        <f>+I91-K91</f>
        <v>23865358878</v>
      </c>
      <c r="O91" s="29"/>
      <c r="Z91" s="34"/>
      <c r="AA91" s="34"/>
      <c r="AB91" s="34"/>
    </row>
    <row r="92" spans="1:28" ht="23.25" customHeight="1" x14ac:dyDescent="0.2">
      <c r="A92" s="29"/>
      <c r="B92" s="279"/>
      <c r="C92" s="520"/>
      <c r="D92" s="520"/>
      <c r="E92" s="287"/>
      <c r="F92" s="287"/>
      <c r="G92" s="287"/>
      <c r="H92" s="300" t="s">
        <v>538</v>
      </c>
      <c r="I92" s="321">
        <f t="shared" ref="I92:N92" si="5">SUM(I86:I91)</f>
        <v>64064252242</v>
      </c>
      <c r="J92" s="321">
        <f>SUM(J86:J91)</f>
        <v>3479996000</v>
      </c>
      <c r="K92" s="301">
        <f t="shared" si="5"/>
        <v>39368552853</v>
      </c>
      <c r="L92" s="301">
        <f t="shared" si="5"/>
        <v>37423372447</v>
      </c>
      <c r="M92" s="301">
        <f t="shared" si="5"/>
        <v>31585848644</v>
      </c>
      <c r="N92" s="301">
        <f t="shared" si="5"/>
        <v>24695699389</v>
      </c>
      <c r="O92" s="29"/>
      <c r="Z92" s="34"/>
      <c r="AA92" s="34"/>
      <c r="AB92" s="34"/>
    </row>
    <row r="93" spans="1:28" ht="9" customHeight="1" x14ac:dyDescent="0.2">
      <c r="A93" s="29"/>
      <c r="B93" s="279"/>
      <c r="C93" s="279"/>
      <c r="D93" s="280"/>
      <c r="E93" s="280"/>
      <c r="F93" s="280"/>
      <c r="G93" s="280"/>
      <c r="H93" s="280"/>
      <c r="I93" s="31"/>
      <c r="J93" s="29"/>
      <c r="K93" s="29"/>
      <c r="L93" s="29"/>
      <c r="M93" s="29"/>
      <c r="N93" s="29"/>
      <c r="O93" s="29"/>
      <c r="Z93" s="34"/>
      <c r="AA93" s="34"/>
      <c r="AB93" s="34"/>
    </row>
    <row r="94" spans="1:28" x14ac:dyDescent="0.2">
      <c r="A94" s="29"/>
      <c r="B94" s="30"/>
      <c r="C94" s="30"/>
      <c r="D94" s="31"/>
      <c r="E94" s="31"/>
      <c r="F94" s="31"/>
      <c r="G94" s="31"/>
      <c r="H94" s="31"/>
      <c r="I94" s="31"/>
      <c r="J94" s="29"/>
      <c r="K94" s="29"/>
      <c r="L94" s="29"/>
      <c r="M94" s="29"/>
      <c r="N94" s="29"/>
      <c r="O94" s="29"/>
      <c r="Z94" s="34"/>
      <c r="AA94" s="34"/>
      <c r="AB94" s="34"/>
    </row>
    <row r="95" spans="1:28" x14ac:dyDescent="0.2">
      <c r="K95" s="353"/>
      <c r="Z95" s="34"/>
      <c r="AA95" s="34"/>
      <c r="AB95" s="34"/>
    </row>
    <row r="96" spans="1:28" x14ac:dyDescent="0.2">
      <c r="K96" s="351"/>
      <c r="Z96" s="34"/>
      <c r="AA96" s="34"/>
      <c r="AB96" s="34"/>
    </row>
    <row r="97" spans="13:28" x14ac:dyDescent="0.2">
      <c r="Z97" s="34"/>
      <c r="AA97" s="34"/>
      <c r="AB97" s="34"/>
    </row>
    <row r="98" spans="13:28" x14ac:dyDescent="0.2">
      <c r="Z98" s="34"/>
      <c r="AA98" s="34"/>
      <c r="AB98" s="34"/>
    </row>
    <row r="99" spans="13:28" x14ac:dyDescent="0.2">
      <c r="M99" s="33" t="s">
        <v>708</v>
      </c>
      <c r="Z99" s="34"/>
      <c r="AA99" s="34"/>
      <c r="AB99" s="34"/>
    </row>
    <row r="100" spans="13:28" x14ac:dyDescent="0.2">
      <c r="Z100" s="34"/>
      <c r="AA100" s="34"/>
      <c r="AB100" s="34"/>
    </row>
    <row r="101" spans="13:28" x14ac:dyDescent="0.2">
      <c r="Z101" s="34"/>
      <c r="AA101" s="34"/>
      <c r="AB101" s="34"/>
    </row>
    <row r="102" spans="13:28" x14ac:dyDescent="0.2">
      <c r="Z102" s="34"/>
      <c r="AA102" s="34"/>
      <c r="AB102" s="34"/>
    </row>
    <row r="103" spans="13:28" x14ac:dyDescent="0.2">
      <c r="Z103" s="34"/>
      <c r="AA103" s="34"/>
      <c r="AB103" s="34"/>
    </row>
    <row r="104" spans="13:28" x14ac:dyDescent="0.2">
      <c r="Z104" s="34"/>
      <c r="AA104" s="34"/>
      <c r="AB104" s="34"/>
    </row>
    <row r="105" spans="13:28" x14ac:dyDescent="0.2">
      <c r="Z105" s="34"/>
      <c r="AA105" s="34"/>
      <c r="AB105" s="34"/>
    </row>
    <row r="106" spans="13:28" x14ac:dyDescent="0.2">
      <c r="Z106" s="34"/>
      <c r="AA106" s="34"/>
      <c r="AB106" s="34"/>
    </row>
    <row r="107" spans="13:28" x14ac:dyDescent="0.2">
      <c r="Z107" s="34"/>
      <c r="AA107" s="34"/>
      <c r="AB107" s="34"/>
    </row>
    <row r="108" spans="13:28" x14ac:dyDescent="0.2">
      <c r="AA108" s="34"/>
      <c r="AB108" s="34"/>
    </row>
    <row r="109" spans="13:28" x14ac:dyDescent="0.2">
      <c r="AA109" s="34"/>
      <c r="AB109" s="34"/>
    </row>
    <row r="110" spans="13:28" x14ac:dyDescent="0.2">
      <c r="AA110" s="34"/>
      <c r="AB110" s="34"/>
    </row>
    <row r="111" spans="13:28" x14ac:dyDescent="0.2">
      <c r="AA111" s="34"/>
      <c r="AB111" s="34"/>
    </row>
    <row r="112" spans="13:28" x14ac:dyDescent="0.2">
      <c r="AA112" s="34"/>
      <c r="AB112" s="34"/>
    </row>
    <row r="113" spans="27:28" x14ac:dyDescent="0.2">
      <c r="AA113" s="34"/>
      <c r="AB113" s="34"/>
    </row>
    <row r="114" spans="27:28" x14ac:dyDescent="0.2">
      <c r="AA114" s="34"/>
      <c r="AB114" s="34"/>
    </row>
    <row r="115" spans="27:28" x14ac:dyDescent="0.2">
      <c r="AA115" s="34"/>
      <c r="AB115" s="34"/>
    </row>
    <row r="116" spans="27:28" x14ac:dyDescent="0.2">
      <c r="AA116" s="34"/>
      <c r="AB116" s="34"/>
    </row>
    <row r="117" spans="27:28" x14ac:dyDescent="0.2">
      <c r="AA117" s="34"/>
      <c r="AB117" s="34"/>
    </row>
    <row r="118" spans="27:28" x14ac:dyDescent="0.2">
      <c r="AA118" s="34"/>
      <c r="AB118" s="34"/>
    </row>
    <row r="119" spans="27:28" x14ac:dyDescent="0.2">
      <c r="AA119" s="34"/>
      <c r="AB119" s="34"/>
    </row>
    <row r="120" spans="27:28" x14ac:dyDescent="0.2">
      <c r="AA120" s="34"/>
      <c r="AB120" s="34"/>
    </row>
    <row r="121" spans="27:28" x14ac:dyDescent="0.2">
      <c r="AA121" s="34"/>
      <c r="AB121" s="34"/>
    </row>
    <row r="122" spans="27:28" x14ac:dyDescent="0.2">
      <c r="AA122" s="34"/>
      <c r="AB122" s="34"/>
    </row>
    <row r="123" spans="27:28" x14ac:dyDescent="0.2">
      <c r="AA123" s="34"/>
      <c r="AB123" s="34"/>
    </row>
    <row r="124" spans="27:28" x14ac:dyDescent="0.2">
      <c r="AA124" s="34"/>
      <c r="AB124" s="34"/>
    </row>
    <row r="125" spans="27:28" x14ac:dyDescent="0.2">
      <c r="AA125" s="34"/>
      <c r="AB125" s="34"/>
    </row>
    <row r="126" spans="27:28" x14ac:dyDescent="0.2">
      <c r="AA126" s="34"/>
      <c r="AB126" s="34"/>
    </row>
    <row r="127" spans="27:28" x14ac:dyDescent="0.2">
      <c r="AA127" s="34"/>
      <c r="AB127" s="34"/>
    </row>
    <row r="128" spans="27:28" x14ac:dyDescent="0.2">
      <c r="AA128" s="34"/>
      <c r="AB128" s="34"/>
    </row>
    <row r="129" spans="27:28" x14ac:dyDescent="0.2">
      <c r="AA129" s="34"/>
      <c r="AB129" s="34"/>
    </row>
    <row r="130" spans="27:28" x14ac:dyDescent="0.2">
      <c r="AA130" s="34"/>
      <c r="AB130" s="34"/>
    </row>
    <row r="131" spans="27:28" x14ac:dyDescent="0.2">
      <c r="AB131" s="34"/>
    </row>
    <row r="132" spans="27:28" x14ac:dyDescent="0.2">
      <c r="AB132" s="34"/>
    </row>
    <row r="133" spans="27:28" x14ac:dyDescent="0.2">
      <c r="AB133" s="34"/>
    </row>
    <row r="134" spans="27:28" x14ac:dyDescent="0.2">
      <c r="AB134" s="34"/>
    </row>
    <row r="135" spans="27:28" x14ac:dyDescent="0.2">
      <c r="AB135" s="34"/>
    </row>
    <row r="136" spans="27:28" x14ac:dyDescent="0.2">
      <c r="AB136" s="34"/>
    </row>
    <row r="137" spans="27:28" x14ac:dyDescent="0.2">
      <c r="AB137" s="34"/>
    </row>
    <row r="138" spans="27:28" x14ac:dyDescent="0.2">
      <c r="AB138" s="34"/>
    </row>
    <row r="139" spans="27:28" x14ac:dyDescent="0.2">
      <c r="AB139" s="34"/>
    </row>
    <row r="140" spans="27:28" x14ac:dyDescent="0.2">
      <c r="AB140" s="34"/>
    </row>
    <row r="141" spans="27:28" x14ac:dyDescent="0.2">
      <c r="AB141" s="34"/>
    </row>
    <row r="142" spans="27:28" x14ac:dyDescent="0.2">
      <c r="AB142" s="34"/>
    </row>
    <row r="143" spans="27:28" x14ac:dyDescent="0.2">
      <c r="AB143" s="34"/>
    </row>
    <row r="144" spans="27:28" x14ac:dyDescent="0.2">
      <c r="AB144" s="34"/>
    </row>
    <row r="145" spans="28:28" x14ac:dyDescent="0.2">
      <c r="AB145" s="34"/>
    </row>
    <row r="146" spans="28:28" x14ac:dyDescent="0.2">
      <c r="AB146" s="34"/>
    </row>
    <row r="147" spans="28:28" x14ac:dyDescent="0.2">
      <c r="AB147" s="34"/>
    </row>
    <row r="148" spans="28:28" x14ac:dyDescent="0.2">
      <c r="AB148" s="34"/>
    </row>
    <row r="149" spans="28:28" x14ac:dyDescent="0.2">
      <c r="AB149" s="34"/>
    </row>
    <row r="150" spans="28:28" x14ac:dyDescent="0.2">
      <c r="AB150" s="34"/>
    </row>
  </sheetData>
  <sheetProtection insertRows="0" deleteRows="0"/>
  <autoFilter ref="B13:N83">
    <filterColumn colId="1" showButton="0"/>
  </autoFilter>
  <dataConsolidate/>
  <mergeCells count="150">
    <mergeCell ref="L32:L33"/>
    <mergeCell ref="K34:K35"/>
    <mergeCell ref="L34:L35"/>
    <mergeCell ref="M32:M33"/>
    <mergeCell ref="M34:M35"/>
    <mergeCell ref="N32:N33"/>
    <mergeCell ref="N34:N35"/>
    <mergeCell ref="C66:D66"/>
    <mergeCell ref="H65:H66"/>
    <mergeCell ref="I65:I66"/>
    <mergeCell ref="J65:J66"/>
    <mergeCell ref="K65:K66"/>
    <mergeCell ref="L65:L66"/>
    <mergeCell ref="N65:N66"/>
    <mergeCell ref="M65:M66"/>
    <mergeCell ref="N47:N48"/>
    <mergeCell ref="K47:K48"/>
    <mergeCell ref="L47:L48"/>
    <mergeCell ref="M47:M48"/>
    <mergeCell ref="H53:H55"/>
    <mergeCell ref="I53:I55"/>
    <mergeCell ref="J53:J55"/>
    <mergeCell ref="K53:K55"/>
    <mergeCell ref="L53:L55"/>
    <mergeCell ref="N53:N55"/>
    <mergeCell ref="M53:M55"/>
    <mergeCell ref="M41:M45"/>
    <mergeCell ref="C48:D48"/>
    <mergeCell ref="H47:H48"/>
    <mergeCell ref="I47:I48"/>
    <mergeCell ref="J47:J48"/>
    <mergeCell ref="L30:L31"/>
    <mergeCell ref="M30:M31"/>
    <mergeCell ref="N30:N31"/>
    <mergeCell ref="C39:D39"/>
    <mergeCell ref="C46:D46"/>
    <mergeCell ref="C47:D47"/>
    <mergeCell ref="C43:D43"/>
    <mergeCell ref="C41:D41"/>
    <mergeCell ref="H41:H45"/>
    <mergeCell ref="I41:I45"/>
    <mergeCell ref="J41:J45"/>
    <mergeCell ref="K41:K45"/>
    <mergeCell ref="L41:L45"/>
    <mergeCell ref="N41:N45"/>
    <mergeCell ref="C44:D44"/>
    <mergeCell ref="C45:D45"/>
    <mergeCell ref="C42:D42"/>
    <mergeCell ref="D2:L3"/>
    <mergeCell ref="D4:L4"/>
    <mergeCell ref="B11:I11"/>
    <mergeCell ref="B6:I6"/>
    <mergeCell ref="C20:D20"/>
    <mergeCell ref="C21:D21"/>
    <mergeCell ref="C22:D22"/>
    <mergeCell ref="C23:D23"/>
    <mergeCell ref="C24:D24"/>
    <mergeCell ref="J19:J21"/>
    <mergeCell ref="L8:N8"/>
    <mergeCell ref="J8:K8"/>
    <mergeCell ref="J9:K9"/>
    <mergeCell ref="L9:N9"/>
    <mergeCell ref="B9:C9"/>
    <mergeCell ref="B8:C8"/>
    <mergeCell ref="D8:G8"/>
    <mergeCell ref="D9:G9"/>
    <mergeCell ref="K19:K21"/>
    <mergeCell ref="L19:L21"/>
    <mergeCell ref="M19:M21"/>
    <mergeCell ref="C17:D17"/>
    <mergeCell ref="C18:D18"/>
    <mergeCell ref="C25:D25"/>
    <mergeCell ref="C32:D32"/>
    <mergeCell ref="C33:D33"/>
    <mergeCell ref="C26:D26"/>
    <mergeCell ref="C27:D27"/>
    <mergeCell ref="C13:D13"/>
    <mergeCell ref="C14:D14"/>
    <mergeCell ref="C15:D15"/>
    <mergeCell ref="C16:D16"/>
    <mergeCell ref="C19:D19"/>
    <mergeCell ref="C29:D29"/>
    <mergeCell ref="C91:D91"/>
    <mergeCell ref="C92:D92"/>
    <mergeCell ref="C76:D76"/>
    <mergeCell ref="C67:D67"/>
    <mergeCell ref="N19:N21"/>
    <mergeCell ref="C62:D62"/>
    <mergeCell ref="C88:D88"/>
    <mergeCell ref="C51:D51"/>
    <mergeCell ref="C52:D52"/>
    <mergeCell ref="C53:D53"/>
    <mergeCell ref="C63:D63"/>
    <mergeCell ref="C64:D64"/>
    <mergeCell ref="C54:D54"/>
    <mergeCell ref="C55:D55"/>
    <mergeCell ref="C56:D56"/>
    <mergeCell ref="C82:D82"/>
    <mergeCell ref="C40:D40"/>
    <mergeCell ref="C49:D49"/>
    <mergeCell ref="C50:D50"/>
    <mergeCell ref="C58:D58"/>
    <mergeCell ref="J68:J69"/>
    <mergeCell ref="C65:D65"/>
    <mergeCell ref="C68:D68"/>
    <mergeCell ref="C69:D69"/>
    <mergeCell ref="C60:D60"/>
    <mergeCell ref="C28:D28"/>
    <mergeCell ref="C38:D38"/>
    <mergeCell ref="C34:D34"/>
    <mergeCell ref="C35:D35"/>
    <mergeCell ref="C36:D36"/>
    <mergeCell ref="C37:D37"/>
    <mergeCell ref="C31:D31"/>
    <mergeCell ref="C30:D30"/>
    <mergeCell ref="J30:J31"/>
    <mergeCell ref="K30:K31"/>
    <mergeCell ref="J32:J33"/>
    <mergeCell ref="J34:J35"/>
    <mergeCell ref="K32:K33"/>
    <mergeCell ref="H68:H69"/>
    <mergeCell ref="I68:I69"/>
    <mergeCell ref="C90:D90"/>
    <mergeCell ref="C75:D75"/>
    <mergeCell ref="C83:D83"/>
    <mergeCell ref="C70:D70"/>
    <mergeCell ref="C77:D77"/>
    <mergeCell ref="C78:D78"/>
    <mergeCell ref="C80:D80"/>
    <mergeCell ref="C71:D71"/>
    <mergeCell ref="C79:D79"/>
    <mergeCell ref="C74:D74"/>
    <mergeCell ref="C81:D81"/>
    <mergeCell ref="C72:D72"/>
    <mergeCell ref="C89:D89"/>
    <mergeCell ref="C73:D73"/>
    <mergeCell ref="C57:D57"/>
    <mergeCell ref="C59:D59"/>
    <mergeCell ref="C61:D61"/>
    <mergeCell ref="N68:N69"/>
    <mergeCell ref="K68:K69"/>
    <mergeCell ref="L68:L69"/>
    <mergeCell ref="M68:M69"/>
    <mergeCell ref="H71:H72"/>
    <mergeCell ref="I71:I72"/>
    <mergeCell ref="J71:J72"/>
    <mergeCell ref="K71:K72"/>
    <mergeCell ref="L71:L72"/>
    <mergeCell ref="M71:M72"/>
    <mergeCell ref="N71:N72"/>
  </mergeCells>
  <dataValidations count="3">
    <dataValidation type="list" allowBlank="1" showInputMessage="1" showErrorMessage="1" sqref="F81:F82">
      <formula1>$B$261:$B$265</formula1>
    </dataValidation>
    <dataValidation type="list" allowBlank="1" showInputMessage="1" showErrorMessage="1" sqref="G78:G79 G81:G82 G53:G59 G61:G63 G15:G25 G27:G35 G37:G51 G65:G76">
      <formula1>ORIGEN</formula1>
    </dataValidation>
    <dataValidation type="list" allowBlank="1" showInputMessage="1" showErrorMessage="1" sqref="H81:I82 H78:I79 H15:I25 H61:I63 H56:I59 H49:I51 H46:I47 H53:I53 H65:I65 H70:I71 H27:I35 H37:I41 H67:I68 H74:I76">
      <formula1>INDIRECT(G15)</formula1>
    </dataValidation>
  </dataValidations>
  <printOptions horizontalCentered="1" verticalCentered="1"/>
  <pageMargins left="0.39370078740157483" right="0.39370078740157483" top="0.39370078740157483" bottom="0.39370078740157483" header="0.31496062992125984" footer="0.31496062992125984"/>
  <pageSetup paperSize="14" scale="42" orientation="landscape" horizontalDpi="4294967294" verticalDpi="4294967294" r:id="rId1"/>
  <headerFooter alignWithMargins="0"/>
  <rowBreaks count="3" manualBreakCount="3">
    <brk id="35" max="13" man="1"/>
    <brk id="69" max="13" man="1"/>
    <brk id="79" max="13" man="1"/>
  </rowBreaks>
  <ignoredErrors>
    <ignoredError sqref="L8"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'base de datos'!$B$219:$B$223</xm:f>
          </x14:formula1>
          <xm:sqref>F53:F59 F78:F79 F61:F63 F15:F25 F27:F35 F37:F51 F65:F76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88"/>
  <sheetViews>
    <sheetView view="pageBreakPreview" topLeftCell="A19" zoomScale="90" zoomScaleNormal="75" zoomScaleSheetLayoutView="90" workbookViewId="0">
      <selection activeCell="G15" sqref="G15:I15"/>
    </sheetView>
  </sheetViews>
  <sheetFormatPr baseColWidth="10" defaultRowHeight="14.25" x14ac:dyDescent="0.2"/>
  <cols>
    <col min="1" max="1" width="1.7109375" style="33" customWidth="1"/>
    <col min="2" max="2" width="6.7109375" style="51" customWidth="1"/>
    <col min="3" max="3" width="18" style="51" customWidth="1"/>
    <col min="4" max="5" width="15.85546875" style="51" customWidth="1"/>
    <col min="6" max="6" width="18" style="52" customWidth="1"/>
    <col min="7" max="8" width="18.5703125" style="52" customWidth="1"/>
    <col min="9" max="9" width="24" style="52" customWidth="1"/>
    <col min="10" max="10" width="35.140625" style="33" customWidth="1"/>
    <col min="11" max="11" width="3.140625" style="29" customWidth="1"/>
    <col min="12" max="12" width="18.85546875" style="33" customWidth="1"/>
    <col min="13" max="13" width="27.42578125" style="33" customWidth="1"/>
    <col min="14" max="14" width="19.85546875" style="33" customWidth="1"/>
    <col min="15" max="15" width="1.5703125" style="33" customWidth="1"/>
    <col min="16" max="16" width="11.42578125" style="33"/>
    <col min="17" max="17" width="0" style="33" hidden="1" customWidth="1"/>
    <col min="18" max="18" width="12.85546875" style="33" bestFit="1" customWidth="1"/>
    <col min="19" max="16384" width="11.42578125" style="33"/>
  </cols>
  <sheetData>
    <row r="1" spans="1:27" ht="6.75" customHeight="1" thickBot="1" x14ac:dyDescent="0.25">
      <c r="A1" s="29"/>
      <c r="B1" s="30"/>
      <c r="C1" s="30"/>
      <c r="D1" s="30"/>
      <c r="E1" s="30"/>
      <c r="F1" s="31"/>
      <c r="G1" s="31"/>
      <c r="H1" s="31"/>
      <c r="I1" s="31"/>
      <c r="J1" s="29"/>
      <c r="L1" s="29"/>
      <c r="M1" s="29"/>
      <c r="N1" s="29"/>
      <c r="O1" s="32"/>
      <c r="Z1" s="34"/>
    </row>
    <row r="2" spans="1:27" ht="31.5" customHeight="1" x14ac:dyDescent="0.2">
      <c r="A2" s="29"/>
      <c r="B2" s="57"/>
      <c r="C2" s="57"/>
      <c r="D2" s="426" t="s">
        <v>114</v>
      </c>
      <c r="E2" s="426"/>
      <c r="F2" s="426"/>
      <c r="G2" s="426"/>
      <c r="H2" s="426"/>
      <c r="I2" s="426"/>
      <c r="J2" s="426"/>
      <c r="K2" s="426"/>
      <c r="L2" s="426"/>
      <c r="M2" s="139" t="s">
        <v>70</v>
      </c>
      <c r="N2" s="201" t="s">
        <v>0</v>
      </c>
      <c r="O2" s="35"/>
    </row>
    <row r="3" spans="1:27" ht="31.5" customHeight="1" x14ac:dyDescent="0.2">
      <c r="A3" s="29"/>
      <c r="B3" s="58"/>
      <c r="C3" s="58"/>
      <c r="D3" s="427"/>
      <c r="E3" s="427"/>
      <c r="F3" s="427"/>
      <c r="G3" s="427"/>
      <c r="H3" s="427"/>
      <c r="I3" s="427"/>
      <c r="J3" s="427"/>
      <c r="K3" s="427"/>
      <c r="L3" s="427"/>
      <c r="M3" s="83" t="s">
        <v>1</v>
      </c>
      <c r="N3" s="202">
        <v>4</v>
      </c>
      <c r="O3" s="35"/>
      <c r="Z3" s="34"/>
      <c r="AA3" s="34"/>
    </row>
    <row r="4" spans="1:27" ht="31.5" customHeight="1" thickBot="1" x14ac:dyDescent="0.25">
      <c r="A4" s="29"/>
      <c r="B4" s="59"/>
      <c r="C4" s="59"/>
      <c r="D4" s="434" t="s">
        <v>2</v>
      </c>
      <c r="E4" s="434"/>
      <c r="F4" s="434"/>
      <c r="G4" s="434"/>
      <c r="H4" s="434"/>
      <c r="I4" s="434"/>
      <c r="J4" s="434"/>
      <c r="K4" s="434"/>
      <c r="L4" s="434"/>
      <c r="M4" s="36" t="s">
        <v>71</v>
      </c>
      <c r="N4" s="203">
        <v>43256</v>
      </c>
      <c r="O4" s="35"/>
      <c r="Z4" s="34"/>
      <c r="AA4" s="34"/>
    </row>
    <row r="5" spans="1:27" ht="9" customHeight="1" x14ac:dyDescent="0.2">
      <c r="A5" s="32"/>
      <c r="B5" s="37"/>
      <c r="C5" s="37"/>
      <c r="D5" s="37"/>
      <c r="E5" s="37"/>
      <c r="F5" s="37"/>
      <c r="G5" s="38"/>
      <c r="H5" s="38"/>
      <c r="I5" s="38"/>
      <c r="J5" s="38"/>
      <c r="K5" s="38"/>
      <c r="L5" s="38"/>
      <c r="M5" s="38"/>
      <c r="N5" s="38"/>
      <c r="O5" s="38"/>
      <c r="Z5" s="34"/>
      <c r="AA5" s="34"/>
    </row>
    <row r="6" spans="1:27" s="41" customFormat="1" ht="7.5" customHeight="1" x14ac:dyDescent="0.2">
      <c r="A6" s="29"/>
      <c r="B6" s="46"/>
      <c r="C6" s="46"/>
      <c r="D6" s="46"/>
      <c r="E6" s="46"/>
      <c r="F6" s="43"/>
      <c r="G6" s="43"/>
      <c r="H6" s="43"/>
      <c r="I6" s="43"/>
      <c r="J6" s="46"/>
      <c r="K6" s="46"/>
      <c r="L6" s="46"/>
      <c r="M6" s="46"/>
      <c r="N6" s="46"/>
      <c r="O6" s="40"/>
      <c r="X6" s="33"/>
      <c r="Z6" s="34"/>
      <c r="AA6" s="42"/>
    </row>
    <row r="7" spans="1:27" s="41" customFormat="1" ht="18" customHeight="1" x14ac:dyDescent="0.2">
      <c r="A7" s="29"/>
      <c r="B7" s="421" t="s">
        <v>72</v>
      </c>
      <c r="C7" s="421"/>
      <c r="D7" s="421"/>
      <c r="E7" s="421"/>
      <c r="F7" s="421"/>
      <c r="G7" s="421"/>
      <c r="H7" s="421"/>
      <c r="I7" s="421"/>
      <c r="J7" s="46"/>
      <c r="K7" s="46"/>
      <c r="L7" s="46"/>
      <c r="M7" s="46"/>
      <c r="N7" s="46"/>
      <c r="O7" s="40"/>
      <c r="X7" s="33"/>
      <c r="Z7" s="34"/>
      <c r="AA7" s="42"/>
    </row>
    <row r="8" spans="1:27" s="41" customFormat="1" ht="9.75" customHeight="1" x14ac:dyDescent="0.2">
      <c r="A8" s="29"/>
      <c r="B8" s="46"/>
      <c r="C8" s="46"/>
      <c r="D8" s="43"/>
      <c r="E8" s="43"/>
      <c r="F8" s="43"/>
      <c r="G8" s="43"/>
      <c r="H8" s="43"/>
      <c r="I8" s="43"/>
      <c r="J8" s="46"/>
      <c r="K8" s="46"/>
      <c r="L8" s="46"/>
      <c r="M8" s="46"/>
      <c r="N8" s="46"/>
      <c r="O8" s="40"/>
      <c r="Q8" s="273" t="s">
        <v>506</v>
      </c>
      <c r="X8" s="33"/>
      <c r="Z8" s="34"/>
      <c r="AA8" s="42"/>
    </row>
    <row r="9" spans="1:27" s="41" customFormat="1" ht="45" customHeight="1" x14ac:dyDescent="0.2">
      <c r="A9" s="29"/>
      <c r="B9" s="526" t="s">
        <v>295</v>
      </c>
      <c r="C9" s="526"/>
      <c r="D9" s="415" t="str">
        <f>'01. INFORMACION GENERAL'!B8</f>
        <v>00. Plan de Acción por Dependencias</v>
      </c>
      <c r="E9" s="415"/>
      <c r="F9" s="415"/>
      <c r="G9" s="526" t="s">
        <v>292</v>
      </c>
      <c r="H9" s="526"/>
      <c r="I9" s="296" t="str">
        <f>IF(AND(L9="Subdirección de Análisis de Riesgos y Efectos de Cambio Climático"),Q8,IF(AND(L9="Subdirección para la Reducción del Riesgos y Adaptación al Cambio Climático"),Q9,IF(AND(L9="Subdirección para el Manejo de Emergencias y Desastres"),Q10,IF(AND(L9="Subdirección Corporativa y Asuntos Disciplinarios"),Q11,IF(AND(L9="Oficina de Tecnologías de la Información y las Comunicaciones "),Q12,IF(AND(L9="Oficina Asesora Jurídica"),Q13,IF(AND(L9="Oficina Asesora Planeación"),Q14,IF(AND(L9="Oficina de Comunicaciones"),Q15,IF(AND(L9="Dirección General"),Q16,"")))))))))</f>
        <v xml:space="preserve">Diana Patricia Arévalo Sánchez    </v>
      </c>
      <c r="J9" s="526" t="s">
        <v>294</v>
      </c>
      <c r="K9" s="526"/>
      <c r="L9" s="420" t="s">
        <v>42</v>
      </c>
      <c r="M9" s="420"/>
      <c r="N9" s="420"/>
      <c r="O9" s="40"/>
      <c r="Q9" s="273" t="s">
        <v>507</v>
      </c>
      <c r="X9" s="33"/>
      <c r="Z9" s="34"/>
      <c r="AA9" s="42"/>
    </row>
    <row r="10" spans="1:27" s="41" customFormat="1" ht="42.75" customHeight="1" x14ac:dyDescent="0.2">
      <c r="A10" s="29"/>
      <c r="B10" s="526" t="s">
        <v>503</v>
      </c>
      <c r="C10" s="526"/>
      <c r="D10" s="529" t="str">
        <f>'01. INFORMACION GENERAL'!F8</f>
        <v>1 de Enero al 31 de Diciembre de 2018</v>
      </c>
      <c r="E10" s="529"/>
      <c r="F10" s="529"/>
      <c r="G10" s="526" t="s">
        <v>504</v>
      </c>
      <c r="H10" s="526"/>
      <c r="I10" s="305">
        <f>'03. EJECUCIÓN DE RECURSOS'!I9</f>
        <v>47</v>
      </c>
      <c r="J10" s="526"/>
      <c r="K10" s="526"/>
      <c r="L10" s="527"/>
      <c r="M10" s="527"/>
      <c r="N10" s="527"/>
      <c r="O10" s="40"/>
      <c r="Q10" s="273" t="s">
        <v>508</v>
      </c>
      <c r="X10" s="33"/>
      <c r="Z10" s="34"/>
      <c r="AA10" s="42"/>
    </row>
    <row r="11" spans="1:27" s="41" customFormat="1" ht="10.5" customHeight="1" x14ac:dyDescent="0.2">
      <c r="A11" s="29"/>
      <c r="B11" s="61"/>
      <c r="C11" s="61"/>
      <c r="D11" s="61"/>
      <c r="E11" s="61"/>
      <c r="F11" s="61"/>
      <c r="G11" s="61"/>
      <c r="H11" s="61"/>
      <c r="I11" s="61"/>
      <c r="J11" s="61"/>
      <c r="K11" s="61"/>
      <c r="L11" s="61"/>
      <c r="M11" s="61"/>
      <c r="N11" s="61"/>
      <c r="O11" s="40"/>
      <c r="Q11" s="273" t="s">
        <v>509</v>
      </c>
      <c r="X11" s="33"/>
      <c r="Z11" s="34"/>
      <c r="AA11" s="42"/>
    </row>
    <row r="12" spans="1:27" s="41" customFormat="1" ht="18" x14ac:dyDescent="0.2">
      <c r="A12" s="29"/>
      <c r="B12" s="416" t="s">
        <v>407</v>
      </c>
      <c r="C12" s="416"/>
      <c r="D12" s="416"/>
      <c r="E12" s="416"/>
      <c r="F12" s="416"/>
      <c r="G12" s="416"/>
      <c r="H12" s="416"/>
      <c r="I12" s="416"/>
      <c r="J12" s="39"/>
      <c r="K12" s="39"/>
      <c r="L12" s="39"/>
      <c r="M12" s="39"/>
      <c r="N12" s="39"/>
      <c r="O12" s="40"/>
      <c r="Q12" s="273" t="s">
        <v>510</v>
      </c>
      <c r="X12" s="33"/>
      <c r="Z12" s="34"/>
      <c r="AA12" s="42"/>
    </row>
    <row r="13" spans="1:27" s="41" customFormat="1" ht="8.25" customHeight="1" x14ac:dyDescent="0.2">
      <c r="A13" s="29"/>
      <c r="B13" s="43"/>
      <c r="C13" s="43"/>
      <c r="D13" s="43"/>
      <c r="E13" s="43"/>
      <c r="F13" s="43"/>
      <c r="G13" s="43"/>
      <c r="H13" s="43"/>
      <c r="I13" s="43"/>
      <c r="J13" s="44"/>
      <c r="K13" s="44"/>
      <c r="L13" s="44"/>
      <c r="M13" s="44"/>
      <c r="N13" s="44"/>
      <c r="O13" s="40"/>
      <c r="Q13" s="273" t="s">
        <v>511</v>
      </c>
      <c r="X13" s="33"/>
      <c r="Z13" s="34"/>
      <c r="AA13" s="42"/>
    </row>
    <row r="14" spans="1:27" s="41" customFormat="1" ht="69" customHeight="1" x14ac:dyDescent="0.2">
      <c r="A14" s="29"/>
      <c r="B14" s="215" t="s">
        <v>369</v>
      </c>
      <c r="C14" s="215" t="s">
        <v>375</v>
      </c>
      <c r="D14" s="215" t="s">
        <v>370</v>
      </c>
      <c r="E14" s="215" t="s">
        <v>381</v>
      </c>
      <c r="F14" s="215" t="s">
        <v>382</v>
      </c>
      <c r="G14" s="530" t="s">
        <v>374</v>
      </c>
      <c r="H14" s="530"/>
      <c r="I14" s="530"/>
      <c r="J14" s="221" t="s">
        <v>395</v>
      </c>
      <c r="K14" s="216"/>
      <c r="L14" s="220" t="s">
        <v>376</v>
      </c>
      <c r="M14" s="220" t="s">
        <v>380</v>
      </c>
      <c r="N14" s="220" t="s">
        <v>377</v>
      </c>
      <c r="O14" s="40"/>
      <c r="Q14" s="273" t="s">
        <v>505</v>
      </c>
      <c r="X14" s="33"/>
      <c r="Z14" s="34"/>
      <c r="AA14" s="42"/>
    </row>
    <row r="15" spans="1:27" s="41" customFormat="1" ht="82.5" customHeight="1" x14ac:dyDescent="0.2">
      <c r="A15" s="29"/>
      <c r="B15" s="204">
        <v>1</v>
      </c>
      <c r="C15" s="214" t="s">
        <v>735</v>
      </c>
      <c r="D15" s="204" t="s">
        <v>683</v>
      </c>
      <c r="E15" s="204" t="s">
        <v>394</v>
      </c>
      <c r="F15" s="204" t="s">
        <v>388</v>
      </c>
      <c r="G15" s="420" t="s">
        <v>734</v>
      </c>
      <c r="H15" s="420"/>
      <c r="I15" s="420"/>
      <c r="J15" s="204"/>
      <c r="K15" s="217"/>
      <c r="L15" s="204"/>
      <c r="M15" s="222"/>
      <c r="N15" s="214"/>
      <c r="O15" s="40"/>
      <c r="Q15" s="273" t="s">
        <v>512</v>
      </c>
      <c r="X15" s="33"/>
      <c r="Z15" s="34"/>
      <c r="AA15" s="42"/>
    </row>
    <row r="16" spans="1:27" s="41" customFormat="1" ht="82.5" customHeight="1" x14ac:dyDescent="0.2">
      <c r="A16" s="29"/>
      <c r="B16" s="204">
        <v>2</v>
      </c>
      <c r="C16" s="214"/>
      <c r="D16" s="384"/>
      <c r="E16" s="384"/>
      <c r="F16" s="384"/>
      <c r="G16" s="420"/>
      <c r="H16" s="420"/>
      <c r="I16" s="420"/>
      <c r="J16" s="204"/>
      <c r="K16" s="217"/>
      <c r="L16" s="204"/>
      <c r="M16" s="222"/>
      <c r="N16" s="214"/>
      <c r="O16" s="40"/>
      <c r="Q16" s="273" t="s">
        <v>513</v>
      </c>
      <c r="X16" s="33"/>
      <c r="Z16" s="34"/>
      <c r="AA16" s="42"/>
    </row>
    <row r="17" spans="1:28" s="41" customFormat="1" ht="82.5" customHeight="1" x14ac:dyDescent="0.2">
      <c r="A17" s="29"/>
      <c r="B17" s="204">
        <v>3</v>
      </c>
      <c r="C17" s="214"/>
      <c r="D17" s="204"/>
      <c r="E17" s="204"/>
      <c r="F17" s="204"/>
      <c r="G17" s="420"/>
      <c r="H17" s="420"/>
      <c r="I17" s="420"/>
      <c r="J17" s="204"/>
      <c r="K17" s="217"/>
      <c r="L17" s="204"/>
      <c r="M17" s="222"/>
      <c r="N17" s="214"/>
      <c r="O17" s="40"/>
      <c r="X17" s="33"/>
      <c r="Z17" s="34"/>
      <c r="AA17" s="42"/>
    </row>
    <row r="18" spans="1:28" s="41" customFormat="1" ht="82.5" customHeight="1" x14ac:dyDescent="0.2">
      <c r="A18" s="29"/>
      <c r="B18" s="204">
        <v>4</v>
      </c>
      <c r="C18" s="214"/>
      <c r="D18" s="204"/>
      <c r="E18" s="204"/>
      <c r="F18" s="204"/>
      <c r="G18" s="200"/>
      <c r="H18" s="200"/>
      <c r="I18" s="200"/>
      <c r="J18" s="56"/>
      <c r="K18" s="218"/>
      <c r="L18" s="56"/>
      <c r="M18" s="56"/>
      <c r="N18" s="56"/>
      <c r="O18" s="40"/>
      <c r="X18" s="33"/>
      <c r="Z18" s="34"/>
      <c r="AA18" s="42"/>
    </row>
    <row r="19" spans="1:28" s="41" customFormat="1" ht="82.5" customHeight="1" x14ac:dyDescent="0.2">
      <c r="A19" s="29"/>
      <c r="B19" s="204">
        <v>5</v>
      </c>
      <c r="C19" s="56"/>
      <c r="D19" s="56"/>
      <c r="E19" s="56"/>
      <c r="F19" s="56"/>
      <c r="G19" s="200"/>
      <c r="H19" s="200"/>
      <c r="I19" s="200"/>
      <c r="J19" s="200"/>
      <c r="K19" s="219"/>
      <c r="L19" s="200"/>
      <c r="M19" s="200"/>
      <c r="N19" s="200"/>
      <c r="O19" s="40"/>
      <c r="X19" s="33"/>
      <c r="Z19" s="34"/>
      <c r="AA19" s="42"/>
    </row>
    <row r="20" spans="1:28" s="41" customFormat="1" ht="82.5" customHeight="1" x14ac:dyDescent="0.2">
      <c r="A20" s="29"/>
      <c r="B20" s="204">
        <v>6</v>
      </c>
      <c r="C20" s="56"/>
      <c r="D20" s="56"/>
      <c r="E20" s="56"/>
      <c r="F20" s="56"/>
      <c r="G20" s="200"/>
      <c r="H20" s="200"/>
      <c r="I20" s="200"/>
      <c r="J20" s="200"/>
      <c r="K20" s="219"/>
      <c r="L20" s="200"/>
      <c r="M20" s="200"/>
      <c r="N20" s="200"/>
      <c r="O20" s="40"/>
      <c r="X20" s="33"/>
      <c r="Z20" s="34"/>
      <c r="AA20" s="42"/>
    </row>
    <row r="21" spans="1:28" ht="8.25" customHeight="1" x14ac:dyDescent="0.2">
      <c r="A21" s="29"/>
      <c r="B21" s="30"/>
      <c r="C21" s="30"/>
      <c r="D21" s="30"/>
      <c r="E21" s="30"/>
      <c r="F21" s="31"/>
      <c r="G21" s="31"/>
      <c r="H21" s="31"/>
      <c r="I21" s="31"/>
      <c r="J21" s="77"/>
      <c r="L21" s="77"/>
      <c r="M21" s="77"/>
      <c r="N21" s="77"/>
      <c r="O21" s="29"/>
      <c r="Z21" s="34"/>
      <c r="AA21" s="34"/>
      <c r="AB21" s="34"/>
    </row>
    <row r="22" spans="1:28" x14ac:dyDescent="0.2">
      <c r="Z22" s="34"/>
      <c r="AA22" s="34"/>
      <c r="AB22" s="34"/>
    </row>
    <row r="23" spans="1:28" x14ac:dyDescent="0.2">
      <c r="Z23" s="34"/>
      <c r="AA23" s="34"/>
      <c r="AB23" s="34"/>
    </row>
    <row r="24" spans="1:28" x14ac:dyDescent="0.2">
      <c r="Z24" s="34"/>
      <c r="AA24" s="34"/>
      <c r="AB24" s="34"/>
    </row>
    <row r="25" spans="1:28" x14ac:dyDescent="0.2">
      <c r="Z25" s="34"/>
      <c r="AA25" s="34"/>
      <c r="AB25" s="34"/>
    </row>
    <row r="26" spans="1:28" x14ac:dyDescent="0.2">
      <c r="Z26" s="34"/>
      <c r="AA26" s="34"/>
      <c r="AB26" s="34"/>
    </row>
    <row r="27" spans="1:28" x14ac:dyDescent="0.2">
      <c r="Z27" s="34"/>
      <c r="AA27" s="34"/>
      <c r="AB27" s="34"/>
    </row>
    <row r="28" spans="1:28" x14ac:dyDescent="0.2">
      <c r="Z28" s="34"/>
      <c r="AA28" s="34"/>
      <c r="AB28" s="34"/>
    </row>
    <row r="29" spans="1:28" x14ac:dyDescent="0.2">
      <c r="Z29" s="34"/>
      <c r="AA29" s="34"/>
      <c r="AB29" s="34"/>
    </row>
    <row r="30" spans="1:28" x14ac:dyDescent="0.2">
      <c r="Z30" s="34"/>
      <c r="AA30" s="34"/>
      <c r="AB30" s="34"/>
    </row>
    <row r="31" spans="1:28" x14ac:dyDescent="0.2">
      <c r="Z31" s="34"/>
      <c r="AA31" s="34"/>
      <c r="AB31" s="34"/>
    </row>
    <row r="32" spans="1:28" x14ac:dyDescent="0.2">
      <c r="Z32" s="34"/>
      <c r="AA32" s="34"/>
      <c r="AB32" s="34"/>
    </row>
    <row r="33" spans="26:28" x14ac:dyDescent="0.2">
      <c r="Z33" s="34"/>
      <c r="AA33" s="34"/>
      <c r="AB33" s="34"/>
    </row>
    <row r="34" spans="26:28" x14ac:dyDescent="0.2">
      <c r="Z34" s="34"/>
      <c r="AA34" s="34"/>
      <c r="AB34" s="34"/>
    </row>
    <row r="35" spans="26:28" x14ac:dyDescent="0.2">
      <c r="Z35" s="34"/>
      <c r="AA35" s="34"/>
      <c r="AB35" s="34"/>
    </row>
    <row r="36" spans="26:28" x14ac:dyDescent="0.2">
      <c r="Z36" s="34"/>
      <c r="AA36" s="34"/>
      <c r="AB36" s="34"/>
    </row>
    <row r="37" spans="26:28" x14ac:dyDescent="0.2">
      <c r="Z37" s="34"/>
      <c r="AA37" s="34"/>
      <c r="AB37" s="34"/>
    </row>
    <row r="38" spans="26:28" x14ac:dyDescent="0.2">
      <c r="Z38" s="34"/>
      <c r="AA38" s="34"/>
      <c r="AB38" s="34"/>
    </row>
    <row r="39" spans="26:28" x14ac:dyDescent="0.2">
      <c r="Z39" s="34"/>
      <c r="AA39" s="34"/>
      <c r="AB39" s="34"/>
    </row>
    <row r="40" spans="26:28" x14ac:dyDescent="0.2">
      <c r="Z40" s="34"/>
      <c r="AA40" s="34"/>
      <c r="AB40" s="34"/>
    </row>
    <row r="41" spans="26:28" x14ac:dyDescent="0.2">
      <c r="Z41" s="34"/>
      <c r="AA41" s="34"/>
      <c r="AB41" s="34"/>
    </row>
    <row r="42" spans="26:28" x14ac:dyDescent="0.2">
      <c r="Z42" s="34"/>
      <c r="AA42" s="34"/>
      <c r="AB42" s="34"/>
    </row>
    <row r="43" spans="26:28" x14ac:dyDescent="0.2">
      <c r="Z43" s="34"/>
      <c r="AA43" s="34"/>
      <c r="AB43" s="34"/>
    </row>
    <row r="44" spans="26:28" x14ac:dyDescent="0.2">
      <c r="Z44" s="34"/>
      <c r="AA44" s="34"/>
      <c r="AB44" s="34"/>
    </row>
    <row r="45" spans="26:28" x14ac:dyDescent="0.2">
      <c r="Z45" s="34"/>
      <c r="AA45" s="34"/>
      <c r="AB45" s="34"/>
    </row>
    <row r="46" spans="26:28" x14ac:dyDescent="0.2">
      <c r="AA46" s="34"/>
      <c r="AB46" s="34"/>
    </row>
    <row r="47" spans="26:28" x14ac:dyDescent="0.2">
      <c r="AA47" s="34"/>
      <c r="AB47" s="34"/>
    </row>
    <row r="48" spans="26:28" x14ac:dyDescent="0.2">
      <c r="AA48" s="34"/>
      <c r="AB48" s="34"/>
    </row>
    <row r="49" spans="27:28" x14ac:dyDescent="0.2">
      <c r="AA49" s="34"/>
      <c r="AB49" s="34"/>
    </row>
    <row r="50" spans="27:28" x14ac:dyDescent="0.2">
      <c r="AA50" s="34"/>
      <c r="AB50" s="34"/>
    </row>
    <row r="51" spans="27:28" x14ac:dyDescent="0.2">
      <c r="AA51" s="34"/>
      <c r="AB51" s="34"/>
    </row>
    <row r="52" spans="27:28" x14ac:dyDescent="0.2">
      <c r="AA52" s="34"/>
      <c r="AB52" s="34"/>
    </row>
    <row r="53" spans="27:28" x14ac:dyDescent="0.2">
      <c r="AA53" s="34"/>
      <c r="AB53" s="34"/>
    </row>
    <row r="54" spans="27:28" x14ac:dyDescent="0.2">
      <c r="AA54" s="34"/>
      <c r="AB54" s="34"/>
    </row>
    <row r="55" spans="27:28" x14ac:dyDescent="0.2">
      <c r="AA55" s="34"/>
      <c r="AB55" s="34"/>
    </row>
    <row r="56" spans="27:28" x14ac:dyDescent="0.2">
      <c r="AA56" s="34"/>
      <c r="AB56" s="34"/>
    </row>
    <row r="57" spans="27:28" x14ac:dyDescent="0.2">
      <c r="AA57" s="34"/>
      <c r="AB57" s="34"/>
    </row>
    <row r="58" spans="27:28" x14ac:dyDescent="0.2">
      <c r="AA58" s="34"/>
      <c r="AB58" s="34"/>
    </row>
    <row r="59" spans="27:28" x14ac:dyDescent="0.2">
      <c r="AA59" s="34"/>
      <c r="AB59" s="34"/>
    </row>
    <row r="60" spans="27:28" x14ac:dyDescent="0.2">
      <c r="AA60" s="34"/>
      <c r="AB60" s="34"/>
    </row>
    <row r="61" spans="27:28" x14ac:dyDescent="0.2">
      <c r="AA61" s="34"/>
      <c r="AB61" s="34"/>
    </row>
    <row r="62" spans="27:28" x14ac:dyDescent="0.2">
      <c r="AA62" s="34"/>
      <c r="AB62" s="34"/>
    </row>
    <row r="63" spans="27:28" x14ac:dyDescent="0.2">
      <c r="AA63" s="34"/>
      <c r="AB63" s="34"/>
    </row>
    <row r="64" spans="27:28" x14ac:dyDescent="0.2">
      <c r="AA64" s="34"/>
      <c r="AB64" s="34"/>
    </row>
    <row r="65" spans="27:28" x14ac:dyDescent="0.2">
      <c r="AA65" s="34"/>
      <c r="AB65" s="34"/>
    </row>
    <row r="66" spans="27:28" x14ac:dyDescent="0.2">
      <c r="AA66" s="34"/>
      <c r="AB66" s="34"/>
    </row>
    <row r="67" spans="27:28" x14ac:dyDescent="0.2">
      <c r="AA67" s="34"/>
      <c r="AB67" s="34"/>
    </row>
    <row r="68" spans="27:28" x14ac:dyDescent="0.2">
      <c r="AA68" s="34"/>
      <c r="AB68" s="34"/>
    </row>
    <row r="69" spans="27:28" x14ac:dyDescent="0.2">
      <c r="AB69" s="34"/>
    </row>
    <row r="70" spans="27:28" x14ac:dyDescent="0.2">
      <c r="AB70" s="34"/>
    </row>
    <row r="71" spans="27:28" x14ac:dyDescent="0.2">
      <c r="AB71" s="34"/>
    </row>
    <row r="72" spans="27:28" x14ac:dyDescent="0.2">
      <c r="AB72" s="34"/>
    </row>
    <row r="73" spans="27:28" x14ac:dyDescent="0.2">
      <c r="AB73" s="34"/>
    </row>
    <row r="74" spans="27:28" x14ac:dyDescent="0.2">
      <c r="AB74" s="34"/>
    </row>
    <row r="75" spans="27:28" x14ac:dyDescent="0.2">
      <c r="AB75" s="34"/>
    </row>
    <row r="76" spans="27:28" x14ac:dyDescent="0.2">
      <c r="AB76" s="34"/>
    </row>
    <row r="77" spans="27:28" x14ac:dyDescent="0.2">
      <c r="AB77" s="34"/>
    </row>
    <row r="78" spans="27:28" x14ac:dyDescent="0.2">
      <c r="AB78" s="34"/>
    </row>
    <row r="79" spans="27:28" x14ac:dyDescent="0.2">
      <c r="AB79" s="34"/>
    </row>
    <row r="80" spans="27:28" x14ac:dyDescent="0.2">
      <c r="AB80" s="34"/>
    </row>
    <row r="81" spans="28:28" x14ac:dyDescent="0.2">
      <c r="AB81" s="34"/>
    </row>
    <row r="82" spans="28:28" x14ac:dyDescent="0.2">
      <c r="AB82" s="34"/>
    </row>
    <row r="83" spans="28:28" x14ac:dyDescent="0.2">
      <c r="AB83" s="34"/>
    </row>
    <row r="84" spans="28:28" x14ac:dyDescent="0.2">
      <c r="AB84" s="34"/>
    </row>
    <row r="85" spans="28:28" x14ac:dyDescent="0.2">
      <c r="AB85" s="34"/>
    </row>
    <row r="86" spans="28:28" x14ac:dyDescent="0.2">
      <c r="AB86" s="34"/>
    </row>
    <row r="87" spans="28:28" x14ac:dyDescent="0.2">
      <c r="AB87" s="34"/>
    </row>
    <row r="88" spans="28:28" x14ac:dyDescent="0.2">
      <c r="AB88" s="34"/>
    </row>
  </sheetData>
  <sheetProtection password="CCE3" sheet="1" objects="1" scenarios="1"/>
  <autoFilter ref="B14:J15">
    <filterColumn colId="5" showButton="0"/>
    <filterColumn colId="6" showButton="0"/>
  </autoFilter>
  <dataConsolidate/>
  <mergeCells count="18">
    <mergeCell ref="D2:L3"/>
    <mergeCell ref="D4:L4"/>
    <mergeCell ref="B7:I7"/>
    <mergeCell ref="B9:C9"/>
    <mergeCell ref="G15:I15"/>
    <mergeCell ref="L9:N9"/>
    <mergeCell ref="L10:N10"/>
    <mergeCell ref="J10:K10"/>
    <mergeCell ref="B10:C10"/>
    <mergeCell ref="J9:K9"/>
    <mergeCell ref="G9:H9"/>
    <mergeCell ref="D9:F9"/>
    <mergeCell ref="D10:F10"/>
    <mergeCell ref="G10:H10"/>
    <mergeCell ref="G17:I17"/>
    <mergeCell ref="B12:I12"/>
    <mergeCell ref="G14:I14"/>
    <mergeCell ref="G16:I16"/>
  </mergeCells>
  <dataValidations count="1">
    <dataValidation type="list" allowBlank="1" showInputMessage="1" showErrorMessage="1" sqref="K15:K17">
      <formula1>$B$334:$B$336</formula1>
    </dataValidation>
  </dataValidations>
  <printOptions horizontalCentered="1" verticalCentered="1"/>
  <pageMargins left="0.39370078740157483" right="0.39370078740157483" top="0.39370078740157483" bottom="0.39370078740157483" header="0.31496062992125984" footer="0.31496062992125984"/>
  <pageSetup paperSize="14" scale="64" orientation="landscape" horizontalDpi="4294967294" verticalDpi="4294967294" r:id="rId1"/>
  <headerFooter alignWithMargins="0"/>
  <ignoredErrors>
    <ignoredError sqref="D9:D10 I9"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'base de datos'!$B$306:$B$308</xm:f>
          </x14:formula1>
          <xm:sqref>D18:E18</xm:sqref>
        </x14:dataValidation>
        <x14:dataValidation type="list" allowBlank="1" showInputMessage="1" showErrorMessage="1">
          <x14:formula1>
            <xm:f>'base de datos'!$B$314:$B$315</xm:f>
          </x14:formula1>
          <xm:sqref>L15:L17</xm:sqref>
        </x14:dataValidation>
        <x14:dataValidation type="list" allowBlank="1" showInputMessage="1" showErrorMessage="1">
          <x14:formula1>
            <xm:f>'base de datos'!$B$297:$B$304</xm:f>
          </x14:formula1>
          <xm:sqref>F17 F15</xm:sqref>
        </x14:dataValidation>
        <x14:dataValidation type="list" allowBlank="1" showInputMessage="1" showErrorMessage="1">
          <x14:formula1>
            <xm:f>'base de datos'!$B$306:$B$312</xm:f>
          </x14:formula1>
          <xm:sqref>E17 E15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59</vt:i4>
      </vt:variant>
    </vt:vector>
  </HeadingPairs>
  <TitlesOfParts>
    <vt:vector size="65" baseType="lpstr">
      <vt:lpstr>base de datos</vt:lpstr>
      <vt:lpstr>INSTRUCTIVO</vt:lpstr>
      <vt:lpstr>01. INFORMACION GENERAL</vt:lpstr>
      <vt:lpstr>02. PLAN DE ACCION </vt:lpstr>
      <vt:lpstr>03. EJECUCIÓN DE RECURSOS</vt:lpstr>
      <vt:lpstr>04. CONTROL DE CAMBIOS</vt:lpstr>
      <vt:lpstr>_01_Desarrollar_e_implementar_100__de_la__Estrategia_Distrital_de_Respuesta_a_Emergencias</vt:lpstr>
      <vt:lpstr>'01. INFORMACION GENERAL'!Área_de_impresión</vt:lpstr>
      <vt:lpstr>'02. PLAN DE ACCION '!Área_de_impresión</vt:lpstr>
      <vt:lpstr>'03. EJECUCIÓN DE RECURSOS'!Área_de_impresión</vt:lpstr>
      <vt:lpstr>'04. CONTROL DE CAMBIOS'!Área_de_impresión</vt:lpstr>
      <vt:lpstr>INSTRUCTIVO!Área_de_impresión</vt:lpstr>
      <vt:lpstr>Atención_Integral_oportuna_eficiente_y_eficaz_de_las_situaciones_de_emergencia_calamidad_o_desastre_a_traves_de_la_estrategia_distrital_de_respuesta</vt:lpstr>
      <vt:lpstr>Bogota_ciudad_sostenible_y_eficiente_baja_en_carbono</vt:lpstr>
      <vt:lpstr>FONDIGER</vt:lpstr>
      <vt:lpstr>Funcionamiento</vt:lpstr>
      <vt:lpstr>Gastos_Generales</vt:lpstr>
      <vt:lpstr>'base de datos'!Generacion_de_</vt:lpstr>
      <vt:lpstr>Generación_de_conociminento_y_actualización_de_los_analisis_de_riesgos_y_efectos_del_cambio_climatico</vt:lpstr>
      <vt:lpstr>IDIGER</vt:lpstr>
      <vt:lpstr>Implementación_de_procesos_efectivos_de_preparativos_respuesta_y_recuperación_post_evento</vt:lpstr>
      <vt:lpstr>Inversión_Directa_FONDIGER</vt:lpstr>
      <vt:lpstr>Inversión_Directa_IDIGER</vt:lpstr>
      <vt:lpstr>'base de datos'!linea</vt:lpstr>
      <vt:lpstr>LISTA001</vt:lpstr>
      <vt:lpstr>LISTA002</vt:lpstr>
      <vt:lpstr>LISTA003</vt:lpstr>
      <vt:lpstr>LISTA004</vt:lpstr>
      <vt:lpstr>LISTA005</vt:lpstr>
      <vt:lpstr>LISTA006</vt:lpstr>
      <vt:lpstr>LISTA007</vt:lpstr>
      <vt:lpstr>LISTA008</vt:lpstr>
      <vt:lpstr>LISTA009</vt:lpstr>
      <vt:lpstr>LISTA010</vt:lpstr>
      <vt:lpstr>LISTA011</vt:lpstr>
      <vt:lpstr>LISTA012</vt:lpstr>
      <vt:lpstr>LISTA013</vt:lpstr>
      <vt:lpstr>LISTA014</vt:lpstr>
      <vt:lpstr>LISTA015</vt:lpstr>
      <vt:lpstr>LISTA016</vt:lpstr>
      <vt:lpstr>LISTA017</vt:lpstr>
      <vt:lpstr>LISTA018</vt:lpstr>
      <vt:lpstr>LISTA019</vt:lpstr>
      <vt:lpstr>LISTA020</vt:lpstr>
      <vt:lpstr>LISTA021</vt:lpstr>
      <vt:lpstr>LISTA022</vt:lpstr>
      <vt:lpstr>LISTA023</vt:lpstr>
      <vt:lpstr>LISTA024</vt:lpstr>
      <vt:lpstr>LISTA025</vt:lpstr>
      <vt:lpstr>LISTA026</vt:lpstr>
      <vt:lpstr>Manejo_integral_del_agua_como_elemento_vital_para_la_resiliencia_frente_a_riesgos_y_los_efectos_del_cambio_climatico</vt:lpstr>
      <vt:lpstr>ORIGEN</vt:lpstr>
      <vt:lpstr>Proyecto_No_1158_Reducción_del_riesgo_y_adaptación_al_cambio_climático</vt:lpstr>
      <vt:lpstr>Proyecto_No_1166_Consolidación_de_la_gestión_pública_eficiente_del_IDIGER_como_entidad_coordinadora_del_SDGR_CC</vt:lpstr>
      <vt:lpstr>Proyecto_No_1172_Conocimiento_del_riesgo_y_efectos_del_cambio_climático</vt:lpstr>
      <vt:lpstr>Proyecto_No_1178_Fortalecimiento_del_manejo_de_emergencias_y_desastres</vt:lpstr>
      <vt:lpstr>Reducción_de_la_vulnerabilidad_territorial_de_Bogota_frente_a_riesgos_y_efectos_del_cambio_climatico</vt:lpstr>
      <vt:lpstr>Resiliencia_sectorial_y_reducción_de_riesgos_de_gran_impacto</vt:lpstr>
      <vt:lpstr>Sistema_de_gobernanza_ambiental_para_afrontar_colectivamente_los_riesgos_y_efectos_de_cambio_climatico</vt:lpstr>
      <vt:lpstr>'01. INFORMACION GENERAL'!Títulos_a_imprimir</vt:lpstr>
      <vt:lpstr>'02. PLAN DE ACCION '!Títulos_a_imprimir</vt:lpstr>
      <vt:lpstr>'03. EJECUCIÓN DE RECURSOS'!Títulos_a_imprimir</vt:lpstr>
      <vt:lpstr>'04. CONTROL DE CAMBIOS'!Títulos_a_imprimir</vt:lpstr>
      <vt:lpstr>INSTRUCTIVO!Títulos_a_imprimir</vt:lpstr>
      <vt:lpstr>Tranformación_cultural_para_enfentar_los_riesgos_y_los_nuevos_retos_del_cambio_climatico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Andrea Gabriela Linares Basto</cp:lastModifiedBy>
  <cp:lastPrinted>2018-10-25T15:24:50Z</cp:lastPrinted>
  <dcterms:created xsi:type="dcterms:W3CDTF">2016-06-16T13:03:17Z</dcterms:created>
  <dcterms:modified xsi:type="dcterms:W3CDTF">2019-01-24T17:09:02Z</dcterms:modified>
</cp:coreProperties>
</file>