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12. PROYECTOS DE INVERSIÓN BMT 2018\05. Planes de Accion 2018\04. Subdirección Corporativa y Asuntos Disciplinarios\SGCAD A DICIEMBRE 31 2018\"/>
    </mc:Choice>
  </mc:AlternateContent>
  <workbookProtection workbookPassword="CCE3" lockStructure="1"/>
  <bookViews>
    <workbookView xWindow="0" yWindow="0" windowWidth="12450" windowHeight="9810" tabRatio="710" firstSheet="1" activeTab="3"/>
  </bookViews>
  <sheets>
    <sheet name="base de datos" sheetId="2" state="hidden" r:id="rId1"/>
    <sheet name="INSTRUCTIVO" sheetId="3" r:id="rId2"/>
    <sheet name="01. INFORMACION GENERAL" sheetId="5" r:id="rId3"/>
    <sheet name="02. PLAN DE ACCION " sheetId="6" r:id="rId4"/>
    <sheet name="03. EJECUCIÓN DE RECURSOS" sheetId="8" r:id="rId5"/>
    <sheet name="04. CONTROL DE CAMBIOS" sheetId="10" r:id="rId6"/>
  </sheets>
  <externalReferences>
    <externalReference r:id="rId7"/>
    <externalReference r:id="rId8"/>
  </externalReferences>
  <definedNames>
    <definedName name="_01_Desarrollar_e_implementar_100__de_la__Estrategia_Distrital_de_Respuesta_a_Emergencias">'base de datos'!$G$175:$G$196</definedName>
    <definedName name="_xlnm._FilterDatabase" localSheetId="2" hidden="1">'01. INFORMACION GENERAL'!#REF!</definedName>
    <definedName name="_xlnm._FilterDatabase" localSheetId="3" hidden="1">'02. PLAN DE ACCION '!$A$6:$Y$22</definedName>
    <definedName name="_xlnm._FilterDatabase" localSheetId="4" hidden="1">'03. EJECUCIÓN DE RECURSOS'!$B$13:$N$13</definedName>
    <definedName name="_xlnm._FilterDatabase" localSheetId="5" hidden="1">'04. CONTROL DE CAMBIOS'!$B$14:$J$15</definedName>
    <definedName name="_xlnm._FilterDatabase" localSheetId="1" hidden="1">INSTRUCTIVO!$B$6:$H$14</definedName>
    <definedName name="_xlnm.Print_Area" localSheetId="2">'01. INFORMACION GENERAL'!$A$1:$N$42</definedName>
    <definedName name="_xlnm.Print_Area" localSheetId="3">'02. PLAN DE ACCION '!$A$1:$S$144</definedName>
    <definedName name="_xlnm.Print_Area" localSheetId="4">'03. EJECUCIÓN DE RECURSOS'!$A$1:$O$85</definedName>
    <definedName name="_xlnm.Print_Area" localSheetId="5">'04. CONTROL DE CAMBIOS'!$A$1:$O$21</definedName>
    <definedName name="_xlnm.Print_Area" localSheetId="1">INSTRUCTIVO!$A$1:$I$41</definedName>
    <definedName name="Atención_Integral_oportuna_eficiente_y_eficaz_de_las_situaciones_de_emergencia_calamidad_o_desastre_a_traves_de_la_estrategia_distrital_de_respuesta">'base de datos'!$M$186</definedName>
    <definedName name="Bogota_ciudad_sostenible_y_eficiente_baja_en_carbono">'base de datos'!$Q$186:$Q$189</definedName>
    <definedName name="FONDIGER">'base de datos'!$C$186:$C$194</definedName>
    <definedName name="Funcionamiento">'base de datos'!$C$158</definedName>
    <definedName name="Gastos_Generales">'base de datos'!$E$186:$E$190</definedName>
    <definedName name="Generacion_de_" localSheetId="0">'base de datos'!$C$249:$C$252</definedName>
    <definedName name="Generación_de_conociminento_y_actualización_de_los_analisis_de_riesgos_y_efectos_del_cambio_climatico">'base de datos'!$J$186:$J$189</definedName>
    <definedName name="IDIGER">'base de datos'!$B$186:$B$190</definedName>
    <definedName name="Implementación_de_procesos_efectivos_de_preparativos_respuesta_y_recuperación_post_evento">'base de datos'!$L$186:$L$189</definedName>
    <definedName name="Inversión_Directa_FONDIGER">'base de datos'!$E$158:$E$166</definedName>
    <definedName name="Inversión_Directa_IDIGER">'base de datos'!$D$158:$D$161</definedName>
    <definedName name="linea" localSheetId="0">'base de datos'!$C$231:$C$241</definedName>
    <definedName name="LISTA001">'base de datos'!$E$31:$E$36</definedName>
    <definedName name="LISTA002">'base de datos'!$F$31</definedName>
    <definedName name="LISTA003">'base de datos'!$G$31</definedName>
    <definedName name="LISTA004">'base de datos'!$H$31:$H$32</definedName>
    <definedName name="LISTA005">'base de datos'!$I$31:$I$32</definedName>
    <definedName name="LISTA006">'base de datos'!$J$31:$J$33</definedName>
    <definedName name="LISTA007">'base de datos'!$K$31</definedName>
    <definedName name="LISTA008">'base de datos'!$L$31:$L$32</definedName>
    <definedName name="LISTA009">'base de datos'!$M$31</definedName>
    <definedName name="LISTA010">'base de datos'!$E$175:$E$181</definedName>
    <definedName name="LISTA011">'base de datos'!$F$175:$F$181</definedName>
    <definedName name="LISTA012">'base de datos'!$G$175:$G$181</definedName>
    <definedName name="LISTA013">'base de datos'!$H$175:$H$181</definedName>
    <definedName name="LISTA014">'base de datos'!$E$141:$E$149</definedName>
    <definedName name="LISTA015">'base de datos'!$F$141</definedName>
    <definedName name="LISTA016">'base de datos'!$G$141</definedName>
    <definedName name="LISTA017">'base de datos'!$H$141</definedName>
    <definedName name="LISTA018">'base de datos'!$I$141</definedName>
    <definedName name="LISTA019">'base de datos'!$J$141</definedName>
    <definedName name="LISTA020">'base de datos'!$K$141</definedName>
    <definedName name="LISTA021">'base de datos'!$L$141</definedName>
    <definedName name="LISTA022">'base de datos'!$M$141</definedName>
    <definedName name="LISTA023">'base de datos'!$N$141</definedName>
    <definedName name="LISTA024">'base de datos'!$O$141</definedName>
    <definedName name="LISTA025">'base de datos'!$P$141</definedName>
    <definedName name="LISTA026">'base de datos'!$Q$141</definedName>
    <definedName name="Manejo_integral_del_agua_como_elemento_vital_para_la_resiliencia_frente_a_riesgos_y_los_efectos_del_cambio_climatico">'base de datos'!$N$186:$N$192</definedName>
    <definedName name="ORIGEN">'base de datos'!$A$186:$A$187</definedName>
    <definedName name="Proyecto_No_1158_Reducción_del_riesgo_y_adaptación_al_cambio_climático">'base de datos'!$G$186:$G$190</definedName>
    <definedName name="Proyecto_No_1166_Consolidación_de_la_gestión_pública_eficiente_del_IDIGER_como_entidad_coordinadora_del_SDGR_CC">'base de datos'!$I$186:$I$190</definedName>
    <definedName name="Proyecto_No_1172_Conocimiento_del_riesgo_y_efectos_del_cambio_climático">'base de datos'!$F$186:$F$190</definedName>
    <definedName name="Proyecto_No_1178_Fortalecimiento_del_manejo_de_emergencias_y_desastres">'base de datos'!$H$186:$H$191</definedName>
    <definedName name="Reducción_de_la_vulnerabilidad_territorial_de_Bogota_frente_a_riesgos_y_efectos_del_cambio_climatico">'base de datos'!$R$186:$R$191</definedName>
    <definedName name="Resiliencia_sectorial_y_reducción_de_riesgos_de_gran_impacto">'base de datos'!$K$186:$K$192</definedName>
    <definedName name="Sistema_de_gobernanza_ambiental_para_afrontar_colectivamente_los_riesgos_y_efectos_de_cambio_climatico">'base de datos'!$O$186:$O$188</definedName>
    <definedName name="_xlnm.Print_Titles" localSheetId="2">'01. INFORMACION GENERAL'!$1:$26</definedName>
    <definedName name="_xlnm.Print_Titles" localSheetId="3">'02. PLAN DE ACCION '!$1:$6</definedName>
    <definedName name="_xlnm.Print_Titles" localSheetId="4">'03. EJECUCIÓN DE RECURSOS'!$2:$13</definedName>
    <definedName name="_xlnm.Print_Titles" localSheetId="5">'04. CONTROL DE CAMBIOS'!$1:$19</definedName>
    <definedName name="_xlnm.Print_Titles" localSheetId="1">INSTRUCTIVO!$1:$5</definedName>
    <definedName name="Tranformación_cultural_para_enfentar_los_riesgos_y_los_nuevos_retos_del_cambio_climatico">'base de datos'!$P$186:$P$189</definedName>
  </definedNames>
  <calcPr calcId="152511"/>
</workbook>
</file>

<file path=xl/calcChain.xml><?xml version="1.0" encoding="utf-8"?>
<calcChain xmlns="http://schemas.openxmlformats.org/spreadsheetml/2006/main">
  <c r="P50" i="6" l="1"/>
  <c r="J50" i="6"/>
  <c r="P17" i="6"/>
  <c r="J17" i="6"/>
  <c r="P13" i="6"/>
  <c r="J13" i="6"/>
  <c r="P8" i="6"/>
  <c r="J8" i="6"/>
  <c r="C15" i="8" l="1"/>
  <c r="P100" i="6"/>
  <c r="J100" i="6"/>
  <c r="P90" i="6"/>
  <c r="J90" i="6"/>
  <c r="J119" i="6" l="1"/>
  <c r="K14" i="8" l="1"/>
  <c r="J14" i="8"/>
  <c r="C17" i="8"/>
  <c r="C47" i="8"/>
  <c r="O136" i="6" l="1"/>
  <c r="L136" i="6"/>
  <c r="J136" i="6"/>
  <c r="O133" i="6" l="1"/>
  <c r="C48" i="8" l="1"/>
  <c r="C49" i="8"/>
  <c r="C50" i="8"/>
  <c r="C51" i="8"/>
  <c r="C53" i="8"/>
  <c r="C54" i="8"/>
  <c r="C55" i="8"/>
  <c r="C45" i="8"/>
  <c r="C44" i="8"/>
  <c r="N32" i="8"/>
  <c r="N31" i="8"/>
  <c r="C42" i="8"/>
  <c r="C41" i="8"/>
  <c r="C33" i="8"/>
  <c r="C34" i="8"/>
  <c r="C35" i="8"/>
  <c r="C36" i="8"/>
  <c r="C37" i="8"/>
  <c r="C38" i="8"/>
  <c r="C39" i="8"/>
  <c r="C40" i="8"/>
  <c r="C32" i="8"/>
  <c r="C30" i="8"/>
  <c r="N30" i="8"/>
  <c r="N29" i="8" s="1"/>
  <c r="K29" i="8"/>
  <c r="L29" i="8"/>
  <c r="M29" i="8"/>
  <c r="J29" i="8"/>
  <c r="N23" i="8"/>
  <c r="N20" i="8"/>
  <c r="N15" i="8"/>
  <c r="C24" i="8" l="1"/>
  <c r="C25" i="8"/>
  <c r="C26" i="8"/>
  <c r="C27" i="8"/>
  <c r="C28" i="8"/>
  <c r="C23" i="8"/>
  <c r="C22" i="8"/>
  <c r="C21" i="8"/>
  <c r="C18" i="8"/>
  <c r="C19" i="8"/>
  <c r="C20" i="8"/>
  <c r="C16" i="8"/>
  <c r="O131" i="6"/>
  <c r="O118" i="6" s="1"/>
  <c r="O116" i="6"/>
  <c r="O111" i="6" s="1"/>
  <c r="O110" i="6"/>
  <c r="O99" i="6" s="1"/>
  <c r="O98" i="6"/>
  <c r="O89" i="6" s="1"/>
  <c r="O88" i="6"/>
  <c r="O84" i="6" s="1"/>
  <c r="O82" i="6"/>
  <c r="O49" i="6" s="1"/>
  <c r="O47" i="6"/>
  <c r="O44" i="6" s="1"/>
  <c r="O42" i="6"/>
  <c r="O29" i="6" s="1"/>
  <c r="O27" i="6"/>
  <c r="O25" i="6" s="1"/>
  <c r="Q23" i="6"/>
  <c r="R23" i="6"/>
  <c r="P23" i="6"/>
  <c r="O23" i="6"/>
  <c r="O7" i="6" s="1"/>
  <c r="P116" i="6"/>
  <c r="R82" i="6"/>
  <c r="Q82" i="6"/>
  <c r="P47" i="6"/>
  <c r="F141" i="6"/>
  <c r="P131" i="6"/>
  <c r="R131" i="6"/>
  <c r="Q131" i="6"/>
  <c r="K131" i="6"/>
  <c r="J129" i="6"/>
  <c r="L131" i="6"/>
  <c r="M131" i="6"/>
  <c r="J131" i="6"/>
  <c r="K116" i="6"/>
  <c r="L116" i="6"/>
  <c r="Q110" i="6"/>
  <c r="R110" i="6"/>
  <c r="P110" i="6"/>
  <c r="K110" i="6"/>
  <c r="L110" i="6"/>
  <c r="J116" i="6"/>
  <c r="S110" i="6"/>
  <c r="J110" i="6"/>
  <c r="R98" i="6"/>
  <c r="Q98" i="6"/>
  <c r="K98" i="6"/>
  <c r="L98" i="6"/>
  <c r="J98" i="6"/>
  <c r="P98" i="6"/>
  <c r="Q88" i="6"/>
  <c r="R88" i="6"/>
  <c r="P88" i="6"/>
  <c r="J88" i="6"/>
  <c r="K88" i="6" l="1"/>
  <c r="L88" i="6"/>
  <c r="P82" i="6"/>
  <c r="K82" i="6"/>
  <c r="L82" i="6"/>
  <c r="J82" i="6"/>
  <c r="J47" i="6"/>
  <c r="M47" i="6"/>
  <c r="K42" i="6"/>
  <c r="K47" i="6" s="1"/>
  <c r="L42" i="6"/>
  <c r="L47" i="6" s="1"/>
  <c r="Q42" i="6"/>
  <c r="Q47" i="6" s="1"/>
  <c r="R42" i="6"/>
  <c r="R47" i="6" s="1"/>
  <c r="P42" i="6"/>
  <c r="M42" i="6"/>
  <c r="J42" i="6"/>
  <c r="Q27" i="6"/>
  <c r="R27" i="6"/>
  <c r="P27" i="6"/>
  <c r="K23" i="6"/>
  <c r="K140" i="6" s="1"/>
  <c r="L23" i="6"/>
  <c r="J23" i="6"/>
  <c r="K27" i="6"/>
  <c r="L27" i="6"/>
  <c r="M27" i="6"/>
  <c r="J27" i="6"/>
  <c r="K36" i="5"/>
  <c r="L140" i="6" l="1"/>
  <c r="P141" i="6"/>
  <c r="J140" i="6"/>
  <c r="J84" i="8"/>
  <c r="J142" i="6" l="1"/>
  <c r="I10" i="10"/>
  <c r="I9" i="10"/>
  <c r="D9" i="10"/>
  <c r="D8" i="8"/>
  <c r="D10" i="10"/>
  <c r="D9" i="8"/>
  <c r="D31" i="5" l="1"/>
  <c r="J10" i="5"/>
  <c r="B10" i="5"/>
  <c r="C141" i="2"/>
  <c r="C142" i="2" s="1"/>
  <c r="C69" i="8" l="1"/>
  <c r="C67" i="8"/>
  <c r="C66" i="8"/>
  <c r="C68" i="8"/>
  <c r="C65" i="8"/>
  <c r="C60" i="8"/>
  <c r="C61" i="8"/>
  <c r="C62" i="8"/>
  <c r="C63" i="8"/>
  <c r="C64" i="8"/>
  <c r="C59" i="8"/>
  <c r="C58" i="8"/>
  <c r="C57" i="8"/>
  <c r="C56" i="8"/>
  <c r="N84" i="8"/>
  <c r="M84" i="8"/>
  <c r="L84" i="8"/>
  <c r="K84" i="8"/>
  <c r="I84" i="8"/>
  <c r="D32" i="5" l="1"/>
  <c r="K70" i="8" l="1"/>
  <c r="K46" i="8" s="1"/>
  <c r="L70" i="8"/>
  <c r="L46" i="8" s="1"/>
  <c r="M70" i="8"/>
  <c r="M46" i="8" s="1"/>
  <c r="M43" i="8" s="1"/>
  <c r="M31" i="8" s="1"/>
  <c r="N70" i="8"/>
  <c r="J70" i="8"/>
  <c r="J46" i="8" s="1"/>
  <c r="K43" i="8"/>
  <c r="K31" i="8" s="1"/>
  <c r="L43" i="8"/>
  <c r="L31" i="8" s="1"/>
  <c r="J43" i="8"/>
  <c r="J31" i="8" s="1"/>
  <c r="N68" i="8"/>
  <c r="N67" i="8"/>
  <c r="N66" i="8"/>
  <c r="N64" i="8"/>
  <c r="N63" i="8"/>
  <c r="N61" i="8"/>
  <c r="N60" i="8"/>
  <c r="N59" i="8"/>
  <c r="N58" i="8"/>
  <c r="N57" i="8"/>
  <c r="N53" i="8"/>
  <c r="N54" i="8"/>
  <c r="N55" i="8"/>
  <c r="N56" i="8"/>
  <c r="N62" i="8"/>
  <c r="N65" i="8"/>
  <c r="N69" i="8"/>
  <c r="N45" i="8"/>
  <c r="N52" i="8"/>
  <c r="N51" i="8"/>
  <c r="N50" i="8"/>
  <c r="N49" i="8"/>
  <c r="N48" i="8"/>
  <c r="N47" i="8"/>
  <c r="N44" i="8"/>
  <c r="N46" i="8" l="1"/>
  <c r="N43" i="8"/>
  <c r="L14" i="8" l="1"/>
  <c r="L76" i="8" s="1"/>
  <c r="M14" i="8"/>
  <c r="S136" i="6"/>
  <c r="R136" i="6"/>
  <c r="Q136" i="6"/>
  <c r="P136" i="6"/>
  <c r="K136" i="6"/>
  <c r="R116" i="6"/>
  <c r="R141" i="6" s="1"/>
  <c r="S116" i="6"/>
  <c r="S131" i="6" s="1"/>
  <c r="Q116" i="6"/>
  <c r="Q141" i="6" s="1"/>
  <c r="P140" i="6"/>
  <c r="M76" i="8" l="1"/>
  <c r="K76" i="8"/>
  <c r="N17" i="8" l="1"/>
  <c r="N16" i="8" l="1"/>
  <c r="N14" i="8" l="1"/>
  <c r="N76" i="8" s="1"/>
  <c r="J76" i="8"/>
  <c r="F37" i="5" l="1"/>
  <c r="C31" i="2"/>
  <c r="C32" i="2" s="1"/>
  <c r="L8" i="8"/>
  <c r="I8" i="8" s="1"/>
  <c r="B24" i="5"/>
  <c r="F24" i="5" l="1"/>
  <c r="C175" i="2"/>
  <c r="C176" i="2" s="1"/>
  <c r="P142" i="6" l="1"/>
  <c r="O140" i="6"/>
</calcChain>
</file>

<file path=xl/sharedStrings.xml><?xml version="1.0" encoding="utf-8"?>
<sst xmlns="http://schemas.openxmlformats.org/spreadsheetml/2006/main" count="1618" uniqueCount="997">
  <si>
    <t>PLE-FT-15</t>
  </si>
  <si>
    <t>VERSIÓN:</t>
  </si>
  <si>
    <t>Instituto Distrital de Gestión de Riesgos y Cambio Climatico - IDIGER</t>
  </si>
  <si>
    <t>FECHA INICIO</t>
  </si>
  <si>
    <t>FECHA FINAL</t>
  </si>
  <si>
    <t>Plan de Desarrollo "Bogota Mejor para Todos"</t>
  </si>
  <si>
    <t xml:space="preserve">Eje/pilar: </t>
  </si>
  <si>
    <t>No 1 Pilar Igualdad de Calidad de Vida</t>
  </si>
  <si>
    <t>No 7 Eje transversal Gobierno Legítimo, fortalecimiento local y eficiencia</t>
  </si>
  <si>
    <t xml:space="preserve">Programa: </t>
  </si>
  <si>
    <t>No 04 Familias protegidas y adaptadas al cambio climático</t>
  </si>
  <si>
    <t>No 42 Transparencia, gestión pública y servicio a la ciudadanía</t>
  </si>
  <si>
    <t>Proyecto estratégico:</t>
  </si>
  <si>
    <t>No 110 Reducción de condiciones de amenaza y vulnerabilidad de los ciudadanos</t>
  </si>
  <si>
    <t>No 185 Fortalecimiento a la gestión pública efectiva y eficiente</t>
  </si>
  <si>
    <t>Proyecto de Inversion</t>
  </si>
  <si>
    <t>Proyecto No 1172 Conocimiento del riesgo y efectos del cambio climático</t>
  </si>
  <si>
    <t>Proyecto No 1158 Reducción del riesgo y adaptación al cambio climático</t>
  </si>
  <si>
    <t>Proyecto No 1178 Fortalecimiento del manejo de emergencias y desastres</t>
  </si>
  <si>
    <t>Proyecto No 1166 Consolidación de la gestión pública eficiente del IDIGER, como entidad coordinadora del SDGR-CC</t>
  </si>
  <si>
    <t>INSTRUCTIVO DEL PLAN DE ACCIÓN</t>
  </si>
  <si>
    <t>Sector</t>
  </si>
  <si>
    <t>No 10 Ambiente</t>
  </si>
  <si>
    <t>Vigencia</t>
  </si>
  <si>
    <t xml:space="preserve">Mantener 6  escenarios actualizados que contribuyan a fortalecer el conocimiento de riesgo y efectos del cambio climático en el Distrito Capital </t>
  </si>
  <si>
    <t xml:space="preserve">Actualizar 4 planos normativos con la  Zonificación de Amenazas para el Plan de Ordenamiento Territorial </t>
  </si>
  <si>
    <t xml:space="preserve">Elaborar 9 documentos de estudios  y/o diseños de obras de Reducción de Riesgo para el Distrito Capital </t>
  </si>
  <si>
    <t>Emitir 2500 Documentos Técnicos  de amenaza y/o riesgo  a través de Conceptos  y/o Diagnósticos Técnicos</t>
  </si>
  <si>
    <t>Diseñar, instrumentar y administrar 1 Sistema de Alerta que  aborde  condiciones meteorológicas, hidrológicas y geotécnicas</t>
  </si>
  <si>
    <t>Reasentar 286 familias localizadas en zonas de riesgo no mitigable.</t>
  </si>
  <si>
    <t>Construir 16 obras de mitigación para la reducción del riesgo</t>
  </si>
  <si>
    <t xml:space="preserve">Beneficiar  2.000.000 de habitantes a través de estrategias de participación, capacitación, educación y comunicación </t>
  </si>
  <si>
    <t>Desarrollar e implementar 100% de la  Estrategia Distrital de Respuesta a Emergencias mediante la elaboración de documentos herramientas, instrumentos y guías para el manejo de emergencias y asesorando al 100% de las entidades del marco de actuación en los procesos de formulación, implementación y actualización de las Estrategias Institucionales de Respuesta. (EIR)</t>
  </si>
  <si>
    <t>Capacitar 30.000 personas en acciones para  el manejo de emergencias mediante el desarrollo de herramientas para capacitaciones virtuales en aglomeraciones, transporte vertical, EIR, Planes de Contingencia,  Primer respondiente y  simulacros y la realizacion de 4 simulacros distritales frente a la ocurrencia de un evento de gran magnitud.</t>
  </si>
  <si>
    <t>Implementar y operar 1 Centro Distrital Logístico y de Reserva y la  Central de información y telecomunicaciones del IDIGER (CITEL)</t>
  </si>
  <si>
    <t>Asesorar y/o conceptuar 6.000 Planes De Contingencia para aglomeraciones de público de media y alta complejidad.</t>
  </si>
  <si>
    <t>Garantizar la coordinación del  100% de las emergencias en el marco de la Estrategia Distrital de Respuesta a Emergencias</t>
  </si>
  <si>
    <t>Formular e implementar el 100% de los planes de trabajo definidos para el fortalecimiento de la función administrativa y el desarrollo institucional.</t>
  </si>
  <si>
    <t>Implementar y mantener el 100% de la eficiencia en la provisión de bienes y servicios de soporte a todas las áreas que conforman la Entidad.</t>
  </si>
  <si>
    <t>Implementar y mantener el Sistema Integrado de Gestión del IDIGER.</t>
  </si>
  <si>
    <t>Mantener al 100% del funcionamiento y seguridad de los servicios y sistemas de información, infraestructura de T.I., instrumentación y telecomunicaciones de la entidad.</t>
  </si>
  <si>
    <t>2016 - 2020</t>
  </si>
  <si>
    <t>Subdirección de Análisis de Riesgos y Efectos de Cambio Climático</t>
  </si>
  <si>
    <t>Subdirección de Resiliencia y Coordinación de Emergencias</t>
  </si>
  <si>
    <t>Oficina Asesora Jurídica</t>
  </si>
  <si>
    <t>Oficina Asesora Planeación</t>
  </si>
  <si>
    <t>Oficina de Control Interno</t>
  </si>
  <si>
    <t xml:space="preserve">Oficina de Tecnologías de la Información y las Comunicaciones </t>
  </si>
  <si>
    <t>Dirección General</t>
  </si>
  <si>
    <t xml:space="preserve">Especifique de la lista desplegable el nombre del Plan de Desarrollo vigente, en el cual se encuentra inscrita la Entidad. </t>
  </si>
  <si>
    <t>Especifique de la lista desplegable los periodos de vigencia para el Plan de Desarrollo inscrito en el numeral 1. Ej: 2016 a 2020</t>
  </si>
  <si>
    <t>Identifique de la lista desplegable el eje o pilar del Plan de Desarrollo Distrital, en el que se encuentra reflejado el accionar de la Entidad y el grupo de trabajo de acuerdo a los proyectos de inversión inscritos en dicho plan.</t>
  </si>
  <si>
    <t>Identifique de la lista desplegable el Programa del Plan de Desarrollo Distrital, en el que se encuentra reflejado el accionar de la Entidad y el grupo de trabajo de acuerdo a los proyectos de inversión inscritos en dicho plan.</t>
  </si>
  <si>
    <t>Identifique de la lista desplegable el nombre del proyecto estrategico mediante el cual se destinan los recursos para el funcionamiento del grupo de trabajo que desarrolla las acciones para el cumplimiento del Plan de Acción.</t>
  </si>
  <si>
    <t>Identifique de la lista desplegable el nombre del Proyecto de Inversión mediante el cual el grupo de trabajo desarrolla las acciones para el cumplimiento del Plan de Acción.</t>
  </si>
  <si>
    <t>Especifique el grupo encargado de formular y desarrollar el Plan de Acción. (Ejemplo: Subdirección - Grupo)</t>
  </si>
  <si>
    <t>Registrar el consecutivo por cada fila, de acuerdo con el item correspondiente, iniciando con el ítem número 1</t>
  </si>
  <si>
    <t>Liste los productos que espera entregar, para el registro tenga en cuenta dentro del componente los productos precedentes y siguientes para conservar el orden de los mismos.</t>
  </si>
  <si>
    <t>Realizar 12.000 Visitas de verificación a edificaciones con sistemas de transporte vertical y puertas eléctricas</t>
  </si>
  <si>
    <t xml:space="preserve">Subdirección Corporativa y Asuntos Disciplinarios </t>
  </si>
  <si>
    <t>Subdirección Para la Reducción del Riesgo y Adaptación al Cambio Climático</t>
  </si>
  <si>
    <t>Subdirección para el Manejo de Emergencias y Desastres</t>
  </si>
  <si>
    <t>A partir de la siguiente fila se deben registrar los componentes que se encuentran establecidos en su proyecto de inversión. Asi mismo, se pueden registrar otros componentes que hagan parte de funciones pares que no estan de manera especifica en la ficha EBI (Ejemplo: Talento humano, Juridica, Control Interno)</t>
  </si>
  <si>
    <t>3.1. ÍTEM</t>
  </si>
  <si>
    <r>
      <rPr>
        <b/>
        <sz val="11"/>
        <rFont val="Arial"/>
        <family val="2"/>
      </rPr>
      <t>FECHA INICIO</t>
    </r>
    <r>
      <rPr>
        <sz val="11"/>
        <rFont val="Arial"/>
        <family val="2"/>
      </rPr>
      <t xml:space="preserve">: Determine la fecha en que se dará inicio al desarrollo de la actividad propuesta
</t>
    </r>
    <r>
      <rPr>
        <b/>
        <sz val="11"/>
        <rFont val="Arial"/>
        <family val="2"/>
      </rPr>
      <t>FECHA FINAL:</t>
    </r>
    <r>
      <rPr>
        <sz val="11"/>
        <rFont val="Arial"/>
        <family val="2"/>
      </rPr>
      <t xml:space="preserve"> Determine la fecha en que se finalizará el desarrollo de la actividad propuesta</t>
    </r>
  </si>
  <si>
    <t>Determine el peso porcentual que tiene cada producto dentro de la meta, teniendo en cuenta que la sumatoria total de los ítem´s no debe exceder del 100%, recuerde que siempre existirá un producto que se identifica como prioritario dentro de cada componente; es decir, el producto que mayor peso deberá tener.</t>
  </si>
  <si>
    <t xml:space="preserve">Registre el porcentaje de avance acumulado para el logro de cada producto programado. El porcentaje debe calcularse teniendo en cuenta el peso porcentual asignado (Numeral 3.4)  </t>
  </si>
  <si>
    <r>
      <t xml:space="preserve">Estime el valor de los recursos financieros que se requieren para desarrollar la actividad, así como la fuente de financiación. </t>
    </r>
    <r>
      <rPr>
        <b/>
        <sz val="11"/>
        <color indexed="8"/>
        <rFont val="Arial"/>
        <family val="2"/>
      </rPr>
      <t>( IDIGER - FONDIGER)
IDIGER: Especifique y registre donde corresponda según sea la fuente de los recursos (Inversión o funcionamiento) 
FONDIGER: Teniendo en cuenta que éstos no tienen vencimiento de anualidad, se debe registrar el valor programado de acuerdo con la vigencia de asignación de los recursos, según corresponda.</t>
    </r>
  </si>
  <si>
    <r>
      <t xml:space="preserve">Especifique el nombre de la (s) dependencia (s) encargada (s) de adelantar cada una de las actividades. </t>
    </r>
    <r>
      <rPr>
        <b/>
        <sz val="11"/>
        <color indexed="8"/>
        <rFont val="Arial"/>
        <family val="2"/>
      </rPr>
      <t>En el caso de no tener el nombre las personas responsables de realizar o ejecutar las actividades programadas al momento de realizar la programación o el seguimiento,  se debe registrar el objeto contractual contemplado.</t>
    </r>
  </si>
  <si>
    <t>a) Registre el valor correspondiente a los recursos de inversión del IDIGER ejecutados a la fecha de seguimiento del Plan de Acción según sea el caso (Inversión o Funcionamiento). 
b) Registre el valor correspondiente a los recursos del FONDIGER ejecutados a la fecha de seguimiento del Plan de Acción, teniendo en cuenta la vigencia de los recursos utilizados.</t>
  </si>
  <si>
    <t>CÓDIGO:</t>
  </si>
  <si>
    <t>FECHA DE REVISIÓN:</t>
  </si>
  <si>
    <t xml:space="preserve">01. INFORMACIÓN GENERAL </t>
  </si>
  <si>
    <t xml:space="preserve">PILAR /EJE </t>
  </si>
  <si>
    <t>PROGRAMA PDD</t>
  </si>
  <si>
    <t>PROYECTO DE ESTRATEGICO</t>
  </si>
  <si>
    <t>PROYECTO DE INVERSIÓN</t>
  </si>
  <si>
    <t>Tecnologías de la información y las comunicaciones</t>
  </si>
  <si>
    <t>AREA RESPONSABLE</t>
  </si>
  <si>
    <t>TIPO DE INDICADOR</t>
  </si>
  <si>
    <t xml:space="preserve">Eficacia </t>
  </si>
  <si>
    <t>Nombre</t>
  </si>
  <si>
    <t xml:space="preserve">Area </t>
  </si>
  <si>
    <t>Cargo</t>
  </si>
  <si>
    <t>Correo</t>
  </si>
  <si>
    <t>Telefono</t>
  </si>
  <si>
    <t>Eficiencia</t>
  </si>
  <si>
    <t xml:space="preserve">Efectividad </t>
  </si>
  <si>
    <t>Componentes</t>
  </si>
  <si>
    <t>Reasentamiento de familias localizadas en alto riesgo no mitigable</t>
  </si>
  <si>
    <t>Construcción de obras de mitigación y adecuación</t>
  </si>
  <si>
    <t>Fortalecimiento de capacidades para la gestión del riesgo y la adaptación al cambio climático</t>
  </si>
  <si>
    <t>Administración y desarrollo institucional</t>
  </si>
  <si>
    <t>Sistema integrado de gestión</t>
  </si>
  <si>
    <t>Caracterización de escenarios de riesgo</t>
  </si>
  <si>
    <t>Análisis de riesgo</t>
  </si>
  <si>
    <t>Monitoreo del riesgo</t>
  </si>
  <si>
    <t>Estrategia distrital de respuesta a emergencias</t>
  </si>
  <si>
    <t>Capacitación y entrenamiento</t>
  </si>
  <si>
    <t>Centro distrital logístico y de reserva</t>
  </si>
  <si>
    <t>Aglomeraciones de público</t>
  </si>
  <si>
    <t>Transporte vertical</t>
  </si>
  <si>
    <t>Respuesta a emergencias</t>
  </si>
  <si>
    <t>Direccionamiento Estrategico</t>
  </si>
  <si>
    <t>Conocimiento de Riesgos y Efectos del Cambio Climático</t>
  </si>
  <si>
    <t>Gestión Documental</t>
  </si>
  <si>
    <t>Seguimiento, Evaluación y Control de la Entidad</t>
  </si>
  <si>
    <t>Asesoría Jurídica</t>
  </si>
  <si>
    <t>SUBDIRECCIONES</t>
  </si>
  <si>
    <t>Subdirección Corporativa y Asuntos Disciplinarios</t>
  </si>
  <si>
    <t>Subdirección para la Reducción del Riesgos y Adaptación al Cambio Climático</t>
  </si>
  <si>
    <t>INDICADOR</t>
  </si>
  <si>
    <t>PLAN DE DESARROLLO</t>
  </si>
  <si>
    <t>VIGENCIA DEL PLAN  DE DESARROLLO</t>
  </si>
  <si>
    <t xml:space="preserve">Plan de Acción </t>
  </si>
  <si>
    <t>3. FUENTES DE FINANCIACIÓN</t>
  </si>
  <si>
    <t>10. Plan Estratégico de Tecnologías de la Información y las Comunicaciones - PETI</t>
  </si>
  <si>
    <t>11. Plan de Tratamiento de Riesgos de Seguridad y Privacidad de la Información</t>
  </si>
  <si>
    <t>12. Plan de Seguridad y Privacidad de la Información</t>
  </si>
  <si>
    <t>01. Plan Institucional de Archivos de la Entidad - PINAR</t>
  </si>
  <si>
    <t>02. Plan Anual de Adquisiciones</t>
  </si>
  <si>
    <t>03. Plan Anual de Vacantes</t>
  </si>
  <si>
    <t>04. Plan de Previsión de Recursos Humanos</t>
  </si>
  <si>
    <t>05. Plan Estratégico de Talento Humano</t>
  </si>
  <si>
    <t>06. Plan Institucional de Capacitación</t>
  </si>
  <si>
    <t>07. Plan de Incentivos Institucionales</t>
  </si>
  <si>
    <t>08. Plan de Trabajo Anual en Seguridad y Salud en el Trabajo</t>
  </si>
  <si>
    <t>09. Plan Anticorrupción y de Atención al Ciudadano</t>
  </si>
  <si>
    <t>OBJETIVO ESTRATEGICO DEL IDIGER</t>
  </si>
  <si>
    <t>1 de Enero al 31 de Diciembre de 2018</t>
  </si>
  <si>
    <t>1 de Enero al 31 de Diciembre de 2019</t>
  </si>
  <si>
    <t>1 de Enero al 31 de Diciembre de 2020</t>
  </si>
  <si>
    <t>Objetivos estrategicos</t>
  </si>
  <si>
    <r>
      <t>1.</t>
    </r>
    <r>
      <rPr>
        <sz val="9"/>
        <color rgb="FF000000"/>
        <rFont val="Times New Roman"/>
        <family val="1"/>
      </rPr>
      <t xml:space="preserve">  </t>
    </r>
    <r>
      <rPr>
        <sz val="9"/>
        <color rgb="FF000000"/>
        <rFont val="Arial"/>
        <family val="2"/>
      </rPr>
      <t>Lograr colaboradores del IDIGER altamente motivados y competentes mediante la gestión del conocimiento, acciones de formación, bienestar y la provisión de bienes y servicios, para fortalecer la capacidad técnica, ejecutora y comunicativa de la entidad.</t>
    </r>
  </si>
  <si>
    <r>
      <t>2.</t>
    </r>
    <r>
      <rPr>
        <sz val="9"/>
        <color rgb="FF000000"/>
        <rFont val="Times New Roman"/>
        <family val="1"/>
      </rPr>
      <t xml:space="preserve">  </t>
    </r>
    <r>
      <rPr>
        <sz val="9"/>
        <color rgb="FF000000"/>
        <rFont val="Arial"/>
        <family val="2"/>
      </rPr>
      <t>Generar y promover el conocimiento del riesgo y de los efectos del cambio climático mediante instrumentos y metodologías apropiadas y colaborativas para impulsar acciones de reducción, adaptación y dar soporte a las decisiones de desarrollo de la ciudad.</t>
    </r>
  </si>
  <si>
    <r>
      <t>3.</t>
    </r>
    <r>
      <rPr>
        <sz val="9"/>
        <color rgb="FF000000"/>
        <rFont val="Times New Roman"/>
        <family val="1"/>
      </rPr>
      <t xml:space="preserve">  </t>
    </r>
    <r>
      <rPr>
        <sz val="9"/>
        <color rgb="FF000000"/>
        <rFont val="Arial"/>
        <family val="2"/>
      </rPr>
      <t>Lograr la apropiación de la reducción del riesgo, la respuesta a emergencias y la adaptación al cambio climático por parte de los sectores público, privado, y la comunidad, y ejecutar acciones para prevenir nuevas condiciones de riesgo, mitigar las existentes y contribuir al desarrollo sostenible de la ciudad.</t>
    </r>
  </si>
  <si>
    <r>
      <t>4.</t>
    </r>
    <r>
      <rPr>
        <sz val="9"/>
        <color rgb="FF000000"/>
        <rFont val="Times New Roman"/>
        <family val="1"/>
      </rPr>
      <t xml:space="preserve">  </t>
    </r>
    <r>
      <rPr>
        <sz val="9"/>
        <color rgb="FF000000"/>
        <rFont val="Arial"/>
        <family val="2"/>
      </rPr>
      <t>Promover la ayuda mutua y solidaria entre los habitantes de la ciudad por medio del intercambio de experiencias y buenas prácticas, la educación, capacitación y comunicación, para reducir la vulnerabilidad de la población.</t>
    </r>
  </si>
  <si>
    <r>
      <t>5.</t>
    </r>
    <r>
      <rPr>
        <sz val="9"/>
        <rFont val="Times New Roman"/>
        <family val="1"/>
      </rPr>
      <t xml:space="preserve">  </t>
    </r>
    <r>
      <rPr>
        <sz val="9"/>
        <color rgb="FF000000"/>
        <rFont val="Arial"/>
        <family val="2"/>
      </rPr>
      <t>Garantizar la efectiva respuesta a emergencias por medio de la coordinación de los ejecutores de los servicios de respuesta y de acciones de organización, capacitación, entrenamiento y equipamiento para salvaguardar la vida, los bienes y el ambiente, y reducir el sufrimiento de las personas y mantener la gobernabilidad.</t>
    </r>
  </si>
  <si>
    <t>OBJETIVOS ESPECIFICOS DEL PLAN DE ACCIÓN</t>
  </si>
  <si>
    <t>02. ARTICULACIÓN CON EL PLAN DE DESARROLLO</t>
  </si>
  <si>
    <t>METAS A LA CUAL APORTA</t>
  </si>
  <si>
    <t>Proyecto No 1166 Consolidación de la gestión pública eficiente del IDIGER, como entidad coordinadora del SDGR-CC.</t>
  </si>
  <si>
    <t>Proyecto No 1178 Fortalecimiento del manejo de emergencias y desastres.</t>
  </si>
  <si>
    <t>Proyecto No 1158 Reducción del riesgo y adaptación al cambio climático.</t>
  </si>
  <si>
    <t>Proyecto No 1172 Conocimiento del riesgo y efectos del cambio climático.</t>
  </si>
  <si>
    <t>SECTOR</t>
  </si>
  <si>
    <t>CODIGO PRESUPUESTAL</t>
  </si>
  <si>
    <t>TIPOS DE PLANES DE ACCIÓN</t>
  </si>
  <si>
    <t>ORIGEN DE LOS RECURSOS</t>
  </si>
  <si>
    <t>01 Mantener 6  escenarios actualizados que contribuyan a fortalecer el conocimiento de riesgo y efectos del cambio climático en el Distrito Capital.</t>
  </si>
  <si>
    <t>02 Actualizar 4 planos normativos con la  Zonificación de Amenazas para el Plan de Ordenamiento Territorial.</t>
  </si>
  <si>
    <t xml:space="preserve">03 Elaborar 9 documentos de estudios  y/o diseños de obras de Reducción de Riesgo para el Distrito Capital. </t>
  </si>
  <si>
    <t>04 Emitir 2500 Documentos Técnicos  de amenaza y/o riesgo  a través de Conceptos  y/o Diagnósticos Técnicos.</t>
  </si>
  <si>
    <t>05 Diseñar, instrumentar y administrar 1 Sistema de Alerta que  aborde  condiciones meteorológicas, hidrológicas y geotécnicas.</t>
  </si>
  <si>
    <t>01 Reasentar a 4.286 familias localizadas en zonas de riesgo no mitigable (286 a cargo del IDIGER)</t>
  </si>
  <si>
    <t>02 Construir 16 obras de mitigación para la reducción del riesgo</t>
  </si>
  <si>
    <t>03 Promover para 2.500.000 habitantes la gestión en riesgo y adaptación al cambio climático a través de acciones de comunicación, educación y participación.</t>
  </si>
  <si>
    <t>04 Incentivar y promover el cumplimiento de la norma de sismo resistencia y el reforzamiento estructural.</t>
  </si>
  <si>
    <t>05 Formular una política de reasentamiento.</t>
  </si>
  <si>
    <t xml:space="preserve">01 Desarrollar e implementar 100% de la  Estrategia Distrital de Respuesta a Emergencias </t>
  </si>
  <si>
    <t>02 Capacitar 30.000 personas en acciones para  el manejo de emergencias (Preparativos y Respuesta)</t>
  </si>
  <si>
    <t>03 Implementar y operar 1 Centro Distrital Logístico y de Reserva y la  Central de información y telecomunicaciones del IDIGER (CITEL)</t>
  </si>
  <si>
    <t>04 Asesorar y/o conceptuar 6.000 Planes De Contingencia para aglomeraciones de público de media y alta complejidad.</t>
  </si>
  <si>
    <t>05 Realizar 12.000 Visitas de verificación de sistemas de transporte vertical y puertas eléctricas</t>
  </si>
  <si>
    <t>06 Garantizar la coordinación del  100% de las emergencias en el marco de la Estrategia Distrital de Respuesta a Emergencias</t>
  </si>
  <si>
    <t>01 Formular e implementar el 100% de los planes de trabajo definidos para el fortalecimiento de la función administrativa y el desarrollo institucional.</t>
  </si>
  <si>
    <t>02 Implementar y mantener el 100% de la eficiencia en la provisión de bienes y servicios de soporte a todas las áreas que conforman la Entidad.</t>
  </si>
  <si>
    <t>03 Implementar y mantener el Sistema Integrado de Gestión del IDIGER.</t>
  </si>
  <si>
    <t>04 Mantener al 100% del funcionamiento y seguridad de los servicios y sistemas de información, infraestructura de T.I., instrumentación y telecomunicaciones de la entidad.</t>
  </si>
  <si>
    <t>00 Porcentaje de sostenibilidad del Sistema Integrado de Gestión en el Gobierno Distrital</t>
  </si>
  <si>
    <t>METAS DEL PDD</t>
  </si>
  <si>
    <t>Subcuenta de Manejo de Emergencias, Calamidades o Desastres - Implementación de procesos efectivos de preparativos, respuesta y recuperación post evento.</t>
  </si>
  <si>
    <t>Subcuenta de Manejo de Emergencias, Calamidades o Desastres - Atención Integral, oportuna, eficiente y eficaz de las situaciones de emergencia, calamidad o desastre a traves de la estrategia distrital de respuesta.</t>
  </si>
  <si>
    <t>VIGENCIA</t>
  </si>
  <si>
    <t xml:space="preserve">APROPIACIÓN DISPONIBLE </t>
  </si>
  <si>
    <t>Subcuenta de Conocimiento del Riesgos y de los Efectos del Cambio Climatico - Generación de conociminento y actualización de los analisis de riesgos y efectos del cambio climatico.</t>
  </si>
  <si>
    <t>Subcuenta de Conocimiento del Riesgos y de los Efectos del Cambio Climatico - Resiliencia sectorial y reducciòn de riesgos de gran impacto.</t>
  </si>
  <si>
    <t>Subcuenta de Reducción del Riesgo - Reducción de la vulnerabilidad territorial de Bogotá frente a riesgos y efectos del cambio climático.</t>
  </si>
  <si>
    <t>3-3-1-1-100</t>
  </si>
  <si>
    <t>3-3-1-1-300</t>
  </si>
  <si>
    <t>3-3-1-2-100</t>
  </si>
  <si>
    <t>3-3-1-2-200</t>
  </si>
  <si>
    <t>3-3-1-4-100</t>
  </si>
  <si>
    <t>Gastos generales</t>
  </si>
  <si>
    <t>3-1-2</t>
  </si>
  <si>
    <t>3-3-1-15-01-04-1158</t>
  </si>
  <si>
    <t>3-3-1-15-07-42-1166</t>
  </si>
  <si>
    <t>3-3-1-15-01-04-1178</t>
  </si>
  <si>
    <t>3-3-1-15-01-04-1172</t>
  </si>
  <si>
    <t>Funcionamiento</t>
  </si>
  <si>
    <t>00. Plan de Acción por Dependencias</t>
  </si>
  <si>
    <t>PROYECTO O SUBCUENTA / LINEA DE INVERSION</t>
  </si>
  <si>
    <t>Componente 1</t>
  </si>
  <si>
    <t>1.1</t>
  </si>
  <si>
    <t>Producto 1</t>
  </si>
  <si>
    <t>1.2</t>
  </si>
  <si>
    <t>Producto 2</t>
  </si>
  <si>
    <t>1.3</t>
  </si>
  <si>
    <t>1.4</t>
  </si>
  <si>
    <t xml:space="preserve">APROPIACION </t>
  </si>
  <si>
    <t>CDP</t>
  </si>
  <si>
    <t>3-3-1-1</t>
  </si>
  <si>
    <t>3-3-1-1-100-101</t>
  </si>
  <si>
    <t>Elaboración y actualización de estudios sobre amenaza, vulnerabilidad, riesgos y efectos del cambio climático.</t>
  </si>
  <si>
    <t>3-3-1-1-100-102</t>
  </si>
  <si>
    <t>Generación de líneas de investigación sobre riesgos y efectos del cambio climático</t>
  </si>
  <si>
    <t>3-3-1-1-100-103</t>
  </si>
  <si>
    <t>Centro de Monitoreo de riesgos y Cambio Climático.</t>
  </si>
  <si>
    <t>3-3-1-1-100-104</t>
  </si>
  <si>
    <t xml:space="preserve">Tecnologías de la información y las comunicaciones. </t>
  </si>
  <si>
    <t>Resiliencia sectorial y reducciòn de riesgos de gran impacto.</t>
  </si>
  <si>
    <t>3-3-1-1-300-301</t>
  </si>
  <si>
    <t>Producciòn limpia de alimentos y resiliencia alimentaria</t>
  </si>
  <si>
    <t>3-3-1-1-300-302</t>
  </si>
  <si>
    <t>Resiliencia en salud por riesgos y cambio climatico.</t>
  </si>
  <si>
    <t>3-3-1-1-300-303</t>
  </si>
  <si>
    <t>Redundancia y reducciòn de vulnerabilida funcional de los servicios publicos y de movilidad.</t>
  </si>
  <si>
    <t>3-3-1-1-300-304</t>
  </si>
  <si>
    <t>Resiliencia asociada al sector productivo</t>
  </si>
  <si>
    <t>3-3-1-1-300-305</t>
  </si>
  <si>
    <t>Resiliencia en los servicios sociales de la ciudad.</t>
  </si>
  <si>
    <t>3-3-1-1-300-306</t>
  </si>
  <si>
    <t>Redcucciòn del riesgo sismico en infraestructura y vivienda.</t>
  </si>
  <si>
    <t>3-3-1-1-300-307</t>
  </si>
  <si>
    <t>Reducciòn de riesgos tecnologicos</t>
  </si>
  <si>
    <t>Implementaciòn de procesos efectivos de preparativos, respuesta y recuperaciòn post evento</t>
  </si>
  <si>
    <t>3-3-1-2-100-101</t>
  </si>
  <si>
    <t>Preparativos institucionales (Sistema Operativo Distrital de Emergencias - SODE).</t>
  </si>
  <si>
    <t>3-3-1-2-100-102</t>
  </si>
  <si>
    <t>Preparativos sociales y comunitarios para respuesta a emergencias calamidades y/o  desastres.</t>
  </si>
  <si>
    <t>3-3-1-2-100-103</t>
  </si>
  <si>
    <t xml:space="preserve">Respuesta a emergencias calamidades y/o  desastres. </t>
  </si>
  <si>
    <t>3-3-1-2-100-104</t>
  </si>
  <si>
    <t xml:space="preserve">Rehabilitación y Recuperación Post desastre.  </t>
  </si>
  <si>
    <t>Atenciòn Integral, oportuna, eficiente y eficaz de las situaciones de emergencia, calamidad o desastre a traves de la estrategia distrital de respuesta.</t>
  </si>
  <si>
    <t>Manejo integral del agua como elemento vital para la resiliencia frente a riesgos y los efectos del cambio climatico.</t>
  </si>
  <si>
    <t>3-3-1-3-100-101</t>
  </si>
  <si>
    <t>Infraestructura adaptativa para el manejo y aprovechamiento del agua.</t>
  </si>
  <si>
    <t>3-3-1-3-100-102</t>
  </si>
  <si>
    <t>Reducción de las pérdidas de agua en el sisema de acueducto de Bogotá</t>
  </si>
  <si>
    <t>3-3-1-3-100-103</t>
  </si>
  <si>
    <t>Reducción del consumo de agua potable por el uso de agua lluvia</t>
  </si>
  <si>
    <t>3-3-1-3-100-104</t>
  </si>
  <si>
    <t>Protección del acuífero de la ciudad</t>
  </si>
  <si>
    <t>3-3-1-3-100-105</t>
  </si>
  <si>
    <t>Recuperación de la cuenca del río Bogotá</t>
  </si>
  <si>
    <t>3-3-1-3-100-106</t>
  </si>
  <si>
    <t>Recuperación de los espacios del agua como parte de la Estructura Ecológica Principal y reguladora del drenaje urbano</t>
  </si>
  <si>
    <t>3-3-1-3-100-107</t>
  </si>
  <si>
    <t>Recolecciòn y aprovechamiento del agua lluvia en espacios publicos.</t>
  </si>
  <si>
    <t>Sistema de gobernanza ambiental para afrontar colectivamente los riesgos y efectos de cambio climatico.</t>
  </si>
  <si>
    <t>3-3-1-3-200-201</t>
  </si>
  <si>
    <t>Participación social y comunitaria para la gestión de riesgos y cambio climático</t>
  </si>
  <si>
    <t>3-3-1-3-200-202</t>
  </si>
  <si>
    <t>Fortalecimiento del Sistema Distrital de Gestión de Riesgos y Cambio Climático y desarrollo de la estructura de la gobernanza</t>
  </si>
  <si>
    <t>3-3-1-3-200-203</t>
  </si>
  <si>
    <t>Fortalecimiento y generación de nuevas alianzas y plataformas de cooperación</t>
  </si>
  <si>
    <t>Tranformaciòn cultural para enfentar los riesgos y los nuevos retos del cambio climatico.</t>
  </si>
  <si>
    <t>3-3-1-3-300-301</t>
  </si>
  <si>
    <t>Apropiación social y cultural para la reducción del riesgo y la adaptación al cambio climático.</t>
  </si>
  <si>
    <t>3-3-1-3-300-302</t>
  </si>
  <si>
    <t>Empoderamiento y movilización incidente</t>
  </si>
  <si>
    <t>3-3-1-3-300-303</t>
  </si>
  <si>
    <t>Ampliación en el uso de instrumentos y herramientas para la comunicación y la pedagogía.</t>
  </si>
  <si>
    <t>3-3-1-3-300-304</t>
  </si>
  <si>
    <t>Educación y comunicación para apropiación y transformación cultural en gestión de riegos y cambio climático.</t>
  </si>
  <si>
    <t>Bogota ciudad sostenible y eficiente baja en carbono</t>
  </si>
  <si>
    <t>3-3-1-3-400-401</t>
  </si>
  <si>
    <t xml:space="preserve">Movilidad sostenible </t>
  </si>
  <si>
    <t>3-3-1-3-400-402</t>
  </si>
  <si>
    <t>Bogota Basura Cero</t>
  </si>
  <si>
    <t>3-3-1-3-400-403</t>
  </si>
  <si>
    <t>Eficiencia energética</t>
  </si>
  <si>
    <t>3-3-1-3-400-404</t>
  </si>
  <si>
    <t>Construcción sostenible</t>
  </si>
  <si>
    <t>Reducciòn de la vulnerabilidad territorial de Bogota frente a riesgos y efectos del cambio climatico.</t>
  </si>
  <si>
    <t>3-3-1-4-100-101</t>
  </si>
  <si>
    <t>Ecourbanismo para la adaptación</t>
  </si>
  <si>
    <t>3-3-1-4-100-102</t>
  </si>
  <si>
    <t>Estructura Ecológica Principal de Bogotá</t>
  </si>
  <si>
    <t>3-3-1-4-100-103</t>
  </si>
  <si>
    <t>Coberturas vegetales urbanas y rurales</t>
  </si>
  <si>
    <t>3-3-1-4-100-104</t>
  </si>
  <si>
    <t>Programa de transformación de las zonas de riesgos en suelos de protección</t>
  </si>
  <si>
    <t>3-3-1-4-100-105</t>
  </si>
  <si>
    <t>Reasentamiento de las familias en riesgo</t>
  </si>
  <si>
    <t>3-3-1-4-100-106</t>
  </si>
  <si>
    <t>Tecnologías innovadoras y sostenibles para la reducción de riesgos y adaptación</t>
  </si>
  <si>
    <t xml:space="preserve">Linea </t>
  </si>
  <si>
    <t>Generación de conociminento y actualización de los analisis de riesgos y efectos del cambio climatico.</t>
  </si>
  <si>
    <t>Componente 2</t>
  </si>
  <si>
    <t>Componente 3</t>
  </si>
  <si>
    <t>Total</t>
  </si>
  <si>
    <t>FASES DEL PLAN DE ACCIÓN</t>
  </si>
  <si>
    <t>GERENTE DEL PLAN DE ACCIÓN:</t>
  </si>
  <si>
    <t>PROCESOS RELACIONADOS</t>
  </si>
  <si>
    <t>AREA RESPONSABLE:</t>
  </si>
  <si>
    <t>NOMBRE DEL PLAN:</t>
  </si>
  <si>
    <t>2.1</t>
  </si>
  <si>
    <t>2.3</t>
  </si>
  <si>
    <t>2.4</t>
  </si>
  <si>
    <t>3.1</t>
  </si>
  <si>
    <t>3.2</t>
  </si>
  <si>
    <t>3.3</t>
  </si>
  <si>
    <t>3.4</t>
  </si>
  <si>
    <t>Componente 4</t>
  </si>
  <si>
    <t>4.1</t>
  </si>
  <si>
    <t>4.2</t>
  </si>
  <si>
    <t>META</t>
  </si>
  <si>
    <t xml:space="preserve">PRODUCTO </t>
  </si>
  <si>
    <t>RESPONSABLE</t>
  </si>
  <si>
    <t>($) FONDIGER</t>
  </si>
  <si>
    <t>($) IDIGER</t>
  </si>
  <si>
    <t xml:space="preserve">AVANCE DEL CUMPLIMIENTO </t>
  </si>
  <si>
    <t>% DE AVANCE</t>
  </si>
  <si>
    <t>(S) FUNCION/</t>
  </si>
  <si>
    <t>2.5</t>
  </si>
  <si>
    <t>2.6</t>
  </si>
  <si>
    <t>2.7</t>
  </si>
  <si>
    <t>2.8</t>
  </si>
  <si>
    <t>2.9</t>
  </si>
  <si>
    <t>2.10</t>
  </si>
  <si>
    <t>2.11</t>
  </si>
  <si>
    <t>3.5</t>
  </si>
  <si>
    <t>3.6</t>
  </si>
  <si>
    <t>3.7</t>
  </si>
  <si>
    <t>3.8</t>
  </si>
  <si>
    <t>3.9</t>
  </si>
  <si>
    <t>3.10</t>
  </si>
  <si>
    <t>3.11</t>
  </si>
  <si>
    <t>3.12</t>
  </si>
  <si>
    <t>3.13</t>
  </si>
  <si>
    <t>3.14</t>
  </si>
  <si>
    <t>3.15</t>
  </si>
  <si>
    <t>3.16</t>
  </si>
  <si>
    <t>3.17</t>
  </si>
  <si>
    <t>3.18</t>
  </si>
  <si>
    <t>3.19</t>
  </si>
  <si>
    <t>3.20</t>
  </si>
  <si>
    <t>3.21</t>
  </si>
  <si>
    <t>5.1</t>
  </si>
  <si>
    <t>Ejecución de reserva presupuestal programada.</t>
  </si>
  <si>
    <t>Ejecución de pasivo exigible.</t>
  </si>
  <si>
    <t>Presupuesto ejecutado / Presupuesto programado</t>
  </si>
  <si>
    <t xml:space="preserve">Presupuesto ejecutado / Total del Presupuesto en pasivo </t>
  </si>
  <si>
    <t>Total Programado</t>
  </si>
  <si>
    <t>5.2</t>
  </si>
  <si>
    <t>N/A</t>
  </si>
  <si>
    <t>SALDO DISP</t>
  </si>
  <si>
    <t>ORIGEN</t>
  </si>
  <si>
    <t>IDIGER</t>
  </si>
  <si>
    <t>FONDIGER</t>
  </si>
  <si>
    <t>PI / LINEA DE INVERSION</t>
  </si>
  <si>
    <t>META / PROGRAMA</t>
  </si>
  <si>
    <t>PROGRAMA</t>
  </si>
  <si>
    <t>Meta 1</t>
  </si>
  <si>
    <t>Meta 2</t>
  </si>
  <si>
    <t>Meta 3</t>
  </si>
  <si>
    <t>Meta 4</t>
  </si>
  <si>
    <t>Meta 5</t>
  </si>
  <si>
    <t>Meta 6</t>
  </si>
  <si>
    <t xml:space="preserve">Apropiación </t>
  </si>
  <si>
    <t>periodo de seguimiento</t>
  </si>
  <si>
    <t>Periodo de seguimiento del 01 de Enero al 31 de Marzo de 2018</t>
  </si>
  <si>
    <t>Periodo de seguimiento del 01 de Abril al 30 de Junio de 2018</t>
  </si>
  <si>
    <t>Periodo de seguimiento del 01 de Julio al 30 de Septiembre de 2018</t>
  </si>
  <si>
    <t>Periodo de seguimiento del 01 de Octubre al 31 de Diciembre de 2018</t>
  </si>
  <si>
    <t>PILAR /EJE</t>
  </si>
  <si>
    <t>1. INFORMACIÓN GENERAL</t>
  </si>
  <si>
    <t>2. ARTICULACIÓN CON EL PLAN DE DESARROLLO</t>
  </si>
  <si>
    <t>PRODUCTO</t>
  </si>
  <si>
    <t xml:space="preserve">META </t>
  </si>
  <si>
    <t>PONDERACIÓN</t>
  </si>
  <si>
    <r>
      <t xml:space="preserve">Por lo general este tipo de metas se definen en la formulación de los proyectos de inversión y están asociadas a las causas del problema. La consecución de metas de producto contribuye a la obtención de una meta de resultado específica, representadas en la entrega de bienes y servicios finales o intermedios, que se definen a partir de los objetivos específicos. </t>
    </r>
    <r>
      <rPr>
        <sz val="11"/>
        <rFont val="Arial"/>
        <family val="2"/>
      </rPr>
      <t xml:space="preserve">Es importante que la definición y construcción de las metas de los proyectos se hagan en términos de proceso, magnitud, unidad de medida y descripción, tal como se presenta a continuación: 
• Proceso: Es el verbo en infinitivo que indica la acción a realizar, tal como: construir, adecuar, capacitar, dotar, etc. 
• Magnitud: Cantidad o número de la acción identificada en el proceso. 
• Unidad de medida: Especifique la unidad de medida que define la actividad (familias, predios, estudios, hectáreas, personas, obras, porcentaje,etc.)
• Descripción: Permite complementar el propósito de la meta. </t>
    </r>
  </si>
  <si>
    <t>PROGRAMACIÓN</t>
  </si>
  <si>
    <t>DEPENDENCIAS Y/O PERSONAS RESPONSABLES</t>
  </si>
  <si>
    <t>RECURSOS PROGRAMADOS</t>
  </si>
  <si>
    <t xml:space="preserve">FORMULACIÓN DEL PLAN DE ACCIÓN </t>
  </si>
  <si>
    <t xml:space="preserve"> EVIDENCIA O SOPORTE DEL CUMPLIMIENTO DE LA SUB ACTIVIDAD </t>
  </si>
  <si>
    <t xml:space="preserve">% ACUMULADO DE AVANCE POR PRODUCTO </t>
  </si>
  <si>
    <t xml:space="preserve"> EJECUCIÓN DE RECURSOS </t>
  </si>
  <si>
    <t>Registre los documentos y/o soportes que permiten evidenciar el desarrollo de las actividades para el cumplimiento de la meta (Informes, bases de datos, bitácoras, actas de reunión, listados de asistencia, invitaciones, mapas, planos, fotografías, videos, etc.)
Observaciones: Registrar comentarios o situaciones que considere relevantes en relación con el desarrollo de las actividades para el logro de los productos y/o cumplimiento de la meta.</t>
  </si>
  <si>
    <t>4. PLAN DE ACCIÓN</t>
  </si>
  <si>
    <t>GIROS</t>
  </si>
  <si>
    <t>No</t>
  </si>
  <si>
    <t>No DEL PRODUCTO</t>
  </si>
  <si>
    <t xml:space="preserve">Alcance </t>
  </si>
  <si>
    <t>Tiempo</t>
  </si>
  <si>
    <t>Costo</t>
  </si>
  <si>
    <t>DESCRIPCIÓN DETALLADA DEL CAMBIO / MOTIVO ESPECIFICO</t>
  </si>
  <si>
    <t>FECHA SOLICITUD</t>
  </si>
  <si>
    <t>ESTADO DEL CAMBIO</t>
  </si>
  <si>
    <t>FECHA DE APROBACIÓN DEL CAMBIO</t>
  </si>
  <si>
    <t>Rechazado por la OAP</t>
  </si>
  <si>
    <t>Aprobado por la OAP</t>
  </si>
  <si>
    <t>JUSTIFICACIÓN DE APROBACIÓN O RECHAZO</t>
  </si>
  <si>
    <t>CATEGORIA DEL CAMBIO</t>
  </si>
  <si>
    <t>CAUSA / ORIGEN DEL CAMBIO</t>
  </si>
  <si>
    <t>Acción Preventiva</t>
  </si>
  <si>
    <t>Acción Correctiva</t>
  </si>
  <si>
    <t>Actualización / Modificación</t>
  </si>
  <si>
    <t xml:space="preserve">Corrección </t>
  </si>
  <si>
    <t>Otros</t>
  </si>
  <si>
    <t>Eliminar Producto</t>
  </si>
  <si>
    <t>Nuevo Producto</t>
  </si>
  <si>
    <t xml:space="preserve">Calidad </t>
  </si>
  <si>
    <t>Solicitud de Comité Directivo</t>
  </si>
  <si>
    <t>Recurso Humano</t>
  </si>
  <si>
    <t>Documentación</t>
  </si>
  <si>
    <t>Otro</t>
  </si>
  <si>
    <t>IMPACTO DEL CAMBIO EN LA LÍNEA BASE</t>
  </si>
  <si>
    <t xml:space="preserve">INFORMACIÓN GENERAL </t>
  </si>
  <si>
    <t>05. SEGUIMIENTO PRESUPUESTAL</t>
  </si>
  <si>
    <t>5. SEGUIMIENTO PRESUPUESTAL</t>
  </si>
  <si>
    <t xml:space="preserve">FASES DEL PLAN DE ACCIÓN   </t>
  </si>
  <si>
    <t xml:space="preserve">VIGENCIA 
</t>
  </si>
  <si>
    <t xml:space="preserve">ORIGEN </t>
  </si>
  <si>
    <t xml:space="preserve">PI / LINEA DE INVERSION </t>
  </si>
  <si>
    <t xml:space="preserve">META / PROGRAMA </t>
  </si>
  <si>
    <t xml:space="preserve">APROPIACION  </t>
  </si>
  <si>
    <t xml:space="preserve">CDP </t>
  </si>
  <si>
    <t xml:space="preserve">GIROS </t>
  </si>
  <si>
    <t>06. CONTROL DE CAMBIOS DEL PLAN DE ACCIÓN</t>
  </si>
  <si>
    <t>6. CONTROL DE CAMBIOS DEL PLAN DE ACCIÓN</t>
  </si>
  <si>
    <r>
      <t xml:space="preserve">Estime el valor de los recursos financieros que se requieren para desarrollar la actividad, así como la fuente de financiación. </t>
    </r>
    <r>
      <rPr>
        <b/>
        <sz val="11"/>
        <color indexed="8"/>
        <rFont val="Arial"/>
        <family val="2"/>
      </rPr>
      <t>( IDIGER FUNCIONAMIENTO, IDIGER INVERSION, - FONDIGER)
IDIGER: Especifique y registre donde corresponda según sea la fuente de los recursos (Inversión o funcionamiento) 
FONDIGER: Teniendo en cuenta que éstos no tienen vencimiento de anualidad, se debe registrar el valor programado de acuerdo con la vigencia de asignación de los recursos, según corresponda.</t>
    </r>
  </si>
  <si>
    <t>Relacione el numero del producto objeto de modificación.</t>
  </si>
  <si>
    <t>Tipo de cambio que se está realizando al plan de acción, puede tratarse de un cambio de alcance, cronograma, costos (presupuesto), calidad, o inclusive cambios en los recursos humanos o la documentación.</t>
  </si>
  <si>
    <t>Aquí se describe en detalle en qué consiste el cambio que se está proponiendo para el plan de acción. La descripción dependerá de la categoría, por ejemplo si es de alcance, se describe que modificación se está realizando,  si es de costos los fondos adicionales que se están asignando o fondos que se están sustrayendo y así sucesivamente.</t>
  </si>
  <si>
    <t>Se indica como está siendo afectada la variable y las implicaciones que tiene. Es importante expresar los impactos en términos medibles.</t>
  </si>
  <si>
    <t>Este espacio es diligenciado por la Oficicna Asesora de Planeación y especifica  la disposición final del aprobador de cambios, puede ser aprobado o rechazado.</t>
  </si>
  <si>
    <t>Indica las razones o la justificación por la cual el cambio fue aprobado o  rechazado.</t>
  </si>
  <si>
    <t>Se registra la fecha en que la Oficina Asesora de Planeación  aprueba o  rechaza la modificación del plan de acción.</t>
  </si>
  <si>
    <t>Seleccione de la lista desplegable la vigencia para la ejecución y desarrollo del Plan de Acción  Ej: Enero 1 a 31 de Diciembre de 2018.</t>
  </si>
  <si>
    <t xml:space="preserve">Seleccione de la lista desplegable, el nombre del Plan de Acción, cuya información será registrada en el formato. </t>
  </si>
  <si>
    <t xml:space="preserve">Relacione el proceso o los procesos según la dependencia o área a la cual pertenece la información que registra. </t>
  </si>
  <si>
    <t>OBJETIVOS ESPECÍFICOS DEL PLAN DE ACCIÓN</t>
  </si>
  <si>
    <t>Seleccione de la lista desplegable el origen de los recursos según corresponda: (INVERSIÓN DIRECTA IDIGER, INVERSIÓN DIRECTA FONDIGER, Y FUNCIONAMIENTO). En el caso de que los recursos correspondan a inversión directa debe seleccionar si son provienen del FONDIGER o pertenecen a recursos de inversión del IDIGER.</t>
  </si>
  <si>
    <t xml:space="preserve">Identifique y seleccione de la lista desplegable el código presupuestal que corresponda al proyecto de inversión o a la Subcuenta del FONDIGER de donde provienen los recursos. </t>
  </si>
  <si>
    <t>PROYECTO O SUBCUENTA / LINEA DE INVERSIÓN</t>
  </si>
  <si>
    <r>
      <t>Identifique de la lista desplegable el nombre de la meta del proyecto de inversión que le corresponde al Plan de Acción que se está formulando.</t>
    </r>
    <r>
      <rPr>
        <sz val="11"/>
        <rFont val="Arial"/>
        <family val="2"/>
      </rPr>
      <t xml:space="preserve"> </t>
    </r>
    <r>
      <rPr>
        <b/>
        <sz val="11"/>
        <rFont val="Arial"/>
        <family val="2"/>
      </rPr>
      <t>Si el Plan de Acción abarca todas las metas del proyecto, registrarlas en este espacio.</t>
    </r>
  </si>
  <si>
    <t>OBJETIVO ESTRATÉGICO DE LA ENTIDAD</t>
  </si>
  <si>
    <t>PROYECTO ESTRATEGICO</t>
  </si>
  <si>
    <t>RESPONSABLE DEL PLAN DE ACCIÓN</t>
  </si>
  <si>
    <t>Especifique cual es el objetivo que se quiere lograr con el desarrollo de las actividades planteadas en el formato.</t>
  </si>
  <si>
    <t>Seleccione de la lista desplegable el año de asignación de los recursos. En el caso de los recursos del FONDIGER, éstos pueden ser de una o más vigencias, caso para el cual  es necesario registrar cada uno de los años  de asignación.</t>
  </si>
  <si>
    <t>El cambio se puede estar como resultado de solicitudes de Comite Directivo o partes  interesadas, pero también como resultado de la identificación  de errores en la formulación, acciones preventivas o acciones correctivas identificadas por el grupo,area  o partes interesadas. Aquí se marcan todas las que apliquen e inclusive tiene la opción de marcar “otros”</t>
  </si>
  <si>
    <t>Periodo de seguimiento del 01 de Enero al 31 de Marzo de 2019</t>
  </si>
  <si>
    <t>Periodo de seguimiento del 01 de Abril al 30 de Junio de 2019</t>
  </si>
  <si>
    <t>Periodo de seguimiento del 01 de Julio al 30 de Septiembre de 2019</t>
  </si>
  <si>
    <t>Periodo de seguimiento del 01 de Octubre al 31 de Diciembre de 2019</t>
  </si>
  <si>
    <t>Periodo de seguimiento del 01 de Enero al 31 de Marzo de 2020</t>
  </si>
  <si>
    <t>Periodo de seguimiento del 01 de Abril al 30 de Junio de 2020</t>
  </si>
  <si>
    <t>Periodo de seguimiento del 01 de Julio al 30 de Septiembre de 2020</t>
  </si>
  <si>
    <t>Periodo de seguimiento del 01 de Octubre al 31 de Diciembre de 2020</t>
  </si>
  <si>
    <t>Formulación - Línea Base</t>
  </si>
  <si>
    <t>Identifique y seleccione de la lista desplegable el nombre del proyecto de inversión, gastos generales o subcuenta del Fondiger que corresponde al código presupuestal registrado en el numeral anterior.</t>
  </si>
  <si>
    <t>Identifique y seleccione de la lista desplegable el nombre del proyecto de inversión, gastos generales o linea de inversión del Fondiger que corresponde según el producto a financiar.</t>
  </si>
  <si>
    <t>CLASIFICACIÓN DEL PLAN</t>
  </si>
  <si>
    <t>En este campo se deben registrar  todos los componentes y los productos que se programaron en la hoja No 2  plan de acción.</t>
  </si>
  <si>
    <t>Identifique y seleccione de la lista desplegable la vigencia de los recursos con los cuales estan financiando cada producto que programado en el plan de acción.</t>
  </si>
  <si>
    <t>Identifique y seleccione de la lista desplegable el origen de los recursos que van a financiar el producto a desarrollar identificando IDIGER o FONDIGER.</t>
  </si>
  <si>
    <t>Identifique y seleccione de la lista desplegable según el proyecto de inversión, gastos generales o  linea de inversión  del Fondiger, seleccione la meta o programa según correponda el producto a financiar.</t>
  </si>
  <si>
    <t>Registrar el valor establecido por el sistema PREDIS en relación a los recursos con los que cuenta la entidad, según el  proyecto de inversión, meta, línea, subcuenta o programa.</t>
  </si>
  <si>
    <t>Corresponde al número consecutivo del plan de acción por actualización o modificación del formato</t>
  </si>
  <si>
    <t>VERSIÓN</t>
  </si>
  <si>
    <t>Se registra la fecha en que se solicita la modificación del plan de acción a la Oficina Asesora de Planeación.</t>
  </si>
  <si>
    <t xml:space="preserve">Instituto Distrital de Gestión de Riesgos y Cambio Climatico - IDIGER </t>
  </si>
  <si>
    <t xml:space="preserve">Registrar el valor libre de compromisos después de afectación por Certificados de Disponibilidad Presupuestal o Certificados de Registros Presupuestales </t>
  </si>
  <si>
    <t>Registrar el valor establecido por el sistema PREDIS en relación con los recursos girados por concepto de bienes y servicios contratados.</t>
  </si>
  <si>
    <t>RP</t>
  </si>
  <si>
    <t xml:space="preserve">RP </t>
  </si>
  <si>
    <r>
      <rPr>
        <b/>
        <sz val="11"/>
        <color indexed="8"/>
        <rFont val="Arial"/>
        <family val="2"/>
      </rPr>
      <t>Registro Presupuestal</t>
    </r>
    <r>
      <rPr>
        <sz val="11"/>
        <color indexed="8"/>
        <rFont val="Arial"/>
        <family val="2"/>
      </rPr>
      <t>. Es la operación a través de la cual se perfecciona el compromiso. Es este espacio se debe registrar el valor comprometido según el sistema PREDIS con cargo a disponibilidades presupuestales expedidas.</t>
    </r>
  </si>
  <si>
    <r>
      <rPr>
        <b/>
        <sz val="11"/>
        <color indexed="8"/>
        <rFont val="Arial"/>
        <family val="2"/>
      </rPr>
      <t>Certificado de Disponibilidad Presupuestal</t>
    </r>
    <r>
      <rPr>
        <sz val="11"/>
        <color indexed="8"/>
        <rFont val="Arial"/>
        <family val="2"/>
      </rPr>
      <t>. Documento que garantiza la existencia del rubro. Registrar en este espacio el valor apropiado según el sistema PREDIS para la atención de un compromiso.</t>
    </r>
  </si>
  <si>
    <t>PERIODO DE EJECUCIÓN</t>
  </si>
  <si>
    <t>PLAN</t>
  </si>
  <si>
    <t>PLAN:</t>
  </si>
  <si>
    <t>Diana Patricia Arévalo Sánchez    
Subdirección de Análisis de Riesgos y Efectos de Cambio Climático    
Subdirectora de Análisis de Riesgos y Efectos de Cambio Climático    
darevalo@idiger.gov.co    
4297414 - Extensión 2903</t>
  </si>
  <si>
    <t>Danilo Ruíz Plazas
Subdirección para la Reducción del Riesgo y Adaptación al Cambio Climático
Subdirector para la Reducción del Riesgo y Adaptación al Cambio Climático
druiz@idiger.gov.co
4297414 - Extensión 2897</t>
  </si>
  <si>
    <t>Carlos Torres Becerra
Subdirección de Manejo de Emergencias y Desastres
Subdirector de Manejo de Emergencias y Desastres
ctorres@idiger.gov.co
4297414 - Extensión 2301</t>
  </si>
  <si>
    <t>Mónica del Pilar Rubio Arenas
Subdirección Corporativa y Asuntos Disciplinarios
Subdirectora Corporativa y Asuntos Disciplinarios
mrubio@idiger.gov.co
4297414 - Extensión 2836</t>
  </si>
  <si>
    <t>David Giovanni Flórez Reyes
Oficina TIC
Jefe de la Oficina TIC
dgflorez@idiger.gov.co
4297414 - Extensión 2306</t>
  </si>
  <si>
    <t>Oficina de Comunicaciones</t>
  </si>
  <si>
    <t>Olga Teresa de Jesús Ávila Romero
Oficina Asesora Jurídica
Jefe de la Oficina Asesora Jurídica
oavila@idiger.gov.co
4297414 - Extensión 2842</t>
  </si>
  <si>
    <t>Jorge Enrique Angarita López
Oficina Asesora de Planeación 
Jefe de la Oficina Asesora de Planeación
jangarita@idiger.gov.co
4297414 - Extensión 2713</t>
  </si>
  <si>
    <t>Juan Carlos Velasquez Chavez
Oficina de Comunicaciones
Asesor de Comunicaciones
jcvelasquez@idiger.gov.co
4297414 - Extensión 2902</t>
  </si>
  <si>
    <t>Richard Alberto Vargas Hernández
Dirección General
Director General 
rvargas@idiger.gov.co
4297414 - Extensión 2804</t>
  </si>
  <si>
    <t>LISTA001</t>
  </si>
  <si>
    <t>LISTA002</t>
  </si>
  <si>
    <t>LISTA003</t>
  </si>
  <si>
    <t>LISTA004</t>
  </si>
  <si>
    <t>LISTA005</t>
  </si>
  <si>
    <t>LISTA006</t>
  </si>
  <si>
    <t>LISTA007</t>
  </si>
  <si>
    <t>LISTA008</t>
  </si>
  <si>
    <t>LISTA009</t>
  </si>
  <si>
    <t>LISTA010</t>
  </si>
  <si>
    <t>Resiliencia de sistemas hídricos de abastecimiento</t>
  </si>
  <si>
    <t>Bogotá ciudad sostenible y eficiente baja en carbono.</t>
  </si>
  <si>
    <t>Desarrollo del SDGR -CC</t>
  </si>
  <si>
    <t xml:space="preserve">Tics para la Gestión de Riesgos </t>
  </si>
  <si>
    <t xml:space="preserve">Comunicación </t>
  </si>
  <si>
    <t>LISTA011</t>
  </si>
  <si>
    <t>LISTA012</t>
  </si>
  <si>
    <t>LISTA013</t>
  </si>
  <si>
    <t>3-3-1-3-100</t>
  </si>
  <si>
    <t>3-3-1-3-200</t>
  </si>
  <si>
    <t>3-3-1-3-300</t>
  </si>
  <si>
    <t>3-3-1-3-400</t>
  </si>
  <si>
    <t>Subcuenta de Adaptación al Cambio Climático - Manejo integral del agua como elemento vital para la resiliencia frente a riesgos y los efectos del cambio climatico.</t>
  </si>
  <si>
    <t>Subcuenta de Adaptación al Cambio Climático- Sistema de gobernanza ambiental para afrontar colectivamente los riesgos y efectos de cambio climatico.</t>
  </si>
  <si>
    <t>Subcuenta de Adaptación al Cambio Climático- Tranformaciòn cultural para enfentar los riesgos y los nuevos retos del cambio climatico.</t>
  </si>
  <si>
    <t>Subcuenta de Adaptación al Cambio Climático- Bogota ciudad sostenible y eficiente baja en carbono</t>
  </si>
  <si>
    <t xml:space="preserve">Ponderación </t>
  </si>
  <si>
    <t>Ponderación</t>
  </si>
  <si>
    <t>Total % de Avance del Plan de Acción</t>
  </si>
  <si>
    <t>Total de Recursos Programados</t>
  </si>
  <si>
    <t xml:space="preserve">Programación Presupuestal </t>
  </si>
  <si>
    <t xml:space="preserve">Ejecución  Presupuestal </t>
  </si>
  <si>
    <t>PERIODO DE EJECUCIÓN:</t>
  </si>
  <si>
    <t>TOTAL # DE PRODUCTOS:</t>
  </si>
  <si>
    <t>Jorge Enrique Angarita López</t>
  </si>
  <si>
    <t xml:space="preserve">Diana Patricia Arévalo Sánchez    </t>
  </si>
  <si>
    <t>Danilo Ruíz Plazas</t>
  </si>
  <si>
    <t>Carlos Torres Becerra</t>
  </si>
  <si>
    <t>Mónica del Pilar Rubio Arenas</t>
  </si>
  <si>
    <t>David Giovanni Flórez Reyes</t>
  </si>
  <si>
    <t>Olga Teresa de Jesús Ávila Romero</t>
  </si>
  <si>
    <t>Juan Carlos Velasquez Chavez</t>
  </si>
  <si>
    <t>Richard Alberto Vargas Hernández</t>
  </si>
  <si>
    <t>Producción limpia de alimentos y resiliencia alimentaria</t>
  </si>
  <si>
    <t>Redcucción del riesgo sismico en infraestructura y vivienda.</t>
  </si>
  <si>
    <t>Reducción de riesgos tecnologicos</t>
  </si>
  <si>
    <t>Recolección y aprovechamiento del agua lluvia en espacios publicos.</t>
  </si>
  <si>
    <t>Servicios personales asociados a la nomina</t>
  </si>
  <si>
    <t>Aportes patronales al sector privado y público</t>
  </si>
  <si>
    <t>Adquisición de Bienes</t>
  </si>
  <si>
    <t>Adquisición de Servicios</t>
  </si>
  <si>
    <t>Otros Gastos Generales</t>
  </si>
  <si>
    <t>Gastos_Generales</t>
  </si>
  <si>
    <t>Proyecto_No_1178_Fortalecimiento_del_manejo_de_emergencias_y_desastres</t>
  </si>
  <si>
    <t>Proyecto_No_1172_Conocimiento_del_riesgo_y_efectos_del_cambio_climático</t>
  </si>
  <si>
    <t>Proyecto_No_1158_Reducción_del_riesgo_y_adaptación_al_cambio_climático</t>
  </si>
  <si>
    <t>Proyecto_No_1166_Consolidación_de_la_gestión_pública_eficiente_del_IDIGER_como_entidad_coordinadora_del_SDGR_CC</t>
  </si>
  <si>
    <t>Generación_de_conociminento_y_actualización_de_los_analisis_de_riesgos_y_efectos_del_cambio_climatico</t>
  </si>
  <si>
    <t>Resiliencia_sectorial_y_reducción_de_riesgos_de_gran_impacto</t>
  </si>
  <si>
    <t>Implementación_de_procesos_efectivos_de_preparativos_respuesta_y_recuperación_post_evento</t>
  </si>
  <si>
    <t>Atención_Integral_oportuna_eficiente_y_eficaz_de_las_situaciones_de_emergencia_calamidad_o_desastre_a_traves_de_la_estrategia_distrital_de_respuesta</t>
  </si>
  <si>
    <t>Manejo_integral_del_agua_como_elemento_vital_para_la_resiliencia_frente_a_riesgos_y_los_efectos_del_cambio_climatico</t>
  </si>
  <si>
    <t>Reducción_de_la_vulnerabilidad_territorial_de_Bogota_frente_a_riesgos_y_efectos_del_cambio_climatico</t>
  </si>
  <si>
    <t>Bogota_ciudad_sostenible_y_eficiente_baja_en_carbono</t>
  </si>
  <si>
    <t>Tranformación_cultural_para_enfentar_los_riesgos_y_los_nuevos_retos_del_cambio_climatico</t>
  </si>
  <si>
    <t>Sistema_de_gobernanza_ambiental_para_afrontar_colectivamente_los_riesgos_y_efectos_de_cambio_climatico</t>
  </si>
  <si>
    <t>Disponible</t>
  </si>
  <si>
    <t>TOTAL</t>
  </si>
  <si>
    <t>RECURSOS - FONDIGER 2016</t>
  </si>
  <si>
    <t>RECURSOS - FONDIGER 2017</t>
  </si>
  <si>
    <t>RECURSOS - FONDIGER 2018</t>
  </si>
  <si>
    <t>RECURSOS INVERSION - IDIGER</t>
  </si>
  <si>
    <t>RECURSOS FUNCIONAMIENTO - IDIGER</t>
  </si>
  <si>
    <t>Periodo</t>
  </si>
  <si>
    <t>01 Mantener 6  escenarios actualizados que contribuyan a fortalecer el conocimiento de riesgo y efectos del cambio climático en el Distrito Capital.
02 Actualizar 4 planos normativos con la  Zonificación de Amenazas para el Plan de Ordenamiento Territorial.
03 Elaborar 9 documentos de estudios  y/o diseños de obras de Reducción de Riesgo para el Distrito Capital. 
04 Emitir 2500 Documentos Técnicos  de amenaza y/o riesgo  a través de Conceptos  y/o Diagnósticos Técnicos.
05 Diseñar, instrumentar y administrar 1 Sistema de Alerta que  aborde  condiciones meteorológicas, hidrológicas y geotécnicas.</t>
  </si>
  <si>
    <t>01 Reasentar a 4.286 familias localizadas en zonas de riesgo no mitigable (286 a cargo del IDIGER)
02 Construir 16 obras de mitigación para la reducción del riesgo
03 Promover para 2.500.000 habitantes la gestión en riesgo y adaptación al cambio climático a través de acciones de comunicación, educación y participación.
04 Incentivar y promover el cumplimiento de la norma de sismo resistencia y el reforzamiento estructural.
05 Formular una política de reasentamiento.</t>
  </si>
  <si>
    <t>01 Desarrollar e implementar 100% de la  Estrategia Distrital de Respuesta a Emergencias 
02 Capacitar 30.000 personas en acciones para  el manejo de emergencias (Preparativos y Respuesta)
03 Implementar y operar 1 Centro Distrital Logístico y de Reserva y la  Central de información y telecomunicaciones del IDIGER (CITEL)
04 Asesorar y/o conceptuar 6.000 Planes De Contingencia para aglomeraciones de público de media y alta complejidad.
05 Realizar 12.000 Visitas de verificación de sistemas de transporte vertical y puertas eléctricas.</t>
  </si>
  <si>
    <t>01 Formular e implementar el 100% de los planes de trabajo definidos para el fortalecimiento de la función administrativa y el desarrollo institucional.
02 Implementar y mantener el 100% de la eficiencia en la provisión de bienes y servicios de soporte a todas las áreas que conforman la Entidad.</t>
  </si>
  <si>
    <t>00 Porcentaje de sostenibilidad del Sistema Integrado de Gestión en el Gobierno Distrital
03 Implementar y mantener el Sistema Integrado de Gestión del IDIGER.</t>
  </si>
  <si>
    <t>Proyecto No 1166_Consolidación de la gestión pública eficiente del IDIGER, como entidad coordinadora del SDGR-CC.</t>
  </si>
  <si>
    <t>Proyecto No 1166 Consolidacion de la gestión pública eficiente del IDIGER, como entidad coordinadora del SDGR-CC.</t>
  </si>
  <si>
    <t>LISTA014</t>
  </si>
  <si>
    <t>LISTA015</t>
  </si>
  <si>
    <t>LISTA016</t>
  </si>
  <si>
    <t>LISTA017</t>
  </si>
  <si>
    <t>LISTA018</t>
  </si>
  <si>
    <t>LISTA019</t>
  </si>
  <si>
    <t>LISTA020</t>
  </si>
  <si>
    <t>LISTA021</t>
  </si>
  <si>
    <t>LISTA022</t>
  </si>
  <si>
    <t>LISTA023</t>
  </si>
  <si>
    <t>LISTA024</t>
  </si>
  <si>
    <t>LISTA025</t>
  </si>
  <si>
    <t>LISTA026</t>
  </si>
  <si>
    <t xml:space="preserve">Gestión del Manejo de Emergencias
Promoción de la Autogestión Ciudadana del Riesgo </t>
  </si>
  <si>
    <t>Gestión del Talento Humano
Gestión Administrativa
Gestión Documental
Atención al ciudadano
Gestión Financiera
Motivación y Desarrollo Personal</t>
  </si>
  <si>
    <t>Tics para la Gestión de Riesgos 
Gestión Administrativa</t>
  </si>
  <si>
    <t xml:space="preserve">Gestión de la Reducción de Riesgos y adaptación al Cambío Climático
Promoción de la Autogestión Ciudadana del Riesgo
Desarrollo del SDGR -CC </t>
  </si>
  <si>
    <t xml:space="preserve">Gestión Contractual
Gestión Jurídica </t>
  </si>
  <si>
    <t>Direccionamiento Estrategico
Desarrollo del SDGR -CC
Seguimiento evaluación y control a la gestión de la entidad</t>
  </si>
  <si>
    <t>Gestión del Talento Humano
Motivación y Desarrollo Personal</t>
  </si>
  <si>
    <t>Inversión_Directa_IDIGER</t>
  </si>
  <si>
    <t>Inversión_Directa_FONDIGER</t>
  </si>
  <si>
    <t>Especifique de la lista desplegable, el sector del Gobierno Distrital al que pertenece la entidad.</t>
  </si>
  <si>
    <r>
      <t xml:space="preserve">Especifique un indicador de eficacia que se relacione directamente </t>
    </r>
    <r>
      <rPr>
        <b/>
        <sz val="11"/>
        <rFont val="Arial"/>
        <family val="2"/>
      </rPr>
      <t>con el</t>
    </r>
    <r>
      <rPr>
        <sz val="11"/>
        <rFont val="Arial"/>
        <family val="2"/>
      </rPr>
      <t xml:space="preserve"> producto</t>
    </r>
    <r>
      <rPr>
        <sz val="11"/>
        <rFont val="Arial"/>
        <family val="2"/>
      </rPr>
      <t>. El indicador debe permitirle hacer seguimiento al cumplimiento de la programación establecida para lograr el producto propuesto.</t>
    </r>
  </si>
  <si>
    <t>Especifique el nombre del Objetivo Estratégico en el que se ubica el plan de acción, de acuerdo con las líneas funcionales establecidas en la Entidad.</t>
  </si>
  <si>
    <t>SUB - TOTAL</t>
  </si>
  <si>
    <t>1. COMPONENTE: Administración y Desarrollo Institucional</t>
  </si>
  <si>
    <t>1.5</t>
  </si>
  <si>
    <t>1.6</t>
  </si>
  <si>
    <t>1.7</t>
  </si>
  <si>
    <t>1.8</t>
  </si>
  <si>
    <t>1.9</t>
  </si>
  <si>
    <t>1.10</t>
  </si>
  <si>
    <t>1.11</t>
  </si>
  <si>
    <t>1.12</t>
  </si>
  <si>
    <t>1.13</t>
  </si>
  <si>
    <t>1.14</t>
  </si>
  <si>
    <t>Realizar seguimiento al cronograma  de implementación de  SICAPITAL-NIIF y otros requerimientos</t>
  </si>
  <si>
    <t>Realizar Seguimiento a las actividades que permitan realizar el cierre de los requerimientos que efectue la Oficina de Control Interno y de Entes de Control, de acuerdo con las funciones que desarrolla la Subdirección Corporativa y Asuntos Disciplinarios.</t>
  </si>
  <si>
    <t>Estructurar, revisar y controlar los procesos de selección asociados a la Subdirección Corporativa y Asuntos Disciplinarios, verificando el cumplimiento aplicable de la normatividad que regula los los mismos.</t>
  </si>
  <si>
    <t>Revisar los actos administrativos asociados a la Subdirección Corporativa y Asuntos Disciplinarios, verificando el cumplimiento aplicable de la normatividad que regula los los mismos.</t>
  </si>
  <si>
    <t>Elaborar y Revisar las actas del Consejo Directivo del IDIGER en desarrollo de las funciones que se encuentran a cargo de la Subdirección Corporativa y Asuntos Disciplinarios.</t>
  </si>
  <si>
    <t>Consolidar y revisar la formulación, reformulación y sustentación del Anteproyecto de Presupuesto de inversión que se encuentra a cargo de la Subdirección Corporativa y Asuntos Disciplinarios.</t>
  </si>
  <si>
    <t>Realizar el seguimiento y control de la ejecución física y financiera de los recursos asociados al proyecto de inversión, reservas, funcionamiento y pasivos exigibles que se encuentra a cargo de la SCAD, con el fin de dar cumplimiento de las metas programadas en los mismos.</t>
  </si>
  <si>
    <t>Realizar los trámites necesarios que contribuyan a la ejecución eficiente de los recursos del proyecto de Inversión  de la SCAD:  (Solicitudes de: modificaciones del proyecto, CDP, anulaciones y liberaciones de saldos, ajustes contractuales y de recursos entre conceptos de gasto y recurrencia, elaboración de Estudios Previos de Contratistas).</t>
  </si>
  <si>
    <t>Programar, reprogramar, revisar y hacer seguimiento periódico del PAC correspondiente al proyecto de Inversión de la SCAD y Gastos de Funcionamiento de la entidad.</t>
  </si>
  <si>
    <t>Reportar y realizar el seguimiento a los indicadores de gestión de los procesos de gestión corporativa.</t>
  </si>
  <si>
    <t>Realizar el seguimiento y los reportes periódicos al Plan de Acción del Proyecto de Inversión que se encuentra a cargo de la Subdirección Corporativa y Asuntos Disciplinarios.</t>
  </si>
  <si>
    <t>Número de Actividades  ejectuadas / total actividades programadas</t>
  </si>
  <si>
    <t>Número de hallazgos cerrados / Total de hallazgos</t>
  </si>
  <si>
    <t>No. Actividades realizadas / No. actividades comprometidas en el Plan Anticorrupción</t>
  </si>
  <si>
    <t>No. De Informes revisados / total de informes entregados</t>
  </si>
  <si>
    <t>% cumplimiento del plan</t>
  </si>
  <si>
    <t>N° de procesos de selección tramitados / Total de procesos solicitados</t>
  </si>
  <si>
    <t>N° de actos administrativos revisados / Total de actos administrativos  solicitados</t>
  </si>
  <si>
    <t>N° de Actas elaboradas y revisadas / Total de Actas expedidas</t>
  </si>
  <si>
    <t>Anteproyecto formulado</t>
  </si>
  <si>
    <t>N° de Informes realizados</t>
  </si>
  <si>
    <t>N° de Documentos tramitados / Total de Documentos requeridos</t>
  </si>
  <si>
    <t>PAC reprogramado dentro periodo</t>
  </si>
  <si>
    <t>No. indicadores reportados  / Total de Indicadores</t>
  </si>
  <si>
    <t>Reportes Presentados / Reportes programados</t>
  </si>
  <si>
    <t>Desarrollar al 100% las actividades relacionadas con los procesos transversales que desde la Subdirección Corporativa y Asuntos Disciplinarios se adelantan en cumplimiento de la misionalidad del IDIGER</t>
  </si>
  <si>
    <t>Ejecutar el plan de acción de Gestión Contable que incluye la  planeación del sistema contable; la recepción, procesamiento y verificación de la información,  la  prestentación de las declaraciones tributarias y demás obligaciones impositivas y, la  entrega de informes financieros y económicos a los usuarios internos, organismos de control y ciudadanía en general.</t>
  </si>
  <si>
    <t>Desarrollar al 100% las acciones que permitan sostener el sistema contable de la entidad, bajo la Resolución 533 de 2015</t>
  </si>
  <si>
    <t>Realizar actividades y el  seguimiento respecto al cumplimiento de los lineamientos señalados en la Ley 1712 de 2014 -Ley de Transparencia.</t>
  </si>
  <si>
    <t>Apoyar en las actividades y revisión de los diferentes informes de la Subdirección Corporativa y Asuntos Disciplinarios.</t>
  </si>
  <si>
    <t>Elaborar y hacer seguimiento al Plan de Acción de  Gestión de Talento Humano conforme a  los lineamientos de MIPG y realizar actividades para apoyar el cumplimiento de SIG y la norma ISO 9001 /2015.</t>
  </si>
  <si>
    <t>2. COMPONENTE: Gestión Financiera - Contabilidad</t>
  </si>
  <si>
    <t>No. De actividades ejecutadas / No. De actividades programadas</t>
  </si>
  <si>
    <t>Realizar las pruebas requeridas para la implementación del aplicativo de presupuesto para FONDIGER</t>
  </si>
  <si>
    <t xml:space="preserve">Registrar la Ejecución de las Reservas </t>
  </si>
  <si>
    <t xml:space="preserve">Registrar la Ejecución de pasivos presupuestales inversión y funcionamiento </t>
  </si>
  <si>
    <t>Registrar la Ejecución presupuestal vigencia 2018 inversión y funcionamiento</t>
  </si>
  <si>
    <t>Ejecución del Programa Anual Mesualizado de Caja (PAC) inversión y funcionamiento de Vigencia</t>
  </si>
  <si>
    <t>Realizar el análisis, revisión y seguimiento a los Saldos por ejecutar de las Disponibilidades y  Compromisos, asi como de la ejecución presupuestal de recursos de Vigencias Anteriores del FONDIGER.</t>
  </si>
  <si>
    <t>Ejecución del Programa Anual Mesualizado de Caja (PAC) inversión y funcionamiento de Reservas.</t>
  </si>
  <si>
    <t>Realizar seguimiento a la ejecución presupuestal de vigencia, reservas, pasivos y PAC inversión y funcionamiento.</t>
  </si>
  <si>
    <t>Realizar el trámite respectivo de las modificaciones presupuestales.</t>
  </si>
  <si>
    <t>Consolidar el anteproyecto de presupuesto para la siguiente vigencia inversión y funcionamiento.</t>
  </si>
  <si>
    <t>Expedir, registrar y realizar el seguimiento de documentos y certificados de tipo presupuestal FONDIGER.</t>
  </si>
  <si>
    <t>% de avance mensual en la implementación del módulo</t>
  </si>
  <si>
    <t>Sumatoria de la ejecución de reservas realizadas / Total de reservas constituidas</t>
  </si>
  <si>
    <t>Sumatoria de la ejecución de los pasivos  realizados / Total de pasivos constituidos</t>
  </si>
  <si>
    <t>Sumatoria de la ejecución de presupuestos vigencia 2018 / Total de presupuesto 2018</t>
  </si>
  <si>
    <t xml:space="preserve">Valor ejecutado de PAC / Valor programado de PAC </t>
  </si>
  <si>
    <t>No de seguimientos realizados / 48</t>
  </si>
  <si>
    <t>No. Modificaciones realizadas</t>
  </si>
  <si>
    <t xml:space="preserve">1 un informe de anteproyecto de presupuesto </t>
  </si>
  <si>
    <t xml:space="preserve">Sumatoria de la ejecución de presupuesto FONDIGER 2018 / Total de presupuesto FONDIGER </t>
  </si>
  <si>
    <t>24 informes generados Fondiger</t>
  </si>
  <si>
    <t>Garantizar el  100% de las acciones del proceso de gestión presupuestal de la entidad.</t>
  </si>
  <si>
    <t>3. COMPONENTE: Gestión Financiera - Presupuesto</t>
  </si>
  <si>
    <t>Pagos efectivamente realizados / Pagos radicados</t>
  </si>
  <si>
    <t>Sumatoria del Valor pagado por concepto de comisión fiduciaria / Valor contrato</t>
  </si>
  <si>
    <t>Realizar el seguimiento y trámite de los pagos radicados con cargo a la unidad ejecutora 01 (IDIGER) y 02 (FONDIGER)</t>
  </si>
  <si>
    <t xml:space="preserve">Realizar seguimiento a los pagos efectuados por la Fiduciaria en el marco del encargo fiduciario vigente. </t>
  </si>
  <si>
    <t>Desarrollar el 100% de las acciones que permitan tramitar y ejecutar oportunamente los pagos de la entidad.</t>
  </si>
  <si>
    <t>4. COMPONENTE: Gestión Financiera - Pagos</t>
  </si>
  <si>
    <t>5.3</t>
  </si>
  <si>
    <t>5.4</t>
  </si>
  <si>
    <t>5.5</t>
  </si>
  <si>
    <t>5.6</t>
  </si>
  <si>
    <t>5.7</t>
  </si>
  <si>
    <t>5.8</t>
  </si>
  <si>
    <t>5.9</t>
  </si>
  <si>
    <t>5.10</t>
  </si>
  <si>
    <t>5.11</t>
  </si>
  <si>
    <t>5.12</t>
  </si>
  <si>
    <t>5.13</t>
  </si>
  <si>
    <t>5.14</t>
  </si>
  <si>
    <t>5.15</t>
  </si>
  <si>
    <t>5.16</t>
  </si>
  <si>
    <t>5.17</t>
  </si>
  <si>
    <t>5.18</t>
  </si>
  <si>
    <t>5.19</t>
  </si>
  <si>
    <t>5.20</t>
  </si>
  <si>
    <t>5.21</t>
  </si>
  <si>
    <t>5.22</t>
  </si>
  <si>
    <t>5.23</t>
  </si>
  <si>
    <t>Proyectar autos de archivo, autos que remiten por competencia, autos de formulación de cargos y fallos disciplinarios.</t>
  </si>
  <si>
    <t>Elaborar y aprobar el Plan Estratégico de Talento Humano</t>
  </si>
  <si>
    <t>Evaluar el FURAG de 2017 para proyectar el Plan estrategico de Gestión de Talento Humano y FURAG.</t>
  </si>
  <si>
    <t>Diligenciar el formato del FURAG de Gestión de Talento Humano para la vigencia 2018</t>
  </si>
  <si>
    <t>Proyección y Aplicación de encuestas de necesidades de Bienestar Social  y entrega de informes</t>
  </si>
  <si>
    <t>Proyección y Aplicación de encuestas de Calidad de vida  y entrega de informes</t>
  </si>
  <si>
    <t>Proyección y Aplicación de encuestas de necesidades de Capacitación y entrega de informes</t>
  </si>
  <si>
    <t>Elaborar, adoptar y hacer seguimiento al plan de bienestar  social 2018.</t>
  </si>
  <si>
    <t>Elaborar, adoptar y hacer seguimiento al plan de capacitación 2018.</t>
  </si>
  <si>
    <t>Elaborar, adoptar y hacer seguimiento al Programana del Sistema de Gestión de Seguridad y Salud en el Trabajo.</t>
  </si>
  <si>
    <t>Realizar la  evaluación de calidad de las actividades del Plan de Bienestar  2017</t>
  </si>
  <si>
    <t>Mantener actualizado el SIG con todos los documentos relacionados con la Gestión de Talento Humano</t>
  </si>
  <si>
    <t>Mantener actualizadas las Bases de Datos y NAS con la información del personal de planta conforme a las situaciones y  actos administrativos.</t>
  </si>
  <si>
    <t>Administrar y mantener actualizado el Sistema PERNO conforme a las novedades reportadas.</t>
  </si>
  <si>
    <t>Reportar oportunamente  las novedades mensuales para proyección y pago de la nomina mensual.</t>
  </si>
  <si>
    <t>Depurar y actualizar el archivo correspondiente a las historias laborales de los servidores del IDIGER.</t>
  </si>
  <si>
    <t>Actualizar  PERNO con base en la información de las historias laborales depuradas y actualizadas.</t>
  </si>
  <si>
    <t>Digitalización del archivo correspondiente a las historias laborales de los servidores del IDIGER</t>
  </si>
  <si>
    <t>Realizar la revisión de las solicitudes de certificados de insuficiencia o inexistencia de personal de la entidad y elaborar los respectivos certificados conforme al criterio emitido por la profesional de Gestión de Talento Humano.</t>
  </si>
  <si>
    <t xml:space="preserve">Realizar el trámite de elaboración de los carnéts institucionales para los funcionarios y contratistas de la entidad. </t>
  </si>
  <si>
    <t>Realizar las verificación de requisitos de acuerdo con los instrumentos definidos por la entidad y realizar la vinculación del personal de planta</t>
  </si>
  <si>
    <t>Reportar mensualmente mediante correo electrónico la información de los servidores públicos en el SIDEAP y generar el certificado de actualización de información - SIDEAP.</t>
  </si>
  <si>
    <t>Diseñar y ejecutar un Plan de Trabajo para los servidores públicos del Idiger que acompañe las etapas de ingreso, desarrollo y retiro; con base en los resultados de la Convocatoria 431 de 2016.</t>
  </si>
  <si>
    <t>Realizar el informe del estado de las prórrogas y de la Planta de personal a la Comisión Nacional del Servicio Civil.</t>
  </si>
  <si>
    <t>Realizar seguimiento de las evaluaciones de los servidores públicos vinculados al IDIGER y enviar a publicación en la página WEB</t>
  </si>
  <si>
    <t>Realizar el 100% de las afiliaciones a la ARL de funcionarios y contratistas de la entidad</t>
  </si>
  <si>
    <t>Efectuar al 100% el pago ARL riesgo IV y V de los contratistas de la entidad</t>
  </si>
  <si>
    <t>Preparar, proyectar y sustanciar autos de apertura de indagaciones disciplinarias contra funcionarios de la entidad o en averiguación de responsables.</t>
  </si>
  <si>
    <t>Preparar, proyectar y sustanciar autos de apertura de  investigaciones disciplinarias contra funcionarios de la entidad.</t>
  </si>
  <si>
    <t>5.24</t>
  </si>
  <si>
    <t>5.25</t>
  </si>
  <si>
    <t>5.26</t>
  </si>
  <si>
    <t>5.27</t>
  </si>
  <si>
    <t>5.28</t>
  </si>
  <si>
    <t>5.29</t>
  </si>
  <si>
    <t>No de indagaciones iniciadas durante el periodo</t>
  </si>
  <si>
    <t>No de investigaciones iniciadas durante el periodo</t>
  </si>
  <si>
    <t>No de autos proyectados durante el periodo</t>
  </si>
  <si>
    <t>1 Plan Adoptado</t>
  </si>
  <si>
    <t>% de cumplimiento del plan</t>
  </si>
  <si>
    <t>Un formulario diligenciado</t>
  </si>
  <si>
    <t>No. De funcionarios que contestaron la encuestas / Total de funcionarios</t>
  </si>
  <si>
    <t>No. Actividades realizadas / No. De Actividades programadas en el Plan</t>
  </si>
  <si>
    <t>No. Actividades realizadas / No. De Actividades programadas en el Programa del SGSST</t>
  </si>
  <si>
    <t>Promedio de la evaluación de cada uno de los eventos / Calificación esperada por cada trimestre</t>
  </si>
  <si>
    <t>No.  de procedimientos actualizados / No. total de  procedimientos que requieren actualización.</t>
  </si>
  <si>
    <t>No, de novedades  actualizadas / Total de novedades del periodo</t>
  </si>
  <si>
    <t>Sistema actualizado</t>
  </si>
  <si>
    <t>No, de novedades reportadas / Total de novedades radicadas según el corte de nómina</t>
  </si>
  <si>
    <t>No. De historias laborales actualizadas  y depuradas / No. De total de historias laborales por actualizar y depurar.</t>
  </si>
  <si>
    <t>No. De historias laborales Digitalizadas / No. De total de historias laborales.</t>
  </si>
  <si>
    <t xml:space="preserve"> No. de certificados elaborados / No. de solicitudes de certificados</t>
  </si>
  <si>
    <t xml:space="preserve"> No. de carnéts institucionales elaborados / No. de solicitudes de carntés institucionales</t>
  </si>
  <si>
    <t xml:space="preserve">No. De personas vinculadas durante el trimestre </t>
  </si>
  <si>
    <t>No. De reportes realizados y certificados al SIDEAP / 12</t>
  </si>
  <si>
    <t>Un plan formulado</t>
  </si>
  <si>
    <t>Dos informes</t>
  </si>
  <si>
    <t>Un informe publicado</t>
  </si>
  <si>
    <t>No. de afiliaciones realizadas en el periodo/total de afiliaciones requeridas</t>
  </si>
  <si>
    <t xml:space="preserve"> # de pagos realizados  / 12</t>
  </si>
  <si>
    <t>Disciplinarios - Lorena</t>
  </si>
  <si>
    <t>Talento Humano - Marcela</t>
  </si>
  <si>
    <t>Talento Humano - Sandra C</t>
  </si>
  <si>
    <t>Talento Humano - Beatriz</t>
  </si>
  <si>
    <t>Talento Humano - Ingrid</t>
  </si>
  <si>
    <t>Talento Humano - Mabel</t>
  </si>
  <si>
    <t>Talento Humano - Ximena, Alejandra</t>
  </si>
  <si>
    <t>Talento Humano - Alejandra</t>
  </si>
  <si>
    <t>Talento Humano</t>
  </si>
  <si>
    <t>Talento Humano - Sandra</t>
  </si>
  <si>
    <t>5. COMPONENTE: Gestión del Talento Humano</t>
  </si>
  <si>
    <t>Garantizar al 100% el cumplimiento de la Función Disciplinaria, conforme a la normatividad vigente.</t>
  </si>
  <si>
    <t>Garantizar al 100% el cumplimiento de las actividades de la Gestión de Talento Humano del IDIGER, conforme a la normatividad vigente.</t>
  </si>
  <si>
    <t>6. COMPONENTE: Atención al Ciudadano</t>
  </si>
  <si>
    <t>6.1</t>
  </si>
  <si>
    <t>6.2</t>
  </si>
  <si>
    <t>6.3</t>
  </si>
  <si>
    <t>Brindar permanentemente servicio a los ciudadanos  a través de los canales  y horarios dispuestos para tal fin.</t>
  </si>
  <si>
    <t>Administrar y realizar seguimiento a los requerimientos que ingresan por los diferentes canales (correo electrónico, PQRS y SDQS).</t>
  </si>
  <si>
    <t>Generar y socializar los resultados de las encuestas de percepción de los trámites y servicios de la entidad.</t>
  </si>
  <si>
    <t>Garantizar el 100% de la información, orientación y asesoría a las partes interesadas</t>
  </si>
  <si>
    <t>Número total de ciudadanos  que son atendidos por el grupo de Atención al Ciudadano por los diferentes canales de atención / Número total de ciudadanos  que requieren atención u orientación por los diferentes canales de atención</t>
  </si>
  <si>
    <t>Número de informes de seguimiento elaborados y enviados</t>
  </si>
  <si>
    <t>1 Informe presentado y socializado</t>
  </si>
  <si>
    <t>Se presentó mediante las comunicaciones internas 2018IE956, 2018IE957 y 2018IE958 los resultados  arrojados sobre  la encuesta de percepción de los trámites y servicios de la entidad a la Dirección General y a las Subdirecciones de Análisis de Riesgo Efectos del Cambio Climatico y a la de Manejo de Emergencias y Desastres.</t>
  </si>
  <si>
    <t>Socializar para Implementar las Tablas de Retención Documental vigentes</t>
  </si>
  <si>
    <t>Ejecutar los proyectos aprobados y dispuestos en el Plan Institucional de Archivos  (PINAR) el cual ha sido aprobado por el Acta del Comité Interno de Archivo 002 de 2017.</t>
  </si>
  <si>
    <t>Preparar y ejecutar los traslados de documentos de archivo de gestión al depósito de archivo.</t>
  </si>
  <si>
    <t>Documentar y divulgar las directrices que garanticen la adopción del Subsistema Interno de Gestión Documental (SIGA) en el IDIGER.</t>
  </si>
  <si>
    <t>Establecer, apoyar y hacer seguimiento al Plan de trabajo establecido para  la centralizaciòn, organizaciòn y administraciòn del Centro de Administración Documental del IDIGER, de conformidad con los recursos existentes en la entidad.</t>
  </si>
  <si>
    <t>Realizar la recepción, registro, radicación y distribución de la correspondencia externa recibida.</t>
  </si>
  <si>
    <t>Realizar la recepción, registro, radicación y distribución de la correspondencia que es producida por el IDIGER y que será remitida fuera de la entidad.</t>
  </si>
  <si>
    <t>Realizar actividades asociadas a la atención al usuario interno y externo, así como las tareas operativas de gestión de correspondencia</t>
  </si>
  <si>
    <t>01/15/2018</t>
  </si>
  <si>
    <t>7.1</t>
  </si>
  <si>
    <t>7.2</t>
  </si>
  <si>
    <t>7.3</t>
  </si>
  <si>
    <t>7.4</t>
  </si>
  <si>
    <t>7.5</t>
  </si>
  <si>
    <t>7.6</t>
  </si>
  <si>
    <t>7.7</t>
  </si>
  <si>
    <t>7.8</t>
  </si>
  <si>
    <t>Garantizar al 100% la implementación  del Sistema de Gestión Documental en la Entidad, en cumplimiento de la normatividad vigente</t>
  </si>
  <si>
    <t>No. de dependencias socializadas / total de dependencias de la Entidad</t>
  </si>
  <si>
    <t xml:space="preserve"> 
Numero de actividades ejecutadas en el pinar para la vigencia 2018 / Numero de actividades planeadas en el pinar para la vigencia 2018</t>
  </si>
  <si>
    <t>% de avance en el traslado de documentos</t>
  </si>
  <si>
    <t>Documentos aprobados y divulgados / Documentos elaborados</t>
  </si>
  <si>
    <t>No. De actividades ejecutadas del
Plan de trabajo / No. De actividades programadas en el plan de trabajo</t>
  </si>
  <si>
    <t># de documentos  distribuidos / No. De documentos radicados</t>
  </si>
  <si>
    <t xml:space="preserve"># de documentos tramitados por el servicio de mensajería / # de documentos generados por las áreas </t>
  </si>
  <si>
    <t>No. De actividades y/o tareas ejecutadas mensualmente</t>
  </si>
  <si>
    <t>7. COMPONENTE: Gestión Documental</t>
  </si>
  <si>
    <t>Gestión Documental -
Cristian
Adiana</t>
  </si>
  <si>
    <t>Gestión Documental -
Todos los contratistas de Gestión Documental</t>
  </si>
  <si>
    <t>Gestión Documental -
Todos los Todos los funcionarios y contratistas de Gestiòn Documental</t>
  </si>
  <si>
    <t>Gestión Documental -Cristian</t>
  </si>
  <si>
    <t>Gestión Documental -
Todos los funcionarios y contratistas de Gestiòn Documental</t>
  </si>
  <si>
    <t>8. COMPONENTE: Gestión Almacén e Inventario</t>
  </si>
  <si>
    <t>8.1</t>
  </si>
  <si>
    <t>8.2</t>
  </si>
  <si>
    <t>8.3</t>
  </si>
  <si>
    <t>8.4</t>
  </si>
  <si>
    <t>8.5</t>
  </si>
  <si>
    <t>8.6</t>
  </si>
  <si>
    <t>8.7</t>
  </si>
  <si>
    <t>8.8</t>
  </si>
  <si>
    <t>8.9</t>
  </si>
  <si>
    <t>8.10</t>
  </si>
  <si>
    <t>Realizar el control y seguimiento de los contratos de la Entidad que incluye la adquisicion de bienes, efectuando planificacion para su recibo.</t>
  </si>
  <si>
    <t>Recibir el 100% bienes y elementos adquiridos por la entidad, incluye codificar, clasificar y registro en los modulos SAE - SAI.</t>
  </si>
  <si>
    <t>Realizar el Inventario Fisico Bienes propiedad de la Entidad incluye Toma Fisica, registro de novedades, verfiicacion, y conciliacion contable e informe Contraloria.</t>
  </si>
  <si>
    <t>Recolección, almacenamiento, empaque y entrega para disposición final de los RAEES Y RESPEL producidos por la Entidad.</t>
  </si>
  <si>
    <t>No. De bienes registrados en SAE SAI / Total  de bienes de la entidad</t>
  </si>
  <si>
    <t>Nº Contratos controlados / Nº de contratos con adquisicion de bienes.</t>
  </si>
  <si>
    <t>Nº de bienes registrados SAE SAI / Nº de bienes recibidos.</t>
  </si>
  <si>
    <t>Nº de bienes registrados SAI / Nº de bienes novedades recibidas.</t>
  </si>
  <si>
    <t>No  de bienes entregados / No. de bienes requeridos.</t>
  </si>
  <si>
    <t>Nº de tomas fisicas realizadas durante el periodo</t>
  </si>
  <si>
    <t>No. De novedades recibidas / No. De Carpetas Actualizadas</t>
  </si>
  <si>
    <t>Informes mensuales / 12</t>
  </si>
  <si>
    <t>Nº actas de comité / Nº comites realizados.</t>
  </si>
  <si>
    <t>Total bienes entregados para disposicion / Total bienes recolectados para disposicion</t>
  </si>
  <si>
    <t>Grupo de Almacen</t>
  </si>
  <si>
    <t>Garantizar el 100 % de la eficiencia y el control de la  provisión de bienes y servicios de la entidad.</t>
  </si>
  <si>
    <t>9.1</t>
  </si>
  <si>
    <t>9.2</t>
  </si>
  <si>
    <t>9.3</t>
  </si>
  <si>
    <t>9.4</t>
  </si>
  <si>
    <t>No, de predios identificados / 1039</t>
  </si>
  <si>
    <t>No, de visitas / 1039</t>
  </si>
  <si>
    <t>No. Actividades ejecutadas / No. Actividades programadas</t>
  </si>
  <si>
    <t>Numero de predios con conceptos emitidos / 1039</t>
  </si>
  <si>
    <t>Grupo de Gestión Administrativa Predial</t>
  </si>
  <si>
    <t>9. COMPONENTE: Administración Predial</t>
  </si>
  <si>
    <t xml:space="preserve">Desarrollar al 100% acciones que garanticen la Gestión Predial de los bienes inmuebles adquiridos por el IDIGER ubicados en zonas de alto riesgo no mitigable. </t>
  </si>
  <si>
    <t>10. COMPONENTE: Gestión Administrativa</t>
  </si>
  <si>
    <t>10.1</t>
  </si>
  <si>
    <t>10.2</t>
  </si>
  <si>
    <t>10.3</t>
  </si>
  <si>
    <t>10.4</t>
  </si>
  <si>
    <t>10.5</t>
  </si>
  <si>
    <t>10.6</t>
  </si>
  <si>
    <t>10.7</t>
  </si>
  <si>
    <t>10.8</t>
  </si>
  <si>
    <t>10.9</t>
  </si>
  <si>
    <t>10.10</t>
  </si>
  <si>
    <t>10.11</t>
  </si>
  <si>
    <t xml:space="preserve">Realizar actividades de Movilidad Sostenible </t>
  </si>
  <si>
    <t>No. Actividades realizadas</t>
  </si>
  <si>
    <t>Valor total de Ejecución del presupuesto /  Presupuesto Programado</t>
  </si>
  <si>
    <t>No. De requerimientos atendidos / No. De requerimientos del periodo</t>
  </si>
  <si>
    <t>1 informe de seguimiento mensual</t>
  </si>
  <si>
    <t>No. Reclamaciones realizadas / No. De siniestros</t>
  </si>
  <si>
    <t>No. Actividades realizadas al mes</t>
  </si>
  <si>
    <t>No. De contratos ejecutados/No. Contratos progamados en el mes</t>
  </si>
  <si>
    <t>No. De actividades realizadas / No. De actividades requeridas</t>
  </si>
  <si>
    <t>%  de Avance de los procesos</t>
  </si>
  <si>
    <t>Administrativa - Hernan, Camilo, German, Nelly, Johanna, Cristhian Nuñez.</t>
  </si>
  <si>
    <t>Luis Fernando Pinzón</t>
  </si>
  <si>
    <t>11. COMPONENTE: Gestión Financiera</t>
  </si>
  <si>
    <t>11.1</t>
  </si>
  <si>
    <t>11.2</t>
  </si>
  <si>
    <t>Componente 5</t>
  </si>
  <si>
    <t>Subdirección Corporativa y Asuntos Disciplinarios
Eulin Gómez Páez</t>
  </si>
  <si>
    <t>Subdirección Corporativa y Asuntos Disciplinarios
Heliana Sofia Claros Sterling</t>
  </si>
  <si>
    <t>Subdirección Corporativa y Asuntos Disciplinarios
Mabel Lucero Rueda Acosta</t>
  </si>
  <si>
    <t>Grupo de Gestión Contable
Omaira Stella Quintana Quintana
Manuel Felipe Aya Lasprilla</t>
  </si>
  <si>
    <t>Grupo de Presupuesto
Federman Felipe Rodriguez Castro
Amanda Damariz Jara Gutierrez</t>
  </si>
  <si>
    <t>Grupo de Pagos
Walther Alonso Bernal peña
Amira Yaneth Rodriguez Holguin</t>
  </si>
  <si>
    <t xml:space="preserve">Sudirección Corporativa y Asuntos Disciplinarios
Mabel Rueda </t>
  </si>
  <si>
    <t>Realizar seguimiento presupuestal a cargo de la SDC&amp;AD</t>
  </si>
  <si>
    <t>Realizar las actividades relacionadas con la  estructuración, evaluación y observaciones del componente técnico de los procesos de selección de consultoria de diseños e interventoría, así como del proceso de obras y su interventoría.</t>
  </si>
  <si>
    <t>Apoyar las actividades relacionadas con la Planta Física de la Entidad.</t>
  </si>
  <si>
    <t>Realizar seguimiento a las actividades del Plan de Adquisiciones de inversión y funcionamiento relacionada con la provosición de bienes y servicios.</t>
  </si>
  <si>
    <t>Realizar actividades del Plan de Seguridad Vial.</t>
  </si>
  <si>
    <t>Realizar seguimiento a las reclamaciones y siniestros de la Entidad.</t>
  </si>
  <si>
    <t>Realizar actividades de seguimiento al contrato de seguros y al intermediario de seguros.</t>
  </si>
  <si>
    <t>Realizar  el suministro y provisión de transporte de vehículos para la Entidad.</t>
  </si>
  <si>
    <t>Ejecutar el presupuesto para el suministro y provisión de bienes y servicios  generales para el correcto funcionamiento de la Entidad.</t>
  </si>
  <si>
    <t>Realizar el mantenimiento preventivo y correctivo a los vehículos de la Entidad.</t>
  </si>
  <si>
    <t>Realizar el mantenimiento preventivo y correctivo de la Infraestructura de la Entidad.</t>
  </si>
  <si>
    <t>Analizar y emitir conceptos de limitaciones normativas  en materia catastral, como englobes, avalúos catastrales, cambios de nombre de propietarios y mutaciones entre otros,  y gestión inmobiliaria de 1039 bienes inmuebles del IDIGER necesarios para el correcto  Saneamiento de los bienes inmuebles.</t>
  </si>
  <si>
    <t>Ejecutar el Plan de Trabajo establecido en el proyecto de Gestión Predial  para la Subdirección Corporativa.</t>
  </si>
  <si>
    <t>Realizar las visitas para cada uno de los predios a fin de realizar la identificación física y el estado actual  de cada uno de los predios.</t>
  </si>
  <si>
    <t>Realizar la identificación previa de las propiedades, posesiones y mejoras del IDIGER y su estado de ocupación actual de 1039 inmuebles.</t>
  </si>
  <si>
    <t>Realizar el Comité de Inventarios.</t>
  </si>
  <si>
    <t>Realizar Informes mensuales para el cumplimiento de la Resolucion 533 de 2015 Nuevo Marco Normativo Contable (NMNC).</t>
  </si>
  <si>
    <t>Actualización de carpetas y actas de inventarios por responsable.</t>
  </si>
  <si>
    <t>Entregar bienes y elementos a las diferentes dependencias de la entidad, de acuerdo a los requerimientos por responsable.</t>
  </si>
  <si>
    <t>Administracion, Manejo y Control de Bienes de la Entidad y actualizacion modulos SAE-SAI de  SICAPITAL.</t>
  </si>
  <si>
    <t>Registro de novedades por traslados de almacen en modulo SAI.</t>
  </si>
  <si>
    <t>Talento Humano  - Beatriz Ruiz</t>
  </si>
  <si>
    <t>El Plan Estratégico de Talento Humano - PETH se adoptó y se publicó en la intranet de la entidad en el link http://intranet.idiger.gov.co/group/guest/planestrategicoth en el mes de abril de 2018. - Actividad Finalizada.</t>
  </si>
  <si>
    <t xml:space="preserve">Durante el tercer trimestre del 2018, la oficina de pagos radicó en FIDUAGRARIA (FONDIGER) y Secretaria de Hacienda de Bogotá (IDIGER) un total de 1336 órdenes de pago, de las cuales 647  órdenes de pago corresponden a recursos FONDIGER y 689 a recursos IDIGER. Se resalta que el 100% de las OP se realizó su pago efectivo.
En lo corrido de la vigencia 2018, la oficina de pagos ha tramitado un total de 4.035 órdenes de pago así: 
Enero 354
Febrero 521
Marzo 477
Abril 479
Mayo 453
Junio 415
Julio 457
Agosto 450
Septiembre 429
</t>
  </si>
  <si>
    <t xml:space="preserve">En desarrollo del contrato de Fiducia Publica No. 294/2017, durante el tercer trimestre del 2018 se radicaron en FIDUAGRARIA 647 órdenes de pago por un valor de $ 15.384.984.234, con una comisión fiduciaria de $ 16.822.000.
En cuanto a la ejecución total del contrato 294/2017, se han tramitado 3.032 órdenes de pago, que corresponde a una comisión fiduciaria por valor $ 78.832.000, con un avance del 47.2 % sobre el valor total del contrato. 
Con relación al nuevo proceso de contratación de Fiducia Pública, este se encuentra en proceso de observaciones al Pliego de Condiciones Definitivo, motivo por el cual los recursos asignados para vigencia 2018 presentan actualmente una ejecución presupuestal del cero por ciento (0%)
</t>
  </si>
  <si>
    <t>Actividad finalizada en Abril</t>
  </si>
  <si>
    <t>Talento Humano - Milton</t>
  </si>
  <si>
    <t xml:space="preserve">Se ajusta reporte de esta actividad total vez que a la fecha se encuentra el informe en revisión por parte de la Subdirectora Corporativa y Asuntos Disciplinarios.
Pendiente Revisión y publicación.
</t>
  </si>
  <si>
    <t>Se remito el segundo informe con radicado IDIGER 2018EE10820 de 2018, a la Comisión Nacional de Servicio Civil donde se reportó el estado de las prórrogas y de la Planta de persona del periodo correspondiente del 1 de enero al 30 de junio de 2018.</t>
  </si>
  <si>
    <t>Talento Humano - Milton , Ingrid</t>
  </si>
  <si>
    <t>Durante el periodo se realizaron  (3) informes de supervisión, y se efectuó seguimiento a los siniestros de la Entidad mediante reunión realizada con Jargu corredores de seguros, se logró la liquidación  de  6 siniestros así: Kit de lavabo, tres reflectores, una carpa, una silla, un martillo rompedor, 2 cascos A White</t>
  </si>
  <si>
    <t>Durante el trimestre se efectuaron 2 reclamaciones de dos siniestros que se presentaron, se hace continuo seguimiento para la liquidación y respectivo reintegro al almacen de los bienes.</t>
  </si>
  <si>
    <t>Se realizaron tres jornadas de movilidad sostenible y la entidad fue certificada con el sello de oro para el biciparqueadero.</t>
  </si>
  <si>
    <t>Se efectuó tres talleres con los conductores para hacer la rutagrama, seguridad en la vía, y participación en la Webinar de la  Red Empresarial de Seguridad Vial</t>
  </si>
  <si>
    <t xml:space="preserve">En el cuarto trimestre se efectuó seguimiento de los contratos adjudicados que están bajo supervisión del área administrativa, en el marco de estos se solicitó adición al contrato de vigilancia, aseo y cafeteria y aires acondicionados.
</t>
  </si>
  <si>
    <t xml:space="preserve">Se realizó la inspección de iluminación, confort termico, ruido, mecánico, electrico, carga fisica, orden y aseo, emergencias de las oficinas de las bodegas 11 y 7.
</t>
  </si>
  <si>
    <t>Se efectuó estudio de mercado, verificando el área de acuerdo a las necesidades, condiciones técnicas, ubicación y valor promedio metro cuadrado.  Se realizó todo el proceso precontactual y contractual del arrendamiento de la oficina ubicada en la calle 54 la cual está destinada para conceptos técnicos de la Subdirección de Análisis. Con el área de Salud ocupacional el arquitecto Luis Fernando efectuó el proceso precontractual de compra de locker, elevadores de pantalla, elevapies, compra de mobiliario oficina el paraiso, diseño de formato de contingencia y emergencia.</t>
  </si>
  <si>
    <t>* Durante el cuarto trimestre se realizó la  revisión de documentación de 208 bienes inmuebles, adquiridos por la entidad y que corresponden al fenómeno de remocion en masa, ubicados en la localidades  de  Ciudad Bolivar, Rafael Uribe Uribe, Usme y San Cristobal.</t>
  </si>
  <si>
    <t>* Durante el cuarto trimestre se realizó la visita técnica de identificación predial correspondiente asociada a 208 predios  adquiridos por la entidad, ubicados en la localidades  Ciudad Bolivar, Rafael Uribe Uribe, Usme y San Cristobal.</t>
  </si>
  <si>
    <t>* Dentro del proyecto de Gestión Predial de la entidad, y en colaboración a la Subdirección de Análisis de Riesgos y Efecto de Cambio Climático, se ha reportado información relacionada con la fecha de visita técnica, el estado de la adecuación y el estado del predio de 208 predios, para que se incluyan dentro de la Base Única de Predios del Idiger - BUPI.
* Mediante correo electrónico del dia 13 de noviembre, se envia esquema de trabajo de la Subdirección Corporativa para el desarrrollo de la aplicación que resulte del proyecto de Gestión Predial.</t>
  </si>
  <si>
    <t xml:space="preserve">*Durante el cuarto trimestre, se realizarón  las acciones correspondientes al saneamiento Físico Catastral,  mediante comunicaciones interna  dirigida a la Oficina Asesora Jurídica para ciento cuarenta y nueve inmuebles, adicionalmente se realizaron solicitudes a  la  Subdirección de Análisis de Riesgos y Efecto de Cambio Climático para ciento cuarenta y dos predios.
*Se solicita a la UAECD mediante los radicados 2018EE18264, 2018EE18266, 2018EE15895, 2018EE17912, 2018EE18290 y 2018EE18073  , la corrección de información catastral de ocho predios adquiridos por la entidad. 
* Se realiza solicitud de siete copias de Escrituras Publicas para realizar acciones correspondientes al saneamiento Físico Catastral.
*Se solicita a las empresas prestadoras de servicios públicos mediante los radicados 2018EE16502, 2018EE16503, 2018EE16570, 2018EE18255, 2018EE16572, entre otros para verificar el estado de cuenta y los paz y salvos correspondientes para 208 predios adquiridos por la entidad. </t>
  </si>
  <si>
    <t>En este periodono se proyectaron investigaciones disciplinarias.</t>
  </si>
  <si>
    <t>En este periodo se proyectaron 3 autos que decretan practica de pruebas, 1 auto que prorroga la investigacion disciplinaria, se proyecto 1 fallo sancionatorio. En este periodo no se proyectaron autos de cierre de investigacion.</t>
  </si>
  <si>
    <t xml:space="preserve">Durante el periodo se atendió oportunamente al 100% de 1663 ciudadanos que requieren atención a través de los diferentes canales, relacionados así: -214  usuarios a través del canal presencial.- 218 usuarios a través del canal telefónico.-1231 usuarios a través de canal virtual.
* Es importante aclarar que de las 1232 atendidas por el canal virtual, a 682 se le brindo respuesta de forma  inmediata y las restante se encuentran  en trámite, que por su naturaleza fueron radicadas en el sistema de correspondencia CORDIS para su respuesta de fondo por parte de las dependencias competentes.  
</t>
  </si>
  <si>
    <t xml:space="preserve">Durante el Cuarto (4) trimestre se generaron Ochenta y cinco   (85) informes entre las ocho (08) dependencias de la entidad, los cuales fueron enviados a través de correo electrónico a las diferentes áreas de la entidad,Tresinformes estadísticos del estado de PQRS a la Sub Corporativa, de los cuales se remitió un informe estadistico a la Direccion General  mediante comunicacion Interna No 2018IE4758 y uno a la de la subdireccion de Analisis de riesgos y Efectos del Cambio Climatico, mediante comunicacion interna 2018IE4816.  cumplimiento al 100% de envío de reportes del periodo a las dependencias. </t>
  </si>
  <si>
    <t>Es importante mencionar que a la fecha no se han socializado  las tablas de retención documental teniendo en cuenta que el Archivo de Bogotá realizó observaciones a las TRD.
Durante el cuatro trimestre se realizaron 61 fichas de valoración documental de las TRD, conforme a los ajustes solicitados por el Archivo.</t>
  </si>
  <si>
    <t xml:space="preserve">Durante el cuatro trimestre  2018 se ejecutaron las actividades de la Fase 2: Organización del Fondo Documental y  Reestructuración del Proceso de Gestión Documental, conforme a lo planteado en el PINAR, así:
• Actividades ejecutadas cuarto trimestre: 3 correspondientes a la Fase 2: conformación y a la Fase 2: Organización del Fondo Documental y  Organización de Archivos de Gestión, de acuerdo a lo planteado en el PINAR. 
• Actividades planeadas cuatro trimestre: 3  correspondientes a la Fase 2: conformación y a la Fase 2: Organización del Fondo Documental y Organización de Archivos de Gestión, de acuerdo a lo planteado en el PINAR. </t>
  </si>
  <si>
    <t>Durante el cuarto trimestre 2018, se reporta avance en la elaboración y aprobación de los siguientes documentos del SIG:
1. Procedimiento para el control de información documentada
2. Formato Solicitud Creación, Modificación o Eliminación de Documentos
3. Formato Listado Maestro de Documentos
Adicionalmente se elaboraron 35 documentos del proceso de gestión documental: 4 procedimientos, 4 guias, 13 instructivos, 14 formatos, que se encuentran para revisión de la Subdirección Corporativa y Asuntos Disciplinarios.
• Actividades ejecutadas cuarto trimestre: 25 correspondientes a la Fase 2: Reestructuración del Proceso de Gestión Documental.
• Actividades planeadas cuatro trimestre: 26  correspondientes a la Fase 2: Reestructuración del Proceso de Gestión Documental.</t>
  </si>
  <si>
    <t xml:space="preserve">Durante el cuarto trimestre 2018 se reporta un avance del 50%  conforme a la estructura detallada de trabajo para el proyecto de centralización - Fase 2 Organización de Archivos de Gestión y Reestructuración del Proceso de Gestión Documental.
</t>
  </si>
  <si>
    <t>Durante el cuarto trimestre 2018 se realizó el 100% de la distibución y entrega de 1.818 comunicaciones del total de  1.818 documentos radicados, digitalizados  y dispuestos en el NAS.</t>
  </si>
  <si>
    <t>Durante el cuarto trimestre 2018 se tramitaron al 98%  6.343 documentos a través del servicio de motorizado, servicio de mensajería, envíos por correo electrónico y entregas personales) , del total de 6.698 documentos generados por las áreas. Para este periodo se reporta una devolución de 355 documentos.</t>
  </si>
  <si>
    <t xml:space="preserve">Durante el cuarto trimestre  2018 se registraron un total de 2 actividades que corresponden a: 
* 433 registro de personas que ingresaron a la Entidad 
* 19 consultas </t>
  </si>
  <si>
    <t>Durante el trimestre se tramitaron al 100% diez (10) estudios previos requeridos para contratar bienes y servicios de la Subdirección Corporativa y Asuntos Disciplinarios.</t>
  </si>
  <si>
    <t>Durante el trimestre se revisaron al 100%  212 Actos Administrativos asociados a las funciones de la Subdireccion Corpporativa y Asuntos Disciplinarios.</t>
  </si>
  <si>
    <t>En este periodo se elaboraron las Actas No. 003 y 004 de 2018 de las sesiones del Consejo Directivo del IDIGER, adelantadas los dias 8 de octubre y 1 de noviembre de los corrientes.</t>
  </si>
  <si>
    <t xml:space="preserve">Se implementó en un 100% el módulo de LIMAY, el cual se encuentra integrado con los módulos de OPGET, PERNO ySAE-SAI
</t>
  </si>
  <si>
    <t xml:space="preserve">
De acuerdo con la herramienta existente en google drive la Subdirección Corporativa y Asuntos Disciplnarios de 59 hallazgos del año 2018, se cerraron 47 para un porcentaje de cumplimiento del 80%
Del plan de mejoramiento de la Contraloría para el año 2018 se tenían 15 hallazgos de los cual se cerraron 14, con un porcentaje de cumplimiento del 93,3%</t>
  </si>
  <si>
    <t>Se realizó seguimiento al Plan Anticorrupción y Atención al Ciudadano con corte a 31 de diciembre de  2018, el cual fue remitido a la Oficina de Control Interno y cumpliendose el 100% de las actividades programadas para la Subdirección Corporativa y Asuntos Disciplinarios
Se realizó el diagnóstico del Integridad de conformidad con base en lo exigido en MIPG, logrando establecer el Plan de Acción de Integridad para el 2019.</t>
  </si>
  <si>
    <t>Durante el trimestre se efectúó la revisión de 6 informes de PQRS generados por el área funcional de Atención al Ciudadano.
Se apoyó al área de Talento Humano en el desarrollo de las siguientes actividades requeridas para incorporar a los elegibles de la convocatoria 431 de 2016:
- Solicitud de creación de carpeta en NAS
- Creación de carpetas de conformidad con el número de OPEC
- Descargue de información de OPEC SIMO a carpeta NAS
- Verificación de requisitos de experiencia y estudios de las OPEC 
- Generación de archivos de word y excel en cumplimieno de los requisitos para las OPEC 
- A partir de lo anterior, se generaron las Resoluciones de Nombramientos y las actas de posesión respecto a algunas OPEC.
Se logró el cumplimiento de la revisión del 100% de informes entregados para realizar esta acción.</t>
  </si>
  <si>
    <t>Se efectuó seguimiento al Plan de Acción de Talento Humano, encontrándose que se avanzó a 31 de diciembre de 2018 en un 93%. Este resultado fue afectado por el avance del Plan de Capacitación Institucional</t>
  </si>
  <si>
    <t>Durante el Cuarto Trimestre el área de Tics implemento un Borrador del Nuevio Sistema Financiero para el FONDIGER, quedando definido el menu principal su funcionalidad y su manejo.
Queda pendiente antes de finalizar la Vigencia lograr cargar la información historica del Fondo e iniciar con la pruebas.</t>
  </si>
  <si>
    <t>El valor total constituido de reservas 2018 es: $8.083.422.643, Vr. Ejecutado  $7.914.840.723 GIROS y $55.247.234 ANULACIONES, quedando un saldo $113.334.686</t>
  </si>
  <si>
    <t>De acuerdo a solicitud de las áreas de la entidad se tramitaron los diferentes Certificados de Disponibilidad Presupuestal y Certificados de Registro Presupuestal quedando Ejecutado a la fecha 31-12-2018 en Compromisos: 94,34% /                                                                                                                                                                                                                                                                  $39.536.528.761 Total Ejecutado a la fecha 31-12-2018  en Giros: 71,70% / $30.048.785.100</t>
  </si>
  <si>
    <t>Reprogramación Vigencia 31/12/2018 $32.276.586.824 Ejecutado Vigencia 31/12/2018: $32.088.220.308</t>
  </si>
  <si>
    <t>Reprogramación Reservas 31/12/2018: $9.669.045.621
Ejecutado Reserva 31/12/2018: $7.765.162.069</t>
  </si>
  <si>
    <t xml:space="preserve">Se realizaron reuniones con las áreas con el fin de revisar lo ejecutado vs lo programado y reprogramado en el mes de Septiembre, Octubre y Noviembre  2018, </t>
  </si>
  <si>
    <t>Para el periodo 31-12-2018, se realizaron 13 moficaciones Presupuestales.</t>
  </si>
  <si>
    <t>Se consolidó y radicó el anteproyecto de presupuesto 2019.</t>
  </si>
  <si>
    <t>Durante el trimetre se realizaron todos los trámites solicitados al área oportunamente, alcanzando una ejecucion acumulada de $338,608,973,732 del total del Presupuesto FONDIGER  de $479,007,049,791 al corte del Cuarto Trimestre del 70,69%</t>
  </si>
  <si>
    <t>Al finalizar el Cuarto Trimestre  se realizaron todos los informes de cierre presupuestal requeridos para el oportuno seguimiento, análisis y revisión de la ejecución presupuestal del FONDIGER. 
TOTAL INFORMES: 24
12 Informes de ejecución presupuestal de Gasto e Inversión
12 Informes de ejecución presupuestal de Rentas e Ingresos</t>
  </si>
  <si>
    <t xml:space="preserve">Durante este periodo se dio apertura a 04 indagacioes preliminares en averiguacion de responsables, se proyectaron 41 oficios en desarrollo de los procesos disciplinarios  y se practicaron 4 diligencias testimoniales  </t>
  </si>
  <si>
    <t>Se realizó la evaluación de los resultados del FURAG 2017 para proyectar el Plan Estratégico de Gestión del Talento Humano 2018. Se evidenció como debilidades que es necesario realizar la identificación de la caracterización sociodemográfica de la planta de personal de la entidad y realizar la contratación con la Caja de Compensación familiar Compensar para medir el Clima Organizacional. Por efectos de la Convocatoria 431 de 2016 y el periódo de prueba de las personas nombradas bajo la misma, por esto se desarrollará en enero la caracterización y el tema de clima organizacional en el mes de mayo de 2019, tiempo en el cual la gran mayoría han terminado su período de prueba.</t>
  </si>
  <si>
    <t>Talento Humano  - Claudia</t>
  </si>
  <si>
    <t>El Departamento Administrativo de la Función Pública no remitió a las Entidades Distritales el formato del FURAG de Gestiòn de Talento Humano correspondiente a la vigencia 2018 para su diligenciamiento. Este se realizará en fecbrero de 2019.</t>
  </si>
  <si>
    <t>Actividades finalizadas desde el mes de abril de 2018</t>
  </si>
  <si>
    <t xml:space="preserve">Se llegó a un avance del 95% de avance con los servidores públicos que se encontraban en calidad de provisionalidad.
Sin embargo esta encuesta tendra que ser relanzada nuevamente en 2019 debido al cambio de personal con ocasión de la convocatoria 431-2016. </t>
  </si>
  <si>
    <t>Actividades finalizadas desde el mes de abril de 2018.</t>
  </si>
  <si>
    <t>Se elaboró el Plan de Bienestar y se adpoptó. Se realizò seguimiento de las actividades desarrolladas durante la vigencia 2018, encontrando que se tenían 26 actividades programadas y se ejecutaron 20.  No se desarrrollaron las actividades de Clima Organizacional, Taller de Prepensionados, Gestión del Cambio y Gestión del Conocimiento, dadas las condiciones de la planta de personal con ocasión de la Convocatoria 431 de 2016. Adicionalmente, no se desarrollo la actividad de Jardines Verticales.</t>
  </si>
  <si>
    <t xml:space="preserve">Se elaboró y se adoptó el PIC 2018. Se tenían planeadas 40 actividades en el PIC, de las cuales se desarrollaron 27 y se efectuaron otras capacitaciones que no se encontraban programadas como: comunicación asertiva, liquidación de nómina, ruta de emprendimiento, estrategia de afrontamiento. Faltaron por desarrollar actividades por cuanto el personal cambiaría con la Convocatoria 431 de 2016 y no se podía invertir recursos en capacitación a personas quese retirarían de la Entidad. </t>
  </si>
  <si>
    <t>Durante el periodo comprendido entre octubre a diciembre de 2018 se programaron 19 actividades y se desarrollaron 39 de acuerdo con lo establecido en el plan anual del SGSST 2018. Se realizaron actividades adicionales como la entrega de lockers a los colaboradores que tienen asignados elementos de protección personal, entrega de 110 elevadores de pantalla y 110 reposa pies, asesoría técnica en trabajo en alturas, segunda semana de PyP, afiliación a 73 colaboradores, taller de familias seguras, adjudicación del contrato para la instalación del pasamanos de la escalera del costado oriental, identificación de la matriz de peligros, actualizaciones de los Planes Operativos Normalizados de primeros auxilios, incendios, sismos.</t>
  </si>
  <si>
    <t>A la fecha del presente reporte se aplicó la encuesta de satisfacción correspondiente a la actividad del día del Conductor ( 100% evaluo la actividad como excelente), Caminata Ecológica (94% evaluo la actividad entre buena y  excelente), Día del Dulce de los Niños ( 85% excelente
y 15% Buena), Día de la Secretaria (36,25% Excelente
53,75%), Navidad de los Niños (86.3% Excelente y 12.12% Bueno) Cierre de Gestión (54% Excelente, 36% Buena).</t>
  </si>
  <si>
    <t xml:space="preserve">En el periodo de reporte de la actividad, no se solicitaron actualizaciones a los procedimientos de Gestión Humana. La documentación disponible en el mapa de procesos esta vigente y cumple con el normograma diseñado para el proceso de Talento Humano.  </t>
  </si>
  <si>
    <t>A la fecha, se tiene actualizado el 100% de la base de datos de actos administrativos.</t>
  </si>
  <si>
    <t xml:space="preserve">En lo relacionado con Nómina,  se tienen actualizado el sistema PERNO con las novedades reportadas hasta la fecha, incluyendo el personal nuevo.
</t>
  </si>
  <si>
    <t>Durante el período del reporte se recepcionaron y enviaron trescientas tres (303) novedades a nómina según el cronograma de plazos de recepción; reportadas en el formato "ADM-FT-102 Novedades Nómina y Seguridad Social" archivado en la carpeta - Novedades Administrativas" correspondiente al 100 % de las novedades recibidas dentro del plazo de recepción de novedades a nómina vigencia 2018 publicado en la intranet de la entidad http://intranet.idiger.gov.co/tramites-y-servicios.</t>
  </si>
  <si>
    <t xml:space="preserve">A la fecha del presente reporte se encuentran actualizadas las historias laborales del personal, incluyendo a los nuevos servidores de la Entidad y se encuentran en custodia por parte de Gestión Documental. </t>
  </si>
  <si>
    <t xml:space="preserve">Se realizó la actualización correspondiente a la información de los funcionarios nombrados en provisionalidad y de los funcionarios nombrados en periodo de prueba correspondientes a la Convocatoria 431 de 2018, con corte a 31/12/2018. </t>
  </si>
  <si>
    <t xml:space="preserve">
Gestión Documental digitalizó el 100% de las historial laborales del peronal de la planta provisional. Gestión del Talento Humano, digitalizó a nivel de consulta el 100% de las historias laborales correspondientes al personal nombrado en periódo de prueba en razón a la convocatoria 431 de 2016.  El próximo año, Gestión Documental realizará la organización de las historias laborales del peronal nuevo con sus respectivas tipologías.</t>
  </si>
  <si>
    <t>A la fecha del presente reporte, se han vinculado 110 personas con ocasión de la Convocatoria 431 de 2016. Se encuentra pendientes por vincular siete (7) personas, las cuales solicitaron prórroga, para ser posesionados entre los meses de enero y fecbrero de 2019. Se realizó verificación de requisitos de las mismas y se realizó de conformidad con el procedimiento de la Entidad.</t>
  </si>
  <si>
    <t>Se enviaron los reportes correspondientes a los meses de septiembre, octubre y noviembre de 2018. Quedando los doce reportes del año.</t>
  </si>
  <si>
    <t>Se realizó en alianza con la Caja de Compensación,  la Secretaria de Desarrollo Económico, ARL Positiva  y DASCD, actividades para ofrecer herramientas de empleabilidad, como son: Agencia de Colocación de Empleo (67), Ruta de Emprendimiento (24) y Estrategias de Afrontamiento (26 participantes).  Se realizó el día 2 de noviembre de 2018, la bienvenida y plan estratégico a las personas nuevas vinculadas a la Entidad. Se desarrolló la inducción virtual.</t>
  </si>
  <si>
    <t>En el periodo comprendido de octubre a diciembre de 2018 se realizó todas las solicitudes de afiliaciones a la ARL, incluyendo las adiciones y prorrogas de contratos de prestación de servicios, así como el pago de los aportes al SGSS en RL de servidores y contratistas de  pretación de servicios con nivel de riesgo laboral IV y V..</t>
  </si>
  <si>
    <t>En el periodo comprendido de octubre a diciembre de 2018 se realizó el pago de los aportes al SGSS en RL de un promedio de 116 contratistas de prestación de servicios con nivel de riesgo laboral IV y V por un valor de $57.735.000</t>
  </si>
  <si>
    <t xml:space="preserve">Gestión Documental 
</t>
  </si>
  <si>
    <t>Gestión Documental -</t>
  </si>
  <si>
    <t xml:space="preserve">Durante el periodo se realizó la actualización y el registro de la totalidad 112,136 unidades de bienes y elementos que tuvieron novedades en el trimestre octubre - diciembre en los modulos SAE-SAI </t>
  </si>
  <si>
    <t>Durante el periodo,  se realiza seguimiento a 3 contratos efectuando planeacion y segumineto de los mismo</t>
  </si>
  <si>
    <t>En el periodo octubre  - diciembre se realizó ingreso de 45,058 elementos recibidos. Incluye predios con su correspondiente codificación y clasificación.</t>
  </si>
  <si>
    <t>Se recibieron y registraron al 100% las  1,727 novedades de traslado de bienes realizadas en el periodo octubre - diciembre de 2018.</t>
  </si>
  <si>
    <t>Se realizó oportunamente y al 100%  la entrega de bienes y/o elementos  solicitados en el  periodo.</t>
  </si>
  <si>
    <t xml:space="preserve">Durante el periodo se culmino  la toma física de la PPYE de la entidad. 
</t>
  </si>
  <si>
    <t>Durante el periodo, se realiza actualización al 100% de carpetas por responsable en un total de 33</t>
  </si>
  <si>
    <t>Se realizó el cierre de los meses de octubre, noviembre y dciiembre ealizando la totalidad de los registros contable e informes dentro  NMNC</t>
  </si>
  <si>
    <t>En el mes de diciembre de 2018 se realizo el comité de inventarios cuyas desiciones y aprobaciones quedaron incluidad en el acta de comité No. 01 de 2018.</t>
  </si>
  <si>
    <t>Se adelanto el empaque, embalaje y pesaje de los residuos que se  acumularon en el trimestre de octubre a diciembre de 2018 cuya enytrega se realizara en el mes de enero de 2019.</t>
  </si>
  <si>
    <t>Durante el periodo se realizaron (189) mantenimientos preventivos y correctivos de la infraestructura de la entidad.</t>
  </si>
  <si>
    <t xml:space="preserve">En el trimestre de Octubre a Diciembre  se realizaron (11) mantenimientos preventivos y  (31) correctivos a los vehículos propiedad de la entidad </t>
  </si>
  <si>
    <t>El valor total de presupuesto asignado al área de gestión administrativa en la vigencia 2018 es de $1.974.105.044, financiados con  recursos de IDIGER y FONDIGER al 31 de Diciembre 2018 se ejecutaron  1.960.755.044 , es  decir el 99%. 
Por otro lado las reservas presupuestales constituídas ascienden a $758.624.887, al mes de Diciembre  de 2018 se pagaron $754.824.887  es decir la ejecución presupuestal fue de 99,49%.</t>
  </si>
  <si>
    <t>768 solicitudes fueron atendidas en el cuarto trimestre de 800 solicitudes programadas, es decir el 96%, cabe resaltar que las otras solicitudes fueron canceladas por los usuarios de transporte.</t>
  </si>
  <si>
    <t xml:space="preserve">1 - Durante el periodo se realizaron tres (03) informes de seguimiento a los recursos  de vigencia, conforme a solicitud de la Subdirectora Corporativa y Asuntos Disciplinarios, correspondientes al proyecto de inversión 1166 - Consolidación de la gestión pública eficiente del IDIGER como entidad coordinadora del SDGR - CC, con corte , Octubre 22, Noviembre 20 y  Diciembre 20 de 2018. </t>
  </si>
  <si>
    <t>Durante el periodo se realizaron y remitieron oportunamente dos Reprogramaciones del PAC de vigencia, reservas y pasivos exigibles para la vigencia 2018, del mes de Diciembre y Cuentas por pagar, correspondiente al proyecto de inversión  1166-Consolidación de la gestión pública eficiente del IDIGER como entidad coordinadora del SDGR - CC y Gastos de Funcionamiento, conforme a la información remitidad por los ejecutores del gasto.
De igual manera se remitió portunamente el PAC de enero a diciembre para la vigencia 2019, conforme a la versión inicial del proyexto de inversión 1166 y gastos de funcionamiento.</t>
  </si>
  <si>
    <t>Durante el periodo se reportó oportunamente a la Oficina Asesora de Planeación el seguimiento trimestral con corte Septiembre 30 de 2018 de los dieciocho (18) indicadores de Gestión, correspondientes a la Subdirección Corporativa y Asuntos Disciplinarios.</t>
  </si>
  <si>
    <t>Durante el periodo se realizó la consolidación, revisión y ajustes al seguimiento del Plan de Acción con corte Septiembre de 2018, el cual fue remitido oportunamente a la oficina asesora de planeación.</t>
  </si>
  <si>
    <t>Anteproyecto formulado y aprobado por parte de la Subdirectora Corporativa y Asuntos Disciplinarios y el Director de la entidad, correspondiente al proyecto de inversión 1166 - Consolidación de la gestión pública eficiente del IDIGER como entidad coordinadora del SDGR - CC.
Al respecto es importante mencionar que la ficha de inversión ya se encuentra revisada, viabilizada en su versión inicial 01.</t>
  </si>
  <si>
    <t>Durante el cuarto  trimestre, se logró culminar todas las actividades  programadas
Se ejecutaron actividades propias del área como registro, causación y ajustes de los meses de octubre, noviembre y diciembre. Se transmitieron en las plataformas correspondientes los informes de los Estados Financieros del 3 trimestre y  se publicaron en la pagina los informes de octubre y noviembre. asi mismo se organizó la base de gestion documental, se liquidaron y presentaron los impuestos a nivel nacional y Terririal con exito.</t>
  </si>
  <si>
    <t>El valor total de los pasivos 2018 constituídos al cierre 2017 fueron en total $258.481.488, se realizó la anulación o liberación de saldo de pasivos a la fecha $1.070.956 y se realizó pagos por valor de $189.562.602 quedando un saldo $67.847.930</t>
  </si>
  <si>
    <t>Talento Humano - Claudia, Mabel</t>
  </si>
  <si>
    <t>Durante el el cuarto trimestre de la vigencia se tramitaron al 100%  y oportunamente los doscientos dieciséis (216) documentos requeridos que permitieron dar cumplimiento a la programación estimada de recursos así:
* Diez (10) solicitudes de modificación de la ficha de inversión del proyecto 1166, Versiones 20 a la 29, las cuales fueron aprobadas y cargadas por la Oficina Asesora de Planeación.
*Ochenta y seis (86) solicitudes de CDP correspondientes al proyecto de inversión 1166.
*Veintirés (23) solicitudes de CDP de gastos de funcionamiento.
* Cuarenta y cinco (45) solicitudes de anulación y liberaciones de saldos de CDP's correspondientes al Proyecto de Inversión 1166 y gastos de funcionamiento.
* Tres (03) informes de seguimiento presupuestal de vigencia y reservas correspondientes a los meses de Octubre, Noviembre y Diciembre de 2018 (Uno (01) por cada mes).
*  Un (01) Reporte de seguimiento al Plan de Acción con corte Septiembre 30 de 2018.
* Cuatro (04) estudios previos elaborados,  requeridos para la contratación de contratistas profesionales y de apoyo a la gestión  de la Subdirección Corporativa y Asuntos Disciplinarios.
* Cuarenta y cuatro (44) certificados e insuficiencia y/o inexistencia de personal elaborados conforme a viabilidad emitida por la profesional especializada de Gestión de Talento Humano.
* Ciento once (111) carnés institucionales elaborados conforme a solicitud.</t>
  </si>
  <si>
    <t>Durante el periodo se elaboraron diecinueve (19)  certificados de insuficiencia o inexistencia de personal de Idiger y veinticinco (25) del FONDIGER, correspondientes a la contratación del personal de prestación de servicios de la vigencia 2018, conforme a la solicitud y criterio de la profesional especializada 222-23 del grupo de Gestión de Talento Humano, las cuales fueron entregadas oportunamente.</t>
  </si>
  <si>
    <t>Durante el mes de junio se elaboraron  en su totalidad y oportunamente ciento once (111 carnés institucionales, conforme a las solicitudes allegadas al grupo de Gestión de Talento Humano</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</si>
</sst>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quot;$&quot;\ * #,##0.00_);_(&quot;$&quot;\ * \(#,##0.00\);_(&quot;$&quot;\ * &quot;-&quot;??_);_(@_)"/>
    <numFmt numFmtId="164" formatCode="_-* #,##0.00\ _€_-;\-* #,##0.00\ _€_-;_-* &quot;-&quot;??\ _€_-;_-@_-"/>
    <numFmt numFmtId="165" formatCode="_(&quot;$&quot;\ * #,##0_);_(&quot;$&quot;\ * \(#,##0\);_(&quot;$&quot;\ * &quot;-&quot;??_);_(@_)"/>
    <numFmt numFmtId="166" formatCode="0.0%"/>
    <numFmt numFmtId="167" formatCode="_(* #,##0_);_(* \(#,##0\);_(* &quot;-&quot;??_);_(@_)"/>
    <numFmt numFmtId="168" formatCode="[$-240A]d&quot; de &quot;mmmm&quot; de &quot;yyyy;@"/>
  </numFmts>
  <fonts count="61" x14ac:knownFonts="1">
    <font>
      <sz val="10"/>
      <name val="Arial"/>
    </font>
    <font>
      <sz val="11"/>
      <color theme="1"/>
      <name val="Calibri"/>
      <family val="2"/>
      <scheme val="minor"/>
    </font>
    <font>
      <sz val="11"/>
      <color theme="1"/>
      <name val="Calibri"/>
      <family val="2"/>
      <scheme val="minor"/>
    </font>
    <font>
      <sz val="10"/>
      <color indexed="8"/>
      <name val="Arial"/>
      <family val="2"/>
    </font>
    <font>
      <b/>
      <sz val="28"/>
      <color indexed="8"/>
      <name val="Arial"/>
      <family val="2"/>
    </font>
    <font>
      <b/>
      <sz val="10"/>
      <color indexed="8"/>
      <name val="Arial Narrow"/>
      <family val="2"/>
    </font>
    <font>
      <b/>
      <sz val="20"/>
      <color indexed="8"/>
      <name val="Arial"/>
      <family val="2"/>
    </font>
    <font>
      <b/>
      <sz val="10"/>
      <color indexed="8"/>
      <name val="Arial"/>
      <family val="2"/>
    </font>
    <font>
      <sz val="11"/>
      <color indexed="8"/>
      <name val="Arial"/>
      <family val="2"/>
    </font>
    <font>
      <b/>
      <sz val="11"/>
      <color indexed="8"/>
      <name val="Arial"/>
      <family val="2"/>
    </font>
    <font>
      <b/>
      <sz val="12"/>
      <color indexed="8"/>
      <name val="Arial"/>
      <family val="2"/>
    </font>
    <font>
      <b/>
      <sz val="14"/>
      <color indexed="8"/>
      <name val="Arial"/>
      <family val="2"/>
    </font>
    <font>
      <b/>
      <sz val="16"/>
      <color indexed="8"/>
      <name val="Arial"/>
      <family val="2"/>
    </font>
    <font>
      <sz val="14"/>
      <color indexed="8"/>
      <name val="Arial"/>
      <family val="2"/>
    </font>
    <font>
      <sz val="10"/>
      <name val="Arial"/>
      <family val="2"/>
    </font>
    <font>
      <sz val="10"/>
      <color rgb="FF222222"/>
      <name val="Arial"/>
      <family val="2"/>
    </font>
    <font>
      <sz val="10"/>
      <name val="Arial"/>
      <family val="2"/>
    </font>
    <font>
      <sz val="8"/>
      <color theme="1"/>
      <name val="Calibri"/>
      <family val="2"/>
      <scheme val="minor"/>
    </font>
    <font>
      <sz val="8"/>
      <color rgb="FF000000"/>
      <name val="Calibri"/>
      <family val="2"/>
      <scheme val="minor"/>
    </font>
    <font>
      <sz val="12"/>
      <color indexed="8"/>
      <name val="Arial"/>
      <family val="2"/>
    </font>
    <font>
      <b/>
      <sz val="10"/>
      <name val="Arial"/>
      <family val="2"/>
    </font>
    <font>
      <sz val="10"/>
      <name val="Arial"/>
      <family val="2"/>
    </font>
    <font>
      <b/>
      <sz val="8"/>
      <color indexed="8"/>
      <name val="Arial"/>
      <family val="2"/>
    </font>
    <font>
      <sz val="11"/>
      <name val="Arial"/>
      <family val="2"/>
    </font>
    <font>
      <b/>
      <sz val="11"/>
      <name val="Arial"/>
      <family val="2"/>
    </font>
    <font>
      <sz val="11"/>
      <color indexed="8"/>
      <name val="Calibri"/>
      <family val="2"/>
    </font>
    <font>
      <sz val="8"/>
      <name val="Arial"/>
      <family val="2"/>
    </font>
    <font>
      <sz val="24"/>
      <color indexed="8"/>
      <name val="Arial"/>
      <family val="2"/>
    </font>
    <font>
      <sz val="8"/>
      <color indexed="8"/>
      <name val="Arial"/>
      <family val="2"/>
    </font>
    <font>
      <b/>
      <sz val="14"/>
      <name val="Arial"/>
      <family val="2"/>
    </font>
    <font>
      <sz val="14"/>
      <color theme="0" tint="-0.499984740745262"/>
      <name val="Trebuchet MS"/>
      <family val="2"/>
    </font>
    <font>
      <sz val="14"/>
      <name val="Trebuchet MS"/>
      <family val="2"/>
    </font>
    <font>
      <sz val="12"/>
      <color rgb="FF000000"/>
      <name val="Arial"/>
      <family val="2"/>
    </font>
    <font>
      <b/>
      <sz val="18"/>
      <color indexed="8"/>
      <name val="Arial"/>
      <family val="2"/>
    </font>
    <font>
      <sz val="28"/>
      <color indexed="8"/>
      <name val="Arial"/>
      <family val="2"/>
    </font>
    <font>
      <sz val="9"/>
      <color rgb="FF000000"/>
      <name val="Arial"/>
      <family val="2"/>
    </font>
    <font>
      <sz val="9"/>
      <color rgb="FF000000"/>
      <name val="Times New Roman"/>
      <family val="1"/>
    </font>
    <font>
      <sz val="9"/>
      <name val="Arial"/>
      <family val="2"/>
    </font>
    <font>
      <sz val="9"/>
      <name val="Times New Roman"/>
      <family val="1"/>
    </font>
    <font>
      <sz val="10"/>
      <color theme="1"/>
      <name val="Trebuchet MS"/>
      <family val="2"/>
    </font>
    <font>
      <b/>
      <sz val="11"/>
      <color theme="1"/>
      <name val="Calibri"/>
      <family val="2"/>
      <scheme val="minor"/>
    </font>
    <font>
      <sz val="10"/>
      <color theme="1"/>
      <name val="Calibri"/>
      <family val="2"/>
      <scheme val="minor"/>
    </font>
    <font>
      <sz val="10"/>
      <color theme="0" tint="-0.499984740745262"/>
      <name val="Arial"/>
      <family val="2"/>
    </font>
    <font>
      <sz val="12"/>
      <color theme="1"/>
      <name val="Arial"/>
      <family val="2"/>
    </font>
    <font>
      <b/>
      <sz val="20"/>
      <color theme="0"/>
      <name val="Arial"/>
      <family val="2"/>
    </font>
    <font>
      <b/>
      <sz val="26"/>
      <color indexed="8"/>
      <name val="Arial"/>
      <family val="2"/>
    </font>
    <font>
      <b/>
      <sz val="16"/>
      <color indexed="8"/>
      <name val="Arial Narrow"/>
      <family val="2"/>
    </font>
    <font>
      <b/>
      <sz val="28"/>
      <color indexed="8"/>
      <name val="Arial Narrow"/>
      <family val="2"/>
    </font>
    <font>
      <sz val="11"/>
      <color theme="1"/>
      <name val="Arial"/>
      <family val="2"/>
    </font>
    <font>
      <b/>
      <sz val="12"/>
      <color theme="1"/>
      <name val="Arial"/>
      <family val="2"/>
    </font>
    <font>
      <sz val="14"/>
      <color theme="1"/>
      <name val="Trebuchet MS"/>
      <family val="2"/>
    </font>
    <font>
      <sz val="14"/>
      <color theme="1" tint="0.499984740745262"/>
      <name val="Trebuchet MS"/>
      <family val="2"/>
    </font>
    <font>
      <sz val="11"/>
      <name val="Calibri"/>
      <family val="2"/>
    </font>
    <font>
      <sz val="9"/>
      <color theme="1"/>
      <name val="Calibri"/>
      <family val="2"/>
      <scheme val="minor"/>
    </font>
    <font>
      <sz val="10"/>
      <color theme="1"/>
      <name val="Arial"/>
      <family val="2"/>
    </font>
    <font>
      <b/>
      <sz val="18"/>
      <color theme="0"/>
      <name val="Arial"/>
      <family val="2"/>
    </font>
    <font>
      <b/>
      <sz val="16"/>
      <color theme="0"/>
      <name val="Arial"/>
      <family val="2"/>
    </font>
    <font>
      <b/>
      <sz val="10"/>
      <color theme="0" tint="-0.499984740745262"/>
      <name val="Trebuchet MS"/>
      <family val="2"/>
    </font>
    <font>
      <b/>
      <sz val="9"/>
      <color theme="1"/>
      <name val="Calibri"/>
      <family val="2"/>
      <scheme val="minor"/>
    </font>
    <font>
      <b/>
      <sz val="10"/>
      <color theme="1"/>
      <name val="Arial"/>
      <family val="2"/>
    </font>
    <font>
      <b/>
      <sz val="14"/>
      <color theme="1"/>
      <name val="Arial"/>
      <family val="2"/>
    </font>
  </fonts>
  <fills count="24">
    <fill>
      <patternFill patternType="none"/>
    </fill>
    <fill>
      <patternFill patternType="gray125"/>
    </fill>
    <fill>
      <patternFill patternType="solid">
        <fgColor theme="0"/>
        <bgColor indexed="64"/>
      </patternFill>
    </fill>
    <fill>
      <patternFill patternType="solid">
        <fgColor indexed="13"/>
        <bgColor indexed="64"/>
      </patternFill>
    </fill>
    <fill>
      <patternFill patternType="solid">
        <fgColor rgb="FFFFFF00"/>
        <bgColor indexed="64"/>
      </patternFill>
    </fill>
    <fill>
      <patternFill patternType="solid">
        <fgColor theme="3" tint="0.79998168889431442"/>
        <bgColor theme="4" tint="0.79998168889431442"/>
      </patternFill>
    </fill>
    <fill>
      <patternFill patternType="solid">
        <fgColor theme="3" tint="0.79998168889431442"/>
        <bgColor indexed="64"/>
      </patternFill>
    </fill>
    <fill>
      <patternFill patternType="solid">
        <fgColor theme="0" tint="-4.9989318521683403E-2"/>
        <bgColor indexed="64"/>
      </patternFill>
    </fill>
    <fill>
      <patternFill patternType="solid">
        <fgColor theme="2"/>
        <bgColor indexed="64"/>
      </patternFill>
    </fill>
    <fill>
      <patternFill patternType="solid">
        <fgColor theme="4"/>
        <bgColor indexed="64"/>
      </patternFill>
    </fill>
    <fill>
      <patternFill patternType="solid">
        <fgColor theme="4" tint="0.79998168889431442"/>
        <bgColor indexed="64"/>
      </patternFill>
    </fill>
    <fill>
      <patternFill patternType="solid">
        <fgColor theme="3" tint="0.59999389629810485"/>
        <bgColor indexed="64"/>
      </patternFill>
    </fill>
    <fill>
      <patternFill patternType="solid">
        <fgColor theme="0" tint="-0.14999847407452621"/>
        <bgColor indexed="64"/>
      </patternFill>
    </fill>
    <fill>
      <patternFill patternType="solid">
        <fgColor theme="1" tint="0.499984740745262"/>
        <bgColor indexed="64"/>
      </patternFill>
    </fill>
    <fill>
      <patternFill patternType="solid">
        <fgColor rgb="FF0070C0"/>
        <bgColor indexed="64"/>
      </patternFill>
    </fill>
    <fill>
      <patternFill patternType="solid">
        <fgColor rgb="FF00B050"/>
        <bgColor indexed="64"/>
      </patternFill>
    </fill>
    <fill>
      <patternFill patternType="solid">
        <fgColor theme="2" tint="-9.9978637043366805E-2"/>
        <bgColor indexed="64"/>
      </patternFill>
    </fill>
    <fill>
      <patternFill patternType="solid">
        <fgColor rgb="FFFF0000"/>
        <bgColor indexed="64"/>
      </patternFill>
    </fill>
    <fill>
      <patternFill patternType="solid">
        <fgColor theme="3"/>
        <bgColor indexed="64"/>
      </patternFill>
    </fill>
    <fill>
      <patternFill patternType="solid">
        <fgColor theme="8" tint="-0.249977111117893"/>
        <bgColor indexed="64"/>
      </patternFill>
    </fill>
    <fill>
      <patternFill patternType="solid">
        <fgColor theme="9" tint="-0.249977111117893"/>
        <bgColor indexed="64"/>
      </patternFill>
    </fill>
    <fill>
      <patternFill patternType="solid">
        <fgColor theme="5" tint="-0.249977111117893"/>
        <bgColor indexed="64"/>
      </patternFill>
    </fill>
    <fill>
      <patternFill patternType="solid">
        <fgColor rgb="FF92D050"/>
        <bgColor indexed="64"/>
      </patternFill>
    </fill>
    <fill>
      <patternFill patternType="solid">
        <fgColor rgb="FFC00000"/>
        <bgColor indexed="64"/>
      </patternFill>
    </fill>
  </fills>
  <borders count="17">
    <border>
      <left/>
      <right/>
      <top/>
      <bottom/>
      <diagonal/>
    </border>
    <border>
      <left/>
      <right/>
      <top style="thin">
        <color indexed="64"/>
      </top>
      <bottom/>
      <diagonal/>
    </border>
    <border>
      <left/>
      <right/>
      <top/>
      <bottom style="thin">
        <color indexed="64"/>
      </bottom>
      <diagonal/>
    </border>
    <border>
      <left/>
      <right/>
      <top style="thin">
        <color theme="4"/>
      </top>
      <bottom/>
      <diagonal/>
    </border>
    <border>
      <left/>
      <right/>
      <top style="thin">
        <color theme="4"/>
      </top>
      <bottom style="thin">
        <color theme="4"/>
      </bottom>
      <diagonal/>
    </border>
    <border>
      <left/>
      <right/>
      <top/>
      <bottom style="thin">
        <color theme="4"/>
      </bottom>
      <diagonal/>
    </border>
    <border>
      <left/>
      <right/>
      <top style="thin">
        <color theme="3"/>
      </top>
      <bottom style="thin">
        <color theme="3"/>
      </bottom>
      <diagonal/>
    </border>
    <border>
      <left/>
      <right/>
      <top style="thin">
        <color theme="4"/>
      </top>
      <bottom style="thin">
        <color indexed="64"/>
      </bottom>
      <diagonal/>
    </border>
    <border>
      <left/>
      <right/>
      <top style="thin">
        <color theme="4"/>
      </top>
      <bottom style="thin">
        <color theme="3"/>
      </bottom>
      <diagonal/>
    </border>
    <border>
      <left/>
      <right/>
      <top/>
      <bottom style="thin">
        <color theme="3"/>
      </bottom>
      <diagonal/>
    </border>
    <border>
      <left/>
      <right/>
      <top style="medium">
        <color theme="1" tint="0.499984740745262"/>
      </top>
      <bottom/>
      <diagonal/>
    </border>
    <border>
      <left/>
      <right/>
      <top/>
      <bottom style="medium">
        <color theme="1" tint="0.499984740745262"/>
      </bottom>
      <diagonal/>
    </border>
    <border>
      <left/>
      <right/>
      <top style="thin">
        <color theme="1" tint="0.499984740745262"/>
      </top>
      <bottom style="thin">
        <color theme="1" tint="0.499984740745262"/>
      </bottom>
      <diagonal/>
    </border>
    <border>
      <left/>
      <right/>
      <top/>
      <bottom style="thin">
        <color theme="1" tint="0.499984740745262"/>
      </bottom>
      <diagonal/>
    </border>
    <border>
      <left/>
      <right/>
      <top style="thin">
        <color theme="1" tint="0.499984740745262"/>
      </top>
      <bottom/>
      <diagonal/>
    </border>
    <border>
      <left style="thin">
        <color theme="1" tint="0.499984740745262"/>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s>
  <cellStyleXfs count="14">
    <xf numFmtId="0" fontId="0" fillId="0" borderId="0"/>
    <xf numFmtId="0" fontId="14" fillId="0" borderId="0"/>
    <xf numFmtId="0" fontId="14" fillId="0" borderId="0"/>
    <xf numFmtId="44" fontId="16" fillId="0" borderId="0" applyFont="0" applyFill="0" applyBorder="0" applyAlignment="0" applyProtection="0"/>
    <xf numFmtId="9" fontId="21" fillId="0" borderId="0" applyFont="0" applyFill="0" applyBorder="0" applyAlignment="0" applyProtection="0"/>
    <xf numFmtId="0" fontId="2" fillId="0" borderId="0"/>
    <xf numFmtId="9" fontId="25" fillId="0" borderId="0" applyFont="0" applyFill="0" applyBorder="0" applyAlignment="0" applyProtection="0"/>
    <xf numFmtId="9" fontId="25" fillId="0" borderId="0" applyFont="0" applyFill="0" applyBorder="0" applyAlignment="0" applyProtection="0"/>
    <xf numFmtId="9" fontId="14" fillId="0" borderId="0" applyFont="0" applyFill="0" applyBorder="0" applyAlignment="0" applyProtection="0"/>
    <xf numFmtId="44" fontId="14" fillId="0" borderId="0" applyFont="0" applyFill="0" applyBorder="0" applyAlignment="0" applyProtection="0"/>
    <xf numFmtId="0" fontId="1" fillId="0" borderId="0"/>
    <xf numFmtId="44" fontId="14" fillId="0" borderId="0" applyFont="0" applyFill="0" applyBorder="0" applyAlignment="0" applyProtection="0"/>
    <xf numFmtId="9" fontId="14" fillId="0" borderId="0" applyFont="0" applyFill="0" applyBorder="0" applyAlignment="0" applyProtection="0"/>
    <xf numFmtId="164" fontId="14" fillId="0" borderId="0" applyFont="0" applyFill="0" applyBorder="0" applyAlignment="0" applyProtection="0"/>
  </cellStyleXfs>
  <cellXfs count="531">
    <xf numFmtId="0" fontId="0" fillId="0" borderId="0" xfId="0"/>
    <xf numFmtId="0" fontId="3" fillId="0" borderId="0" xfId="0" applyFont="1"/>
    <xf numFmtId="0" fontId="3" fillId="2" borderId="0" xfId="0" applyFont="1" applyFill="1" applyBorder="1"/>
    <xf numFmtId="0" fontId="3" fillId="2" borderId="0" xfId="0" applyFont="1" applyFill="1" applyBorder="1" applyAlignment="1">
      <alignment horizontal="center"/>
    </xf>
    <xf numFmtId="0" fontId="5" fillId="2" borderId="0" xfId="0" applyFont="1" applyFill="1" applyBorder="1" applyAlignment="1">
      <alignment horizontal="center" vertical="center"/>
    </xf>
    <xf numFmtId="0" fontId="3" fillId="2" borderId="0" xfId="0" applyFont="1" applyFill="1"/>
    <xf numFmtId="0" fontId="3" fillId="3" borderId="0" xfId="0" applyFont="1" applyFill="1"/>
    <xf numFmtId="0" fontId="3" fillId="0" borderId="0" xfId="0" applyFont="1" applyAlignment="1">
      <alignment horizontal="center" vertical="center"/>
    </xf>
    <xf numFmtId="0" fontId="14" fillId="0" borderId="0" xfId="0" applyFont="1"/>
    <xf numFmtId="0" fontId="15" fillId="4" borderId="0" xfId="0" applyFont="1" applyFill="1" applyAlignment="1">
      <alignment vertical="center" wrapText="1"/>
    </xf>
    <xf numFmtId="0" fontId="14" fillId="0" borderId="0" xfId="0" applyFont="1" applyAlignment="1">
      <alignment horizontal="left"/>
    </xf>
    <xf numFmtId="0" fontId="14" fillId="0" borderId="0" xfId="0" applyFont="1" applyAlignment="1">
      <alignment vertical="center"/>
    </xf>
    <xf numFmtId="0" fontId="15" fillId="0" borderId="0" xfId="0" applyFont="1" applyAlignment="1">
      <alignment vertical="center" wrapText="1"/>
    </xf>
    <xf numFmtId="0" fontId="15" fillId="0" borderId="0" xfId="0" applyFont="1"/>
    <xf numFmtId="0" fontId="14" fillId="4" borderId="0" xfId="0" applyFont="1" applyFill="1"/>
    <xf numFmtId="0" fontId="0" fillId="0" borderId="0" xfId="0" applyAlignment="1">
      <alignment horizontal="center" vertical="center"/>
    </xf>
    <xf numFmtId="0" fontId="17" fillId="5" borderId="3" xfId="3" applyNumberFormat="1" applyFont="1" applyFill="1" applyBorder="1" applyAlignment="1">
      <alignment horizontal="justify" vertical="center" wrapText="1"/>
    </xf>
    <xf numFmtId="0" fontId="18" fillId="0" borderId="3" xfId="0" applyFont="1" applyBorder="1" applyAlignment="1">
      <alignment horizontal="justify" vertical="center" wrapText="1"/>
    </xf>
    <xf numFmtId="0" fontId="17" fillId="5" borderId="4" xfId="3" applyNumberFormat="1" applyFont="1" applyFill="1" applyBorder="1" applyAlignment="1">
      <alignment horizontal="justify" vertical="center" wrapText="1"/>
    </xf>
    <xf numFmtId="0" fontId="18" fillId="0" borderId="5" xfId="0" applyFont="1" applyBorder="1" applyAlignment="1">
      <alignment horizontal="justify" vertical="center" wrapText="1"/>
    </xf>
    <xf numFmtId="0" fontId="18" fillId="0" borderId="6" xfId="0" applyFont="1" applyBorder="1" applyAlignment="1">
      <alignment horizontal="justify" vertical="center" wrapText="1"/>
    </xf>
    <xf numFmtId="0" fontId="18" fillId="0" borderId="4" xfId="0" applyFont="1" applyBorder="1" applyAlignment="1">
      <alignment horizontal="justify" vertical="center" wrapText="1"/>
    </xf>
    <xf numFmtId="0" fontId="18" fillId="0" borderId="0" xfId="0" applyFont="1" applyBorder="1" applyAlignment="1">
      <alignment horizontal="justify" vertical="center" wrapText="1"/>
    </xf>
    <xf numFmtId="0" fontId="18" fillId="6" borderId="7" xfId="0" applyFont="1" applyFill="1" applyBorder="1" applyAlignment="1">
      <alignment horizontal="justify" vertical="center" wrapText="1"/>
    </xf>
    <xf numFmtId="0" fontId="17" fillId="5" borderId="8" xfId="3" applyNumberFormat="1" applyFont="1" applyFill="1" applyBorder="1" applyAlignment="1">
      <alignment horizontal="justify" vertical="center" wrapText="1"/>
    </xf>
    <xf numFmtId="0" fontId="17" fillId="5" borderId="9" xfId="3" applyNumberFormat="1" applyFont="1" applyFill="1" applyBorder="1" applyAlignment="1">
      <alignment horizontal="justify" vertical="center" wrapText="1"/>
    </xf>
    <xf numFmtId="0" fontId="14" fillId="0" borderId="0" xfId="0" applyFont="1" applyAlignment="1">
      <alignment wrapText="1"/>
    </xf>
    <xf numFmtId="0" fontId="3" fillId="2" borderId="0" xfId="0" applyFont="1" applyFill="1" applyBorder="1" applyAlignment="1">
      <alignment horizontal="center" vertical="center"/>
    </xf>
    <xf numFmtId="0" fontId="4" fillId="2" borderId="0" xfId="0" applyFont="1" applyFill="1" applyBorder="1" applyAlignment="1">
      <alignment horizontal="center" vertical="center" wrapText="1"/>
    </xf>
    <xf numFmtId="0" fontId="8" fillId="2" borderId="0" xfId="5" applyFont="1" applyFill="1"/>
    <xf numFmtId="0" fontId="3" fillId="2" borderId="0" xfId="5" applyFont="1" applyFill="1"/>
    <xf numFmtId="0" fontId="8" fillId="2" borderId="0" xfId="5" applyFont="1" applyFill="1" applyAlignment="1">
      <alignment horizontal="center"/>
    </xf>
    <xf numFmtId="0" fontId="8" fillId="2" borderId="0" xfId="5" applyFont="1" applyFill="1" applyBorder="1"/>
    <xf numFmtId="0" fontId="8" fillId="0" borderId="0" xfId="5" applyFont="1"/>
    <xf numFmtId="9" fontId="8" fillId="0" borderId="0" xfId="6" applyFont="1"/>
    <xf numFmtId="0" fontId="27" fillId="2" borderId="0" xfId="5" applyFont="1" applyFill="1" applyBorder="1" applyAlignment="1">
      <alignment vertical="center" wrapText="1"/>
    </xf>
    <xf numFmtId="0" fontId="22" fillId="7" borderId="11" xfId="5" applyFont="1" applyFill="1" applyBorder="1" applyAlignment="1">
      <alignment horizontal="center" vertical="center" wrapText="1"/>
    </xf>
    <xf numFmtId="0" fontId="3" fillId="2" borderId="0" xfId="5" applyFont="1" applyFill="1" applyBorder="1" applyAlignment="1">
      <alignment horizontal="center"/>
    </xf>
    <xf numFmtId="0" fontId="27" fillId="2" borderId="0" xfId="5" applyFont="1" applyFill="1" applyBorder="1" applyAlignment="1">
      <alignment horizontal="center" vertical="center" wrapText="1"/>
    </xf>
    <xf numFmtId="0" fontId="11" fillId="2" borderId="0" xfId="5" applyFont="1" applyFill="1" applyBorder="1" applyAlignment="1">
      <alignment vertical="center" wrapText="1"/>
    </xf>
    <xf numFmtId="0" fontId="7" fillId="2" borderId="0" xfId="5" applyFont="1" applyFill="1" applyBorder="1" applyAlignment="1">
      <alignment horizontal="center" vertical="center" wrapText="1"/>
    </xf>
    <xf numFmtId="0" fontId="8" fillId="0" borderId="0" xfId="5" applyFont="1" applyFill="1"/>
    <xf numFmtId="9" fontId="8" fillId="0" borderId="0" xfId="6" applyFont="1" applyFill="1"/>
    <xf numFmtId="0" fontId="7" fillId="2" borderId="0" xfId="5" applyFont="1" applyFill="1" applyBorder="1" applyAlignment="1" applyProtection="1">
      <alignment horizontal="left" vertical="center" wrapText="1"/>
    </xf>
    <xf numFmtId="0" fontId="7" fillId="2" borderId="0" xfId="5" applyFont="1" applyFill="1" applyBorder="1" applyAlignment="1" applyProtection="1">
      <alignment vertical="center" wrapText="1"/>
    </xf>
    <xf numFmtId="0" fontId="3" fillId="7" borderId="12" xfId="5" applyFont="1" applyFill="1" applyBorder="1" applyAlignment="1" applyProtection="1">
      <alignment horizontal="left" vertical="center" wrapText="1"/>
    </xf>
    <xf numFmtId="0" fontId="7" fillId="2" borderId="0" xfId="5" applyFont="1" applyFill="1" applyBorder="1" applyAlignment="1" applyProtection="1">
      <alignment horizontal="center" vertical="center" wrapText="1"/>
    </xf>
    <xf numFmtId="9" fontId="9" fillId="0" borderId="0" xfId="6" applyFont="1"/>
    <xf numFmtId="0" fontId="3" fillId="7" borderId="12" xfId="5" applyFont="1" applyFill="1" applyBorder="1" applyAlignment="1" applyProtection="1">
      <alignment horizontal="center" vertical="center" wrapText="1"/>
      <protection locked="0"/>
    </xf>
    <xf numFmtId="0" fontId="8" fillId="8" borderId="0" xfId="5" applyFont="1" applyFill="1" applyBorder="1"/>
    <xf numFmtId="0" fontId="8" fillId="8" borderId="0" xfId="5" applyFont="1" applyFill="1" applyBorder="1" applyAlignment="1" applyProtection="1">
      <alignment horizontal="center"/>
    </xf>
    <xf numFmtId="0" fontId="3" fillId="0" borderId="0" xfId="5" applyFont="1"/>
    <xf numFmtId="0" fontId="8" fillId="0" borderId="0" xfId="5" applyFont="1" applyAlignment="1">
      <alignment horizontal="center"/>
    </xf>
    <xf numFmtId="0" fontId="3" fillId="2" borderId="0" xfId="0" applyFont="1" applyFill="1" applyBorder="1" applyAlignment="1">
      <alignment horizontal="justify" vertical="center" wrapText="1"/>
    </xf>
    <xf numFmtId="9" fontId="3" fillId="2" borderId="0" xfId="0" applyNumberFormat="1" applyFont="1" applyFill="1" applyBorder="1" applyAlignment="1" applyProtection="1">
      <alignment horizontal="center" vertical="center" wrapText="1"/>
      <protection locked="0"/>
    </xf>
    <xf numFmtId="0" fontId="30" fillId="2" borderId="13" xfId="5" applyFont="1" applyFill="1" applyBorder="1" applyAlignment="1" applyProtection="1">
      <alignment wrapText="1"/>
      <protection hidden="1"/>
    </xf>
    <xf numFmtId="0" fontId="3" fillId="7" borderId="12" xfId="5" applyFont="1" applyFill="1" applyBorder="1" applyAlignment="1" applyProtection="1">
      <alignment vertical="center" wrapText="1"/>
      <protection locked="0"/>
    </xf>
    <xf numFmtId="0" fontId="3" fillId="7" borderId="10" xfId="5" applyFont="1" applyFill="1" applyBorder="1" applyAlignment="1"/>
    <xf numFmtId="0" fontId="3" fillId="7" borderId="0" xfId="5" applyFont="1" applyFill="1" applyBorder="1" applyAlignment="1"/>
    <xf numFmtId="0" fontId="3" fillId="7" borderId="11" xfId="5" applyFont="1" applyFill="1" applyBorder="1" applyAlignment="1"/>
    <xf numFmtId="0" fontId="30" fillId="2" borderId="12" xfId="5" applyFont="1" applyFill="1" applyBorder="1" applyAlignment="1" applyProtection="1">
      <alignment wrapText="1"/>
      <protection hidden="1"/>
    </xf>
    <xf numFmtId="0" fontId="19" fillId="2" borderId="0" xfId="5" applyFont="1" applyFill="1" applyBorder="1" applyAlignment="1" applyProtection="1">
      <alignment horizontal="center" vertical="center" wrapText="1"/>
      <protection locked="0"/>
    </xf>
    <xf numFmtId="0" fontId="32" fillId="0" borderId="0" xfId="0" applyFont="1" applyAlignment="1">
      <alignment horizontal="justify" vertical="center"/>
    </xf>
    <xf numFmtId="0" fontId="32" fillId="0" borderId="0" xfId="0" applyFont="1" applyAlignment="1">
      <alignment horizontal="left" vertical="center" indent="4"/>
    </xf>
    <xf numFmtId="0" fontId="35" fillId="0" borderId="0" xfId="0" applyFont="1" applyAlignment="1">
      <alignment horizontal="justify" vertical="center"/>
    </xf>
    <xf numFmtId="0" fontId="37" fillId="0" borderId="0" xfId="0" applyFont="1" applyAlignment="1">
      <alignment horizontal="justify" vertical="center"/>
    </xf>
    <xf numFmtId="0" fontId="3" fillId="7" borderId="12" xfId="5" applyFont="1" applyFill="1" applyBorder="1" applyAlignment="1" applyProtection="1">
      <alignment horizontal="center" vertical="center" wrapText="1"/>
      <protection locked="0"/>
    </xf>
    <xf numFmtId="0" fontId="30" fillId="2" borderId="0" xfId="5" applyFont="1" applyFill="1" applyBorder="1" applyAlignment="1" applyProtection="1">
      <alignment wrapText="1"/>
      <protection hidden="1"/>
    </xf>
    <xf numFmtId="0" fontId="30" fillId="2" borderId="13" xfId="5" applyFont="1" applyFill="1" applyBorder="1" applyAlignment="1" applyProtection="1">
      <alignment horizontal="center" vertical="center" wrapText="1"/>
      <protection hidden="1"/>
    </xf>
    <xf numFmtId="0" fontId="0" fillId="4" borderId="0" xfId="0" applyFill="1"/>
    <xf numFmtId="0" fontId="30" fillId="2" borderId="13" xfId="5" applyFont="1" applyFill="1" applyBorder="1" applyAlignment="1" applyProtection="1">
      <alignment vertical="center" wrapText="1"/>
      <protection hidden="1"/>
    </xf>
    <xf numFmtId="0" fontId="14" fillId="0" borderId="0" xfId="0" applyFont="1" applyAlignment="1">
      <alignment horizontal="center" vertical="center"/>
    </xf>
    <xf numFmtId="0" fontId="26" fillId="0" borderId="0" xfId="0" applyFont="1" applyAlignment="1">
      <alignment horizontal="justify" vertical="center" wrapText="1"/>
    </xf>
    <xf numFmtId="0" fontId="30" fillId="2" borderId="14" xfId="5" applyFont="1" applyFill="1" applyBorder="1" applyAlignment="1" applyProtection="1">
      <alignment wrapText="1"/>
      <protection hidden="1"/>
    </xf>
    <xf numFmtId="0" fontId="3" fillId="7" borderId="13" xfId="5" applyFont="1" applyFill="1" applyBorder="1" applyAlignment="1" applyProtection="1">
      <alignment horizontal="left" vertical="center" wrapText="1"/>
    </xf>
    <xf numFmtId="0" fontId="31" fillId="8" borderId="0" xfId="5" applyFont="1" applyFill="1" applyBorder="1" applyAlignment="1" applyProtection="1">
      <alignment wrapText="1"/>
      <protection locked="0"/>
    </xf>
    <xf numFmtId="0" fontId="30" fillId="8" borderId="0" xfId="5" applyFont="1" applyFill="1" applyBorder="1" applyAlignment="1" applyProtection="1">
      <alignment vertical="center" wrapText="1"/>
      <protection locked="0"/>
    </xf>
    <xf numFmtId="0" fontId="8" fillId="7" borderId="0" xfId="5" applyFont="1" applyFill="1"/>
    <xf numFmtId="0" fontId="31" fillId="2" borderId="0" xfId="5" applyFont="1" applyFill="1" applyBorder="1" applyAlignment="1" applyProtection="1">
      <alignment wrapText="1"/>
      <protection locked="0"/>
    </xf>
    <xf numFmtId="0" fontId="30" fillId="2" borderId="0" xfId="5" applyFont="1" applyFill="1" applyBorder="1" applyAlignment="1" applyProtection="1">
      <alignment vertical="center" wrapText="1"/>
      <protection locked="0"/>
    </xf>
    <xf numFmtId="49" fontId="14" fillId="0" borderId="0" xfId="0" applyNumberFormat="1" applyFont="1" applyAlignment="1">
      <alignment horizontal="center" vertical="center"/>
    </xf>
    <xf numFmtId="0" fontId="8" fillId="0" borderId="0" xfId="5" applyFont="1" applyFill="1" applyBorder="1"/>
    <xf numFmtId="0" fontId="3" fillId="7" borderId="12" xfId="5" applyFont="1" applyFill="1" applyBorder="1" applyAlignment="1" applyProtection="1">
      <alignment horizontal="center" vertical="center" wrapText="1"/>
      <protection locked="0"/>
    </xf>
    <xf numFmtId="0" fontId="30" fillId="2" borderId="13" xfId="5" applyFont="1" applyFill="1" applyBorder="1" applyAlignment="1" applyProtection="1">
      <alignment horizontal="center" vertical="center" wrapText="1"/>
      <protection hidden="1"/>
    </xf>
    <xf numFmtId="0" fontId="22" fillId="7" borderId="0" xfId="5" applyFont="1" applyFill="1" applyBorder="1" applyAlignment="1">
      <alignment horizontal="center" vertical="center" wrapText="1"/>
    </xf>
    <xf numFmtId="0" fontId="34" fillId="7" borderId="10" xfId="5" applyFont="1" applyFill="1" applyBorder="1" applyAlignment="1">
      <alignment horizontal="center" vertical="center"/>
    </xf>
    <xf numFmtId="0" fontId="34" fillId="7" borderId="0" xfId="5" applyFont="1" applyFill="1" applyBorder="1" applyAlignment="1">
      <alignment horizontal="center" vertical="center"/>
    </xf>
    <xf numFmtId="0" fontId="10" fillId="7" borderId="11" xfId="5" applyFont="1" applyFill="1" applyBorder="1" applyAlignment="1">
      <alignment horizontal="center" vertical="center"/>
    </xf>
    <xf numFmtId="0" fontId="3" fillId="2" borderId="0" xfId="0" applyFont="1" applyFill="1" applyAlignment="1">
      <alignment horizontal="center"/>
    </xf>
    <xf numFmtId="44" fontId="3" fillId="2" borderId="0" xfId="9" applyFont="1" applyFill="1" applyBorder="1" applyAlignment="1" applyProtection="1">
      <alignment horizontal="center" vertical="center" wrapText="1"/>
      <protection locked="0"/>
    </xf>
    <xf numFmtId="9" fontId="3" fillId="2" borderId="0" xfId="0" applyNumberFormat="1" applyFont="1" applyFill="1" applyBorder="1" applyAlignment="1">
      <alignment horizontal="center" vertical="center"/>
    </xf>
    <xf numFmtId="0" fontId="4" fillId="2" borderId="0" xfId="0" applyFont="1" applyFill="1" applyBorder="1" applyAlignment="1">
      <alignment horizontal="center" vertical="center" wrapText="1"/>
    </xf>
    <xf numFmtId="0" fontId="3" fillId="2" borderId="0" xfId="0" applyFont="1" applyFill="1" applyBorder="1" applyAlignment="1">
      <alignment horizontal="center"/>
    </xf>
    <xf numFmtId="0" fontId="11" fillId="2" borderId="0" xfId="0" applyFont="1" applyFill="1" applyBorder="1" applyAlignment="1">
      <alignment horizontal="center" vertical="center" wrapText="1"/>
    </xf>
    <xf numFmtId="44" fontId="3" fillId="2" borderId="0" xfId="9" applyFont="1" applyFill="1" applyBorder="1" applyAlignment="1" applyProtection="1">
      <alignment horizontal="center" vertical="center" wrapText="1"/>
      <protection locked="0"/>
    </xf>
    <xf numFmtId="0" fontId="3" fillId="9" borderId="12" xfId="5" applyFont="1" applyFill="1" applyBorder="1" applyAlignment="1" applyProtection="1">
      <alignment vertical="center" wrapText="1"/>
      <protection locked="0"/>
    </xf>
    <xf numFmtId="0" fontId="3" fillId="11" borderId="12" xfId="5" applyFont="1" applyFill="1" applyBorder="1" applyAlignment="1" applyProtection="1">
      <alignment horizontal="center" vertical="center" wrapText="1"/>
      <protection locked="0"/>
    </xf>
    <xf numFmtId="0" fontId="3" fillId="7" borderId="14" xfId="5" applyFont="1" applyFill="1" applyBorder="1" applyAlignment="1" applyProtection="1">
      <alignment vertical="center" wrapText="1"/>
      <protection locked="0"/>
    </xf>
    <xf numFmtId="0" fontId="3" fillId="12" borderId="12" xfId="5" applyFont="1" applyFill="1" applyBorder="1" applyAlignment="1" applyProtection="1">
      <alignment horizontal="center" vertical="center" wrapText="1"/>
      <protection locked="0"/>
    </xf>
    <xf numFmtId="0" fontId="8" fillId="9" borderId="0" xfId="5" applyFont="1" applyFill="1"/>
    <xf numFmtId="0" fontId="30" fillId="2" borderId="0" xfId="5" applyFont="1" applyFill="1" applyBorder="1" applyAlignment="1" applyProtection="1">
      <alignment horizontal="center" vertical="center" wrapText="1"/>
      <protection hidden="1"/>
    </xf>
    <xf numFmtId="49" fontId="40" fillId="10" borderId="0" xfId="0" applyNumberFormat="1" applyFont="1" applyFill="1" applyAlignment="1">
      <alignment horizontal="left"/>
    </xf>
    <xf numFmtId="49" fontId="41" fillId="0" borderId="0" xfId="0" applyNumberFormat="1" applyFont="1" applyAlignment="1">
      <alignment horizontal="center"/>
    </xf>
    <xf numFmtId="0" fontId="17" fillId="0" borderId="0" xfId="0" applyFont="1" applyAlignment="1">
      <alignment vertical="center"/>
    </xf>
    <xf numFmtId="0" fontId="41" fillId="0" borderId="0" xfId="0" applyFont="1" applyAlignment="1">
      <alignment horizontal="center" vertical="center"/>
    </xf>
    <xf numFmtId="0" fontId="0" fillId="0" borderId="0" xfId="0" applyAlignment="1">
      <alignment horizontal="justify" vertical="center" wrapText="1"/>
    </xf>
    <xf numFmtId="0" fontId="40" fillId="10" borderId="0" xfId="0" applyFont="1" applyFill="1" applyAlignment="1">
      <alignment vertical="center"/>
    </xf>
    <xf numFmtId="0" fontId="40" fillId="10" borderId="0" xfId="0" applyFont="1" applyFill="1" applyAlignment="1">
      <alignment horizontal="center" vertical="center"/>
    </xf>
    <xf numFmtId="0" fontId="30" fillId="7" borderId="12" xfId="5" applyFont="1" applyFill="1" applyBorder="1" applyAlignment="1" applyProtection="1">
      <alignment horizontal="center" vertical="center" wrapText="1"/>
      <protection hidden="1"/>
    </xf>
    <xf numFmtId="14" fontId="3" fillId="2" borderId="0" xfId="0" applyNumberFormat="1" applyFont="1" applyFill="1" applyBorder="1" applyAlignment="1" applyProtection="1">
      <alignment horizontal="center" vertical="center"/>
      <protection locked="0"/>
    </xf>
    <xf numFmtId="0" fontId="10" fillId="7" borderId="11" xfId="5" applyFont="1" applyFill="1" applyBorder="1" applyAlignment="1">
      <alignment vertical="center"/>
    </xf>
    <xf numFmtId="0" fontId="34" fillId="7" borderId="10" xfId="5" applyFont="1" applyFill="1" applyBorder="1" applyAlignment="1">
      <alignment vertical="center"/>
    </xf>
    <xf numFmtId="0" fontId="34" fillId="7" borderId="0" xfId="5" applyFont="1" applyFill="1" applyBorder="1" applyAlignment="1">
      <alignment vertical="center"/>
    </xf>
    <xf numFmtId="0" fontId="19" fillId="2" borderId="0" xfId="0" applyFont="1" applyFill="1" applyBorder="1" applyAlignment="1">
      <alignment horizontal="center" vertical="center" wrapText="1"/>
    </xf>
    <xf numFmtId="0" fontId="43" fillId="2" borderId="0" xfId="0" applyFont="1" applyFill="1" applyBorder="1" applyAlignment="1">
      <alignment horizontal="center" vertical="center" wrapText="1"/>
    </xf>
    <xf numFmtId="10" fontId="19" fillId="2" borderId="0" xfId="8" applyNumberFormat="1" applyFont="1" applyFill="1" applyBorder="1" applyAlignment="1">
      <alignment horizontal="center" vertical="center" wrapText="1"/>
    </xf>
    <xf numFmtId="9" fontId="3" fillId="2" borderId="0" xfId="0" applyNumberFormat="1" applyFont="1" applyFill="1" applyBorder="1" applyAlignment="1" applyProtection="1">
      <alignment horizontal="justify" vertical="center" wrapText="1"/>
      <protection locked="0"/>
    </xf>
    <xf numFmtId="14" fontId="3" fillId="2" borderId="0" xfId="0" applyNumberFormat="1" applyFont="1" applyFill="1" applyBorder="1" applyAlignment="1" applyProtection="1">
      <alignment horizontal="center" vertical="center" wrapText="1"/>
      <protection locked="0"/>
    </xf>
    <xf numFmtId="9" fontId="3" fillId="2" borderId="13" xfId="0" applyNumberFormat="1" applyFont="1" applyFill="1" applyBorder="1" applyAlignment="1" applyProtection="1">
      <alignment horizontal="justify" vertical="center" wrapText="1"/>
      <protection locked="0"/>
    </xf>
    <xf numFmtId="14" fontId="3" fillId="2" borderId="13" xfId="0" applyNumberFormat="1" applyFont="1" applyFill="1" applyBorder="1" applyAlignment="1" applyProtection="1">
      <alignment horizontal="center" vertical="center" wrapText="1"/>
      <protection locked="0"/>
    </xf>
    <xf numFmtId="0" fontId="19" fillId="2" borderId="0" xfId="0" applyFont="1" applyFill="1" applyBorder="1" applyAlignment="1" applyProtection="1">
      <alignment horizontal="center" vertical="center" wrapText="1"/>
      <protection locked="0"/>
    </xf>
    <xf numFmtId="0" fontId="19" fillId="2" borderId="0" xfId="0" applyFont="1" applyFill="1" applyBorder="1" applyAlignment="1" applyProtection="1">
      <alignment horizontal="center" vertical="center" wrapText="1"/>
      <protection locked="0"/>
    </xf>
    <xf numFmtId="0" fontId="19" fillId="2" borderId="13" xfId="0" applyFont="1" applyFill="1" applyBorder="1" applyAlignment="1" applyProtection="1">
      <alignment horizontal="center" vertical="center" wrapText="1"/>
      <protection locked="0"/>
    </xf>
    <xf numFmtId="14" fontId="3" fillId="2" borderId="14" xfId="0" applyNumberFormat="1" applyFont="1" applyFill="1" applyBorder="1" applyAlignment="1" applyProtection="1">
      <alignment horizontal="center" vertical="center"/>
      <protection locked="0"/>
    </xf>
    <xf numFmtId="9" fontId="3" fillId="2" borderId="14" xfId="0" applyNumberFormat="1" applyFont="1" applyFill="1" applyBorder="1" applyAlignment="1" applyProtection="1">
      <alignment horizontal="justify" vertical="center" wrapText="1"/>
      <protection locked="0"/>
    </xf>
    <xf numFmtId="9" fontId="3" fillId="2" borderId="14" xfId="0" applyNumberFormat="1" applyFont="1" applyFill="1" applyBorder="1" applyAlignment="1" applyProtection="1">
      <alignment horizontal="center" vertical="center" wrapText="1"/>
      <protection locked="0"/>
    </xf>
    <xf numFmtId="44" fontId="3" fillId="2" borderId="13" xfId="9" applyFont="1" applyFill="1" applyBorder="1" applyAlignment="1" applyProtection="1">
      <alignment horizontal="center" vertical="center" wrapText="1"/>
      <protection locked="0"/>
    </xf>
    <xf numFmtId="0" fontId="19" fillId="2" borderId="14" xfId="0" applyFont="1" applyFill="1" applyBorder="1" applyAlignment="1" applyProtection="1">
      <alignment horizontal="center" vertical="center" wrapText="1"/>
      <protection locked="0"/>
    </xf>
    <xf numFmtId="44" fontId="3" fillId="2" borderId="0" xfId="9" applyFont="1" applyFill="1" applyBorder="1" applyAlignment="1" applyProtection="1">
      <alignment vertical="center" wrapText="1"/>
      <protection locked="0"/>
    </xf>
    <xf numFmtId="9" fontId="3" fillId="2" borderId="0" xfId="8" applyFont="1" applyFill="1" applyBorder="1" applyAlignment="1">
      <alignment horizontal="center" vertical="center"/>
    </xf>
    <xf numFmtId="44" fontId="3" fillId="2" borderId="14" xfId="9" applyFont="1" applyFill="1" applyBorder="1" applyAlignment="1" applyProtection="1">
      <alignment horizontal="center" vertical="center" wrapText="1"/>
      <protection locked="0"/>
    </xf>
    <xf numFmtId="9" fontId="3" fillId="2" borderId="0" xfId="8" applyFont="1" applyFill="1" applyBorder="1"/>
    <xf numFmtId="9" fontId="8" fillId="2" borderId="0" xfId="6" applyFont="1" applyFill="1" applyBorder="1"/>
    <xf numFmtId="0" fontId="6" fillId="2" borderId="0" xfId="0" applyFont="1" applyFill="1" applyBorder="1" applyAlignment="1">
      <alignment vertical="center" wrapText="1"/>
    </xf>
    <xf numFmtId="0" fontId="3" fillId="2" borderId="0" xfId="0" applyFont="1" applyFill="1" applyAlignment="1"/>
    <xf numFmtId="0" fontId="3" fillId="2" borderId="12" xfId="0" applyFont="1" applyFill="1" applyBorder="1" applyAlignment="1"/>
    <xf numFmtId="44" fontId="3" fillId="2" borderId="0" xfId="9" applyFont="1" applyFill="1" applyBorder="1" applyAlignment="1" applyProtection="1">
      <alignment horizontal="justify" vertical="center" wrapText="1"/>
      <protection locked="0"/>
    </xf>
    <xf numFmtId="0" fontId="3" fillId="2" borderId="14" xfId="0" applyFont="1" applyFill="1" applyBorder="1" applyAlignment="1"/>
    <xf numFmtId="0" fontId="44" fillId="9" borderId="12" xfId="0" applyFont="1" applyFill="1" applyBorder="1" applyAlignment="1">
      <alignment vertical="center" wrapText="1"/>
    </xf>
    <xf numFmtId="0" fontId="3" fillId="2" borderId="0" xfId="0" applyFont="1" applyFill="1" applyBorder="1" applyAlignment="1"/>
    <xf numFmtId="165" fontId="3" fillId="2" borderId="14" xfId="0" applyNumberFormat="1" applyFont="1" applyFill="1" applyBorder="1" applyAlignment="1">
      <alignment vertical="center"/>
    </xf>
    <xf numFmtId="0" fontId="44" fillId="15" borderId="13" xfId="0" applyFont="1" applyFill="1" applyBorder="1" applyAlignment="1">
      <alignment vertical="center" wrapText="1"/>
    </xf>
    <xf numFmtId="0" fontId="3" fillId="15" borderId="13" xfId="0" applyFont="1" applyFill="1" applyBorder="1"/>
    <xf numFmtId="0" fontId="3" fillId="9" borderId="12" xfId="0" applyFont="1" applyFill="1" applyBorder="1"/>
    <xf numFmtId="0" fontId="3" fillId="7" borderId="12" xfId="5" applyFont="1" applyFill="1" applyBorder="1" applyAlignment="1" applyProtection="1">
      <alignment horizontal="center" vertical="center" wrapText="1"/>
      <protection locked="0"/>
    </xf>
    <xf numFmtId="0" fontId="30" fillId="2" borderId="13" xfId="5" applyFont="1" applyFill="1" applyBorder="1" applyAlignment="1" applyProtection="1">
      <alignment horizontal="center" vertical="center" wrapText="1"/>
      <protection hidden="1"/>
    </xf>
    <xf numFmtId="0" fontId="22" fillId="7" borderId="10" xfId="5" applyFont="1" applyFill="1" applyBorder="1" applyAlignment="1">
      <alignment horizontal="center" vertical="center" wrapText="1"/>
    </xf>
    <xf numFmtId="0" fontId="19" fillId="2" borderId="0" xfId="0" applyFont="1" applyFill="1" applyBorder="1" applyAlignment="1" applyProtection="1">
      <alignment vertical="center" wrapText="1"/>
      <protection locked="0"/>
    </xf>
    <xf numFmtId="165" fontId="3" fillId="2" borderId="14" xfId="9" applyNumberFormat="1" applyFont="1" applyFill="1" applyBorder="1" applyAlignment="1" applyProtection="1">
      <alignment vertical="center" wrapText="1"/>
      <protection locked="0"/>
    </xf>
    <xf numFmtId="165" fontId="3" fillId="2" borderId="0" xfId="9" applyNumberFormat="1" applyFont="1" applyFill="1" applyBorder="1" applyAlignment="1" applyProtection="1">
      <alignment vertical="center" wrapText="1"/>
      <protection locked="0"/>
    </xf>
    <xf numFmtId="165" fontId="3" fillId="2" borderId="13" xfId="9" applyNumberFormat="1" applyFont="1" applyFill="1" applyBorder="1" applyAlignment="1" applyProtection="1">
      <alignment vertical="center" wrapText="1"/>
      <protection locked="0"/>
    </xf>
    <xf numFmtId="49" fontId="3" fillId="2" borderId="14" xfId="9" applyNumberFormat="1" applyFont="1" applyFill="1" applyBorder="1" applyAlignment="1" applyProtection="1">
      <alignment horizontal="justify" vertical="center" wrapText="1"/>
      <protection locked="0"/>
    </xf>
    <xf numFmtId="49" fontId="3" fillId="2" borderId="0" xfId="9" applyNumberFormat="1" applyFont="1" applyFill="1" applyBorder="1" applyAlignment="1" applyProtection="1">
      <alignment horizontal="justify" vertical="center" wrapText="1"/>
      <protection locked="0"/>
    </xf>
    <xf numFmtId="165" fontId="7" fillId="2" borderId="12" xfId="0" applyNumberFormat="1" applyFont="1" applyFill="1" applyBorder="1" applyAlignment="1">
      <alignment vertical="center"/>
    </xf>
    <xf numFmtId="0" fontId="14" fillId="2" borderId="0" xfId="0" applyFont="1" applyFill="1" applyBorder="1" applyAlignment="1" applyProtection="1">
      <alignment horizontal="justify" vertical="center" wrapText="1"/>
      <protection locked="0"/>
    </xf>
    <xf numFmtId="9" fontId="10" fillId="2" borderId="12" xfId="0" applyNumberFormat="1" applyFont="1" applyFill="1" applyBorder="1" applyAlignment="1">
      <alignment horizontal="center" vertical="center"/>
    </xf>
    <xf numFmtId="49" fontId="3" fillId="2" borderId="13" xfId="9" applyNumberFormat="1" applyFont="1" applyFill="1" applyBorder="1" applyAlignment="1" applyProtection="1">
      <alignment horizontal="justify" vertical="center" wrapText="1"/>
      <protection locked="0"/>
    </xf>
    <xf numFmtId="10" fontId="3" fillId="2" borderId="0" xfId="4" applyNumberFormat="1" applyFont="1" applyFill="1" applyBorder="1" applyAlignment="1">
      <alignment horizontal="justify" vertical="center" wrapText="1"/>
    </xf>
    <xf numFmtId="165" fontId="7" fillId="2" borderId="12" xfId="3" applyNumberFormat="1" applyFont="1" applyFill="1" applyBorder="1" applyAlignment="1">
      <alignment horizontal="center" vertical="center"/>
    </xf>
    <xf numFmtId="166" fontId="3" fillId="2" borderId="14" xfId="0" applyNumberFormat="1" applyFont="1" applyFill="1" applyBorder="1" applyAlignment="1" applyProtection="1">
      <alignment horizontal="center" vertical="center" wrapText="1"/>
      <protection locked="0"/>
    </xf>
    <xf numFmtId="166" fontId="3" fillId="2" borderId="0" xfId="0" applyNumberFormat="1" applyFont="1" applyFill="1" applyBorder="1" applyAlignment="1" applyProtection="1">
      <alignment horizontal="center" vertical="center" wrapText="1"/>
      <protection locked="0"/>
    </xf>
    <xf numFmtId="166" fontId="3" fillId="2" borderId="13" xfId="0" applyNumberFormat="1" applyFont="1" applyFill="1" applyBorder="1" applyAlignment="1" applyProtection="1">
      <alignment horizontal="center" vertical="center" wrapText="1"/>
      <protection locked="0"/>
    </xf>
    <xf numFmtId="0" fontId="7" fillId="2" borderId="12" xfId="0" applyFont="1" applyFill="1" applyBorder="1" applyAlignment="1"/>
    <xf numFmtId="0" fontId="44" fillId="14" borderId="13" xfId="0" applyFont="1" applyFill="1" applyBorder="1" applyAlignment="1">
      <alignment vertical="center" wrapText="1"/>
    </xf>
    <xf numFmtId="0" fontId="3" fillId="14" borderId="13" xfId="0" applyFont="1" applyFill="1" applyBorder="1"/>
    <xf numFmtId="166" fontId="10" fillId="2" borderId="13" xfId="4" applyNumberFormat="1" applyFont="1" applyFill="1" applyBorder="1" applyAlignment="1">
      <alignment horizontal="center" vertical="center"/>
    </xf>
    <xf numFmtId="165" fontId="7" fillId="2" borderId="13" xfId="0" applyNumberFormat="1" applyFont="1" applyFill="1" applyBorder="1" applyAlignment="1">
      <alignment vertical="center"/>
    </xf>
    <xf numFmtId="0" fontId="44" fillId="17" borderId="13" xfId="0" applyFont="1" applyFill="1" applyBorder="1" applyAlignment="1">
      <alignment vertical="center" wrapText="1"/>
    </xf>
    <xf numFmtId="0" fontId="3" fillId="17" borderId="13" xfId="0" applyFont="1" applyFill="1" applyBorder="1"/>
    <xf numFmtId="0" fontId="44" fillId="13" borderId="13" xfId="0" applyFont="1" applyFill="1" applyBorder="1" applyAlignment="1">
      <alignment vertical="center" wrapText="1"/>
    </xf>
    <xf numFmtId="0" fontId="3" fillId="13" borderId="13" xfId="0" applyFont="1" applyFill="1" applyBorder="1"/>
    <xf numFmtId="0" fontId="7" fillId="2" borderId="12" xfId="0" applyFont="1" applyFill="1" applyBorder="1" applyAlignment="1">
      <alignment horizontal="justify" vertical="center" wrapText="1"/>
    </xf>
    <xf numFmtId="0" fontId="3" fillId="2" borderId="14" xfId="0" applyFont="1" applyFill="1" applyBorder="1" applyAlignment="1">
      <alignment horizontal="justify" vertical="center" wrapText="1"/>
    </xf>
    <xf numFmtId="0" fontId="44" fillId="17" borderId="13" xfId="0" applyFont="1" applyFill="1" applyBorder="1" applyAlignment="1">
      <alignment horizontal="justify" vertical="center" wrapText="1"/>
    </xf>
    <xf numFmtId="0" fontId="14" fillId="2" borderId="13" xfId="0" applyFont="1" applyFill="1" applyBorder="1" applyAlignment="1" applyProtection="1">
      <alignment horizontal="justify" vertical="center" wrapText="1"/>
      <protection locked="0"/>
    </xf>
    <xf numFmtId="165" fontId="22" fillId="2" borderId="0" xfId="0" applyNumberFormat="1" applyFont="1" applyFill="1" applyBorder="1" applyAlignment="1">
      <alignment horizontal="center" vertical="center" wrapText="1"/>
    </xf>
    <xf numFmtId="0" fontId="0" fillId="0" borderId="0" xfId="0" applyAlignment="1">
      <alignment vertical="center"/>
    </xf>
    <xf numFmtId="49" fontId="0" fillId="0" borderId="0" xfId="0" applyNumberFormat="1" applyAlignment="1">
      <alignment vertical="center"/>
    </xf>
    <xf numFmtId="49" fontId="0" fillId="4" borderId="0" xfId="0" applyNumberFormat="1" applyFill="1" applyAlignment="1">
      <alignment vertical="center"/>
    </xf>
    <xf numFmtId="0" fontId="20" fillId="4" borderId="0" xfId="0" applyFont="1" applyFill="1" applyAlignment="1">
      <alignment horizontal="center" vertical="center"/>
    </xf>
    <xf numFmtId="165" fontId="9" fillId="9" borderId="12" xfId="3" applyNumberFormat="1" applyFont="1" applyFill="1" applyBorder="1" applyAlignment="1">
      <alignment horizontal="center" vertical="center"/>
    </xf>
    <xf numFmtId="0" fontId="6" fillId="16" borderId="0" xfId="0" applyFont="1" applyFill="1" applyBorder="1" applyAlignment="1" applyProtection="1">
      <alignment horizontal="center" vertical="center" wrapText="1"/>
    </xf>
    <xf numFmtId="9" fontId="3" fillId="16" borderId="0" xfId="0" applyNumberFormat="1" applyFont="1" applyFill="1" applyBorder="1" applyAlignment="1" applyProtection="1">
      <alignment horizontal="center" vertical="center"/>
    </xf>
    <xf numFmtId="9" fontId="6" fillId="16" borderId="0" xfId="0" applyNumberFormat="1" applyFont="1" applyFill="1" applyBorder="1" applyAlignment="1" applyProtection="1">
      <alignment horizontal="center" vertical="center" wrapText="1"/>
    </xf>
    <xf numFmtId="0" fontId="3" fillId="16" borderId="0" xfId="0" applyFont="1" applyFill="1" applyBorder="1" applyAlignment="1" applyProtection="1">
      <alignment horizontal="center" vertical="center"/>
    </xf>
    <xf numFmtId="0" fontId="3" fillId="16" borderId="0" xfId="0" applyFont="1" applyFill="1" applyBorder="1" applyAlignment="1" applyProtection="1">
      <alignment horizontal="center"/>
    </xf>
    <xf numFmtId="0" fontId="5" fillId="16" borderId="0" xfId="0" applyFont="1" applyFill="1" applyBorder="1" applyAlignment="1" applyProtection="1">
      <alignment horizontal="center" vertical="center"/>
    </xf>
    <xf numFmtId="0" fontId="11" fillId="16" borderId="0" xfId="0" applyFont="1" applyFill="1" applyBorder="1" applyAlignment="1" applyProtection="1">
      <alignment horizontal="center" vertical="center" wrapText="1"/>
    </xf>
    <xf numFmtId="0" fontId="3" fillId="16" borderId="0" xfId="0" applyFont="1" applyFill="1" applyProtection="1"/>
    <xf numFmtId="165" fontId="7" fillId="2" borderId="0" xfId="0" applyNumberFormat="1" applyFont="1" applyFill="1" applyBorder="1" applyAlignment="1" applyProtection="1">
      <alignment vertical="center"/>
      <protection locked="0"/>
    </xf>
    <xf numFmtId="0" fontId="3" fillId="11" borderId="12" xfId="5" applyFont="1" applyFill="1" applyBorder="1" applyAlignment="1" applyProtection="1">
      <alignment horizontal="center" vertical="center" wrapText="1"/>
      <protection locked="0" hidden="1"/>
    </xf>
    <xf numFmtId="0" fontId="3" fillId="9" borderId="12" xfId="5" applyFont="1" applyFill="1" applyBorder="1" applyAlignment="1" applyProtection="1">
      <alignment vertical="center" wrapText="1"/>
      <protection locked="0" hidden="1"/>
    </xf>
    <xf numFmtId="0" fontId="8" fillId="9" borderId="0" xfId="5" applyFont="1" applyFill="1" applyProtection="1">
      <protection locked="0" hidden="1"/>
    </xf>
    <xf numFmtId="165" fontId="9" fillId="9" borderId="12" xfId="3" applyNumberFormat="1" applyFont="1" applyFill="1" applyBorder="1" applyAlignment="1" applyProtection="1">
      <alignment horizontal="center" vertical="center"/>
      <protection locked="0" hidden="1"/>
    </xf>
    <xf numFmtId="0" fontId="3" fillId="12" borderId="12" xfId="5" applyFont="1" applyFill="1" applyBorder="1" applyAlignment="1" applyProtection="1">
      <alignment horizontal="center" vertical="center" wrapText="1"/>
      <protection locked="0" hidden="1"/>
    </xf>
    <xf numFmtId="0" fontId="30" fillId="2" borderId="12" xfId="5" applyFont="1" applyFill="1" applyBorder="1" applyAlignment="1" applyProtection="1">
      <alignment wrapText="1"/>
      <protection locked="0" hidden="1"/>
    </xf>
    <xf numFmtId="0" fontId="3" fillId="7" borderId="12" xfId="5" applyFont="1" applyFill="1" applyBorder="1" applyAlignment="1" applyProtection="1">
      <alignment horizontal="center" vertical="center" wrapText="1"/>
      <protection locked="0" hidden="1"/>
    </xf>
    <xf numFmtId="0" fontId="42" fillId="2" borderId="12" xfId="5" applyFont="1" applyFill="1" applyBorder="1" applyAlignment="1" applyProtection="1">
      <alignment horizontal="left" vertical="center" wrapText="1"/>
      <protection locked="0" hidden="1"/>
    </xf>
    <xf numFmtId="0" fontId="42" fillId="2" borderId="12" xfId="5" applyFont="1" applyFill="1" applyBorder="1" applyAlignment="1" applyProtection="1">
      <alignment horizontal="justify" vertical="center" wrapText="1"/>
      <protection locked="0" hidden="1"/>
    </xf>
    <xf numFmtId="0" fontId="3" fillId="7" borderId="12" xfId="5" applyFont="1" applyFill="1" applyBorder="1" applyAlignment="1" applyProtection="1">
      <alignment vertical="center" wrapText="1"/>
      <protection locked="0" hidden="1"/>
    </xf>
    <xf numFmtId="0" fontId="3" fillId="7" borderId="14" xfId="5" applyFont="1" applyFill="1" applyBorder="1" applyAlignment="1" applyProtection="1">
      <alignment vertical="center" wrapText="1"/>
      <protection locked="0" hidden="1"/>
    </xf>
    <xf numFmtId="0" fontId="3" fillId="7" borderId="12" xfId="5" applyFont="1" applyFill="1" applyBorder="1" applyAlignment="1" applyProtection="1">
      <alignment horizontal="left" vertical="center" wrapText="1"/>
      <protection locked="0"/>
    </xf>
    <xf numFmtId="0" fontId="26" fillId="7" borderId="10" xfId="5" applyFont="1" applyFill="1" applyBorder="1" applyAlignment="1">
      <alignment horizontal="center" vertical="center" wrapText="1"/>
    </xf>
    <xf numFmtId="0" fontId="26" fillId="7" borderId="0" xfId="5" applyFont="1" applyFill="1" applyBorder="1" applyAlignment="1">
      <alignment horizontal="center" vertical="center" wrapText="1"/>
    </xf>
    <xf numFmtId="14" fontId="28" fillId="7" borderId="11" xfId="5" applyNumberFormat="1" applyFont="1" applyFill="1" applyBorder="1" applyAlignment="1">
      <alignment horizontal="center" vertical="center" wrapText="1"/>
    </xf>
    <xf numFmtId="0" fontId="3" fillId="7" borderId="12" xfId="5" applyFont="1" applyFill="1" applyBorder="1" applyAlignment="1" applyProtection="1">
      <alignment horizontal="center" vertical="center" wrapText="1"/>
      <protection locked="0"/>
    </xf>
    <xf numFmtId="0" fontId="3" fillId="2" borderId="0" xfId="0" applyFont="1" applyFill="1" applyAlignment="1">
      <alignment horizontal="center" vertical="center"/>
    </xf>
    <xf numFmtId="0" fontId="4" fillId="2" borderId="0" xfId="0" applyFont="1" applyFill="1" applyBorder="1" applyAlignment="1">
      <alignment horizontal="center" vertical="center" wrapText="1"/>
    </xf>
    <xf numFmtId="0" fontId="8" fillId="2" borderId="0" xfId="0" applyFont="1" applyFill="1" applyBorder="1" applyAlignment="1" applyProtection="1">
      <alignment horizontal="justify" vertical="center" wrapText="1"/>
      <protection locked="0"/>
    </xf>
    <xf numFmtId="0" fontId="33" fillId="2" borderId="0" xfId="0" applyFont="1" applyFill="1" applyBorder="1" applyAlignment="1">
      <alignment horizontal="left" vertical="center" wrapText="1"/>
    </xf>
    <xf numFmtId="0" fontId="7" fillId="2" borderId="0" xfId="0" applyFont="1" applyFill="1" applyBorder="1" applyAlignment="1">
      <alignment horizontal="left" vertical="center" wrapText="1"/>
    </xf>
    <xf numFmtId="0" fontId="7" fillId="2" borderId="0" xfId="0" applyFont="1" applyFill="1" applyBorder="1" applyAlignment="1">
      <alignment horizontal="center" vertical="center" wrapText="1"/>
    </xf>
    <xf numFmtId="0" fontId="8" fillId="2" borderId="0" xfId="0" applyFont="1" applyFill="1" applyBorder="1" applyAlignment="1" applyProtection="1">
      <alignment vertical="center" wrapText="1"/>
      <protection locked="0"/>
    </xf>
    <xf numFmtId="0" fontId="8" fillId="2" borderId="0" xfId="0" applyFont="1" applyFill="1" applyBorder="1" applyAlignment="1" applyProtection="1">
      <alignment horizontal="justify" vertical="center" wrapText="1"/>
      <protection locked="0"/>
    </xf>
    <xf numFmtId="9" fontId="46" fillId="2" borderId="0" xfId="4" applyFont="1" applyFill="1" applyBorder="1" applyAlignment="1" applyProtection="1">
      <alignment horizontal="center" vertical="center"/>
    </xf>
    <xf numFmtId="168" fontId="3" fillId="7" borderId="12" xfId="5" applyNumberFormat="1" applyFont="1" applyFill="1" applyBorder="1" applyAlignment="1" applyProtection="1">
      <alignment horizontal="center" vertical="center" wrapText="1"/>
      <protection locked="0"/>
    </xf>
    <xf numFmtId="0" fontId="30" fillId="10" borderId="13" xfId="5" applyFont="1" applyFill="1" applyBorder="1" applyAlignment="1" applyProtection="1">
      <alignment horizontal="center" vertical="center" wrapText="1"/>
      <protection hidden="1"/>
    </xf>
    <xf numFmtId="0" fontId="50" fillId="2" borderId="13" xfId="5" applyFont="1" applyFill="1" applyBorder="1" applyAlignment="1" applyProtection="1">
      <alignment horizontal="center" vertical="center" wrapText="1"/>
      <protection hidden="1"/>
    </xf>
    <xf numFmtId="0" fontId="3" fillId="2" borderId="12" xfId="5" applyFont="1" applyFill="1" applyBorder="1" applyAlignment="1" applyProtection="1">
      <alignment horizontal="center" vertical="center" wrapText="1"/>
      <protection locked="0"/>
    </xf>
    <xf numFmtId="0" fontId="3" fillId="2" borderId="12" xfId="5" applyFont="1" applyFill="1" applyBorder="1" applyAlignment="1" applyProtection="1">
      <alignment vertical="center" wrapText="1"/>
      <protection locked="0"/>
    </xf>
    <xf numFmtId="0" fontId="3" fillId="2" borderId="12" xfId="5" applyFont="1" applyFill="1" applyBorder="1" applyAlignment="1" applyProtection="1">
      <alignment horizontal="left" vertical="center" wrapText="1"/>
      <protection locked="0"/>
    </xf>
    <xf numFmtId="0" fontId="51" fillId="16" borderId="13" xfId="5" applyFont="1" applyFill="1" applyBorder="1" applyAlignment="1" applyProtection="1">
      <alignment horizontal="center" vertical="center" wrapText="1"/>
      <protection hidden="1"/>
    </xf>
    <xf numFmtId="0" fontId="51" fillId="10" borderId="13" xfId="5" applyFont="1" applyFill="1" applyBorder="1" applyAlignment="1" applyProtection="1">
      <alignment horizontal="center" vertical="center" wrapText="1"/>
      <protection hidden="1"/>
    </xf>
    <xf numFmtId="49" fontId="3" fillId="7" borderId="12" xfId="5" applyNumberFormat="1" applyFont="1" applyFill="1" applyBorder="1" applyAlignment="1" applyProtection="1">
      <alignment horizontal="justify" vertical="center" wrapText="1"/>
      <protection locked="0"/>
    </xf>
    <xf numFmtId="0" fontId="52" fillId="0" borderId="0" xfId="0" applyFont="1" applyAlignment="1">
      <alignment vertical="center"/>
    </xf>
    <xf numFmtId="0" fontId="20" fillId="2" borderId="0" xfId="0" applyFont="1" applyFill="1" applyBorder="1" applyAlignment="1">
      <alignment horizontal="left" vertical="center" wrapText="1"/>
    </xf>
    <xf numFmtId="0" fontId="48" fillId="2" borderId="0" xfId="0" applyFont="1" applyFill="1" applyBorder="1" applyAlignment="1" applyProtection="1">
      <alignment horizontal="justify" vertical="center" wrapText="1"/>
      <protection locked="0"/>
    </xf>
    <xf numFmtId="0" fontId="30" fillId="7" borderId="14" xfId="5" applyFont="1" applyFill="1" applyBorder="1" applyAlignment="1" applyProtection="1">
      <alignment wrapText="1"/>
      <protection hidden="1"/>
    </xf>
    <xf numFmtId="0" fontId="30" fillId="7" borderId="0" xfId="5" applyFont="1" applyFill="1" applyBorder="1" applyAlignment="1" applyProtection="1">
      <alignment wrapText="1"/>
      <protection hidden="1"/>
    </xf>
    <xf numFmtId="0" fontId="3" fillId="0" borderId="0" xfId="5" applyFont="1" applyAlignment="1">
      <alignment wrapText="1"/>
    </xf>
    <xf numFmtId="0" fontId="3" fillId="0" borderId="0" xfId="5" applyFont="1" applyAlignment="1">
      <alignment horizontal="left" vertical="center" wrapText="1"/>
    </xf>
    <xf numFmtId="0" fontId="7" fillId="7" borderId="0" xfId="5" applyFont="1" applyFill="1" applyBorder="1" applyAlignment="1" applyProtection="1">
      <alignment horizontal="left" vertical="center" wrapText="1"/>
    </xf>
    <xf numFmtId="0" fontId="7" fillId="7" borderId="14" xfId="5" applyFont="1" applyFill="1" applyBorder="1" applyAlignment="1" applyProtection="1">
      <alignment horizontal="left" vertical="center" wrapText="1"/>
    </xf>
    <xf numFmtId="0" fontId="3" fillId="7" borderId="13" xfId="5" applyFont="1" applyFill="1" applyBorder="1" applyAlignment="1" applyProtection="1">
      <alignment vertical="center" wrapText="1"/>
      <protection locked="0"/>
    </xf>
    <xf numFmtId="0" fontId="53" fillId="12" borderId="0" xfId="0" applyFont="1" applyFill="1"/>
    <xf numFmtId="0" fontId="0" fillId="12" borderId="0" xfId="0" applyFill="1"/>
    <xf numFmtId="0" fontId="53" fillId="0" borderId="0" xfId="0" applyFont="1"/>
    <xf numFmtId="0" fontId="53" fillId="0" borderId="0" xfId="0" applyFont="1" applyAlignment="1">
      <alignment horizontal="center"/>
    </xf>
    <xf numFmtId="0" fontId="53" fillId="0" borderId="0" xfId="0" applyFont="1" applyAlignment="1">
      <alignment horizontal="center" vertical="center"/>
    </xf>
    <xf numFmtId="0" fontId="53" fillId="0" borderId="0" xfId="0" applyFont="1" applyAlignment="1">
      <alignment horizontal="left" vertical="center"/>
    </xf>
    <xf numFmtId="0" fontId="0" fillId="18" borderId="0" xfId="0" applyFill="1"/>
    <xf numFmtId="0" fontId="17" fillId="0" borderId="0" xfId="0" applyFont="1" applyAlignment="1">
      <alignment horizontal="left" vertical="center"/>
    </xf>
    <xf numFmtId="0" fontId="26" fillId="0" borderId="0" xfId="0" applyFont="1"/>
    <xf numFmtId="0" fontId="26" fillId="0" borderId="0" xfId="0" applyFont="1" applyAlignment="1">
      <alignment vertical="center"/>
    </xf>
    <xf numFmtId="0" fontId="3" fillId="7" borderId="12" xfId="5" applyFont="1" applyFill="1" applyBorder="1" applyAlignment="1" applyProtection="1">
      <alignment horizontal="center" vertical="center" wrapText="1"/>
      <protection locked="0"/>
    </xf>
    <xf numFmtId="0" fontId="33" fillId="16" borderId="0" xfId="0" applyFont="1" applyFill="1" applyBorder="1" applyAlignment="1" applyProtection="1">
      <alignment horizontal="center" vertical="center" wrapText="1"/>
    </xf>
    <xf numFmtId="0" fontId="7" fillId="2" borderId="14" xfId="5" applyFont="1" applyFill="1" applyBorder="1" applyAlignment="1" applyProtection="1">
      <alignment horizontal="left" vertical="center" wrapText="1"/>
    </xf>
    <xf numFmtId="0" fontId="0" fillId="4" borderId="0" xfId="0" applyFill="1" applyAlignment="1">
      <alignment horizontal="left" vertical="center"/>
    </xf>
    <xf numFmtId="0" fontId="14" fillId="4" borderId="0" xfId="0" applyFont="1" applyFill="1" applyAlignment="1">
      <alignment horizontal="left" vertical="center"/>
    </xf>
    <xf numFmtId="0" fontId="11" fillId="16" borderId="0" xfId="0" applyFont="1" applyFill="1" applyBorder="1" applyAlignment="1" applyProtection="1">
      <alignment vertical="center" wrapText="1"/>
    </xf>
    <xf numFmtId="0" fontId="13" fillId="16" borderId="0" xfId="0" applyFont="1" applyFill="1" applyBorder="1" applyAlignment="1" applyProtection="1">
      <alignment vertical="center" wrapText="1"/>
    </xf>
    <xf numFmtId="165" fontId="3" fillId="2" borderId="0" xfId="9" applyNumberFormat="1" applyFont="1" applyFill="1" applyBorder="1" applyAlignment="1">
      <alignment vertical="center"/>
    </xf>
    <xf numFmtId="0" fontId="14" fillId="2" borderId="0" xfId="0" applyFont="1" applyFill="1"/>
    <xf numFmtId="0" fontId="0" fillId="0" borderId="0" xfId="0" applyAlignment="1">
      <alignment horizontal="left" vertical="center"/>
    </xf>
    <xf numFmtId="9" fontId="3" fillId="2" borderId="0" xfId="4" applyNumberFormat="1" applyFont="1" applyFill="1" applyBorder="1" applyAlignment="1" applyProtection="1">
      <alignment horizontal="center" vertical="center" wrapText="1"/>
      <protection locked="0"/>
    </xf>
    <xf numFmtId="9" fontId="44" fillId="9" borderId="12" xfId="0" applyNumberFormat="1" applyFont="1" applyFill="1" applyBorder="1" applyAlignment="1" applyProtection="1">
      <alignment horizontal="center" vertical="center" wrapText="1"/>
      <protection locked="0"/>
    </xf>
    <xf numFmtId="0" fontId="30" fillId="7" borderId="12" xfId="5" applyFont="1" applyFill="1" applyBorder="1" applyAlignment="1" applyProtection="1">
      <alignment horizontal="center" vertical="center" wrapText="1"/>
      <protection hidden="1"/>
    </xf>
    <xf numFmtId="9" fontId="44" fillId="9" borderId="12" xfId="4" applyFont="1" applyFill="1" applyBorder="1" applyAlignment="1" applyProtection="1">
      <alignment horizontal="center" vertical="center" wrapText="1"/>
      <protection locked="0"/>
    </xf>
    <xf numFmtId="166" fontId="14" fillId="2" borderId="0" xfId="4" applyNumberFormat="1" applyFont="1" applyFill="1" applyBorder="1" applyAlignment="1">
      <alignment horizontal="center" vertical="center" wrapText="1"/>
    </xf>
    <xf numFmtId="9" fontId="3" fillId="2" borderId="12" xfId="4" applyFont="1" applyFill="1" applyBorder="1" applyAlignment="1">
      <alignment horizontal="center" vertical="center"/>
    </xf>
    <xf numFmtId="166" fontId="44" fillId="9" borderId="12" xfId="0" applyNumberFormat="1" applyFont="1" applyFill="1" applyBorder="1" applyAlignment="1">
      <alignment vertical="center" wrapText="1"/>
    </xf>
    <xf numFmtId="9" fontId="3" fillId="2" borderId="13" xfId="4" applyNumberFormat="1" applyFont="1" applyFill="1" applyBorder="1" applyAlignment="1" applyProtection="1">
      <alignment horizontal="center" vertical="center" wrapText="1"/>
      <protection locked="0"/>
    </xf>
    <xf numFmtId="9" fontId="3" fillId="2" borderId="14" xfId="4" applyNumberFormat="1" applyFont="1" applyFill="1" applyBorder="1" applyAlignment="1" applyProtection="1">
      <alignment horizontal="center" vertical="center" wrapText="1"/>
      <protection locked="0"/>
    </xf>
    <xf numFmtId="9" fontId="44" fillId="15" borderId="0" xfId="4" applyFont="1" applyFill="1" applyBorder="1" applyAlignment="1">
      <alignment horizontal="center" vertical="center" wrapText="1"/>
    </xf>
    <xf numFmtId="10" fontId="55" fillId="15" borderId="13" xfId="4" applyNumberFormat="1" applyFont="1" applyFill="1" applyBorder="1" applyAlignment="1">
      <alignment vertical="center" wrapText="1"/>
    </xf>
    <xf numFmtId="0" fontId="44" fillId="15" borderId="13" xfId="0" applyFont="1" applyFill="1" applyBorder="1" applyAlignment="1" applyProtection="1">
      <alignment vertical="center" wrapText="1"/>
      <protection locked="0"/>
    </xf>
    <xf numFmtId="9" fontId="44" fillId="14" borderId="13" xfId="4" applyFont="1" applyFill="1" applyBorder="1" applyAlignment="1">
      <alignment horizontal="center" vertical="center" wrapText="1"/>
    </xf>
    <xf numFmtId="10" fontId="55" fillId="13" borderId="13" xfId="4" applyNumberFormat="1" applyFont="1" applyFill="1" applyBorder="1" applyAlignment="1">
      <alignment vertical="center" wrapText="1"/>
    </xf>
    <xf numFmtId="0" fontId="44" fillId="13" borderId="12" xfId="0" applyFont="1" applyFill="1" applyBorder="1" applyAlignment="1" applyProtection="1">
      <alignment vertical="center" wrapText="1"/>
      <protection locked="0"/>
    </xf>
    <xf numFmtId="0" fontId="44" fillId="17" borderId="13" xfId="0" applyFont="1" applyFill="1" applyBorder="1" applyAlignment="1" applyProtection="1">
      <alignment vertical="center" wrapText="1"/>
      <protection locked="0"/>
    </xf>
    <xf numFmtId="9" fontId="44" fillId="17" borderId="13" xfId="4" applyFont="1" applyFill="1" applyBorder="1" applyAlignment="1">
      <alignment horizontal="center" vertical="center" wrapText="1"/>
    </xf>
    <xf numFmtId="9" fontId="44" fillId="17" borderId="13" xfId="0" applyNumberFormat="1" applyFont="1" applyFill="1" applyBorder="1" applyAlignment="1">
      <alignment horizontal="center" vertical="center" wrapText="1"/>
    </xf>
    <xf numFmtId="0" fontId="57" fillId="16" borderId="0" xfId="5" applyFont="1" applyFill="1" applyBorder="1" applyAlignment="1" applyProtection="1">
      <alignment horizontal="center" vertical="center" wrapText="1"/>
      <protection hidden="1"/>
    </xf>
    <xf numFmtId="0" fontId="14" fillId="0" borderId="0" xfId="0" applyFont="1" applyAlignment="1">
      <alignment vertical="center" wrapText="1"/>
    </xf>
    <xf numFmtId="0" fontId="8" fillId="0" borderId="0" xfId="5" applyFont="1" applyFill="1" applyAlignment="1">
      <alignment vertical="center"/>
    </xf>
    <xf numFmtId="0" fontId="26" fillId="2" borderId="0" xfId="0" applyFont="1" applyFill="1" applyAlignment="1">
      <alignment horizontal="justify" vertical="center" wrapText="1"/>
    </xf>
    <xf numFmtId="0" fontId="58" fillId="0" borderId="0" xfId="0" applyFont="1" applyAlignment="1">
      <alignment horizontal="left" vertical="center"/>
    </xf>
    <xf numFmtId="0" fontId="9" fillId="2" borderId="2" xfId="5" applyFont="1" applyFill="1" applyBorder="1" applyAlignment="1">
      <alignment horizontal="center" vertical="center"/>
    </xf>
    <xf numFmtId="167" fontId="48" fillId="7" borderId="1" xfId="0" applyNumberFormat="1" applyFont="1" applyFill="1" applyBorder="1" applyAlignment="1" applyProtection="1">
      <alignment vertical="center"/>
      <protection locked="0"/>
    </xf>
    <xf numFmtId="167" fontId="48" fillId="7" borderId="0" xfId="0" applyNumberFormat="1" applyFont="1" applyFill="1" applyBorder="1" applyAlignment="1" applyProtection="1">
      <alignment vertical="center"/>
      <protection locked="0"/>
    </xf>
    <xf numFmtId="167" fontId="48" fillId="7" borderId="2" xfId="0" applyNumberFormat="1" applyFont="1" applyFill="1" applyBorder="1" applyAlignment="1" applyProtection="1">
      <alignment vertical="center"/>
      <protection locked="0"/>
    </xf>
    <xf numFmtId="0" fontId="54" fillId="2" borderId="0" xfId="5" applyFont="1" applyFill="1"/>
    <xf numFmtId="0" fontId="48" fillId="2" borderId="0" xfId="5" applyFont="1" applyFill="1" applyAlignment="1">
      <alignment horizontal="center"/>
    </xf>
    <xf numFmtId="0" fontId="48" fillId="2" borderId="2" xfId="5" applyFont="1" applyFill="1" applyBorder="1" applyAlignment="1">
      <alignment horizontal="center"/>
    </xf>
    <xf numFmtId="0" fontId="59" fillId="2" borderId="1" xfId="5" applyFont="1" applyFill="1" applyBorder="1" applyAlignment="1" applyProtection="1">
      <alignment vertical="center" wrapText="1"/>
      <protection locked="0"/>
    </xf>
    <xf numFmtId="0" fontId="59" fillId="2" borderId="0" xfId="5" applyFont="1" applyFill="1" applyBorder="1" applyAlignment="1" applyProtection="1">
      <alignment vertical="center" wrapText="1"/>
      <protection locked="0"/>
    </xf>
    <xf numFmtId="165" fontId="48" fillId="2" borderId="0" xfId="3" applyNumberFormat="1" applyFont="1" applyFill="1" applyAlignment="1" applyProtection="1">
      <alignment vertical="center"/>
      <protection locked="0"/>
    </xf>
    <xf numFmtId="165" fontId="48" fillId="2" borderId="0" xfId="3" applyNumberFormat="1" applyFont="1" applyFill="1" applyAlignment="1" applyProtection="1">
      <protection locked="0"/>
    </xf>
    <xf numFmtId="0" fontId="59" fillId="2" borderId="2" xfId="5" applyFont="1" applyFill="1" applyBorder="1" applyAlignment="1" applyProtection="1">
      <alignment vertical="center" wrapText="1"/>
      <protection locked="0"/>
    </xf>
    <xf numFmtId="165" fontId="60" fillId="2" borderId="0" xfId="5" applyNumberFormat="1" applyFont="1" applyFill="1" applyAlignment="1" applyProtection="1">
      <alignment vertical="center"/>
      <protection locked="0"/>
    </xf>
    <xf numFmtId="0" fontId="9" fillId="2" borderId="0" xfId="5" applyFont="1" applyFill="1" applyBorder="1" applyAlignment="1">
      <alignment horizontal="center" vertical="center"/>
    </xf>
    <xf numFmtId="0" fontId="20" fillId="4" borderId="0" xfId="0" applyFont="1" applyFill="1" applyAlignment="1">
      <alignment vertical="center"/>
    </xf>
    <xf numFmtId="0" fontId="17" fillId="0" borderId="0" xfId="0" applyFont="1" applyAlignment="1">
      <alignment horizontal="left" vertical="center" wrapText="1"/>
    </xf>
    <xf numFmtId="0" fontId="26" fillId="0" borderId="0" xfId="0" applyFont="1" applyAlignment="1">
      <alignment vertical="center" wrapText="1"/>
    </xf>
    <xf numFmtId="0" fontId="26" fillId="0" borderId="0" xfId="0" applyFont="1" applyAlignment="1">
      <alignment wrapText="1"/>
    </xf>
    <xf numFmtId="0" fontId="53" fillId="4" borderId="0" xfId="0" applyFont="1" applyFill="1"/>
    <xf numFmtId="0" fontId="0" fillId="4" borderId="0" xfId="0" applyFill="1" applyAlignment="1">
      <alignment vertical="center"/>
    </xf>
    <xf numFmtId="0" fontId="52" fillId="0" borderId="0" xfId="0" applyFont="1" applyAlignment="1">
      <alignment vertical="center" wrapText="1"/>
    </xf>
    <xf numFmtId="0" fontId="3" fillId="7" borderId="12" xfId="5" applyFont="1" applyFill="1" applyBorder="1" applyAlignment="1" applyProtection="1">
      <alignment horizontal="center" vertical="center" wrapText="1"/>
      <protection locked="0"/>
    </xf>
    <xf numFmtId="0" fontId="26" fillId="7" borderId="10" xfId="5" applyFont="1" applyFill="1" applyBorder="1" applyAlignment="1">
      <alignment horizontal="center" vertical="center" wrapText="1"/>
    </xf>
    <xf numFmtId="0" fontId="26" fillId="7" borderId="0" xfId="5" applyFont="1" applyFill="1" applyBorder="1" applyAlignment="1">
      <alignment horizontal="center" vertical="center" wrapText="1"/>
    </xf>
    <xf numFmtId="14" fontId="28" fillId="7" borderId="11" xfId="5" applyNumberFormat="1" applyFont="1" applyFill="1" applyBorder="1" applyAlignment="1">
      <alignment horizontal="center" vertical="center" wrapText="1"/>
    </xf>
    <xf numFmtId="0" fontId="59" fillId="12" borderId="0" xfId="5" applyFont="1" applyFill="1" applyAlignment="1" applyProtection="1">
      <alignment horizontal="center" vertical="center" wrapText="1"/>
      <protection locked="0"/>
    </xf>
    <xf numFmtId="167" fontId="10" fillId="12" borderId="0" xfId="5" applyNumberFormat="1" applyFont="1" applyFill="1" applyAlignment="1" applyProtection="1">
      <alignment horizontal="justify" vertical="center" wrapText="1"/>
      <protection locked="0"/>
    </xf>
    <xf numFmtId="0" fontId="3" fillId="16" borderId="0" xfId="5" applyFont="1" applyFill="1" applyBorder="1" applyAlignment="1" applyProtection="1">
      <alignment horizontal="center" vertical="center" wrapText="1"/>
    </xf>
    <xf numFmtId="0" fontId="3" fillId="16" borderId="0" xfId="5" applyFont="1" applyFill="1" applyBorder="1" applyAlignment="1" applyProtection="1">
      <alignment vertical="center" wrapText="1"/>
    </xf>
    <xf numFmtId="0" fontId="3" fillId="16" borderId="0" xfId="5" applyFont="1" applyFill="1" applyBorder="1" applyAlignment="1" applyProtection="1">
      <alignment horizontal="left" vertical="center" wrapText="1"/>
    </xf>
    <xf numFmtId="3" fontId="30" fillId="7" borderId="12" xfId="5" applyNumberFormat="1" applyFont="1" applyFill="1" applyBorder="1" applyAlignment="1" applyProtection="1">
      <alignment horizontal="center" vertical="center" wrapText="1"/>
      <protection locked="0"/>
    </xf>
    <xf numFmtId="0" fontId="22" fillId="7" borderId="13" xfId="5" applyFont="1" applyFill="1" applyBorder="1" applyAlignment="1">
      <alignment horizontal="center" vertical="center" wrapText="1"/>
    </xf>
    <xf numFmtId="0" fontId="22" fillId="7" borderId="14" xfId="5" applyFont="1" applyFill="1" applyBorder="1" applyAlignment="1">
      <alignment horizontal="center" vertical="center" wrapText="1"/>
    </xf>
    <xf numFmtId="14" fontId="28" fillId="7" borderId="13" xfId="5" applyNumberFormat="1" applyFont="1" applyFill="1" applyBorder="1" applyAlignment="1">
      <alignment horizontal="center" vertical="center" wrapText="1"/>
    </xf>
    <xf numFmtId="0" fontId="26" fillId="7" borderId="14" xfId="5" applyFont="1" applyFill="1" applyBorder="1" applyAlignment="1">
      <alignment horizontal="center" vertical="center" wrapText="1"/>
    </xf>
    <xf numFmtId="0" fontId="30" fillId="7" borderId="13" xfId="5" applyFont="1" applyFill="1" applyBorder="1" applyAlignment="1" applyProtection="1">
      <alignment horizontal="center" vertical="center" wrapText="1"/>
      <protection hidden="1"/>
    </xf>
    <xf numFmtId="165" fontId="42" fillId="2" borderId="12" xfId="3" applyNumberFormat="1" applyFont="1" applyFill="1" applyBorder="1" applyAlignment="1" applyProtection="1">
      <alignment vertical="center" wrapText="1"/>
      <protection locked="0"/>
    </xf>
    <xf numFmtId="165" fontId="9" fillId="9" borderId="12" xfId="3" applyNumberFormat="1" applyFont="1" applyFill="1" applyBorder="1" applyAlignment="1" applyProtection="1">
      <alignment horizontal="center" vertical="center"/>
      <protection locked="0"/>
    </xf>
    <xf numFmtId="165" fontId="42" fillId="2" borderId="14" xfId="3" applyNumberFormat="1" applyFont="1" applyFill="1" applyBorder="1" applyAlignment="1" applyProtection="1">
      <alignment vertical="center" wrapText="1"/>
      <protection locked="0"/>
    </xf>
    <xf numFmtId="165" fontId="8" fillId="9" borderId="12" xfId="5" applyNumberFormat="1" applyFont="1" applyFill="1" applyBorder="1" applyAlignment="1" applyProtection="1">
      <alignment vertical="center"/>
      <protection locked="0"/>
    </xf>
    <xf numFmtId="0" fontId="8" fillId="9" borderId="12" xfId="5" applyFont="1" applyFill="1" applyBorder="1" applyProtection="1">
      <protection locked="0"/>
    </xf>
    <xf numFmtId="0" fontId="8" fillId="9" borderId="0" xfId="5" applyFont="1" applyFill="1" applyProtection="1">
      <protection locked="0"/>
    </xf>
    <xf numFmtId="3" fontId="49" fillId="16" borderId="0" xfId="3" applyNumberFormat="1" applyFont="1" applyFill="1" applyBorder="1" applyAlignment="1" applyProtection="1">
      <alignment vertical="center" wrapText="1"/>
      <protection locked="0"/>
    </xf>
    <xf numFmtId="44" fontId="8" fillId="7" borderId="1" xfId="3" applyFont="1" applyFill="1" applyBorder="1" applyProtection="1">
      <protection locked="0"/>
    </xf>
    <xf numFmtId="44" fontId="8" fillId="7" borderId="0" xfId="3" applyFont="1" applyFill="1" applyBorder="1" applyProtection="1">
      <protection locked="0"/>
    </xf>
    <xf numFmtId="0" fontId="8" fillId="7" borderId="0" xfId="5" applyFont="1" applyFill="1" applyBorder="1" applyProtection="1">
      <protection locked="0"/>
    </xf>
    <xf numFmtId="0" fontId="8" fillId="7" borderId="2" xfId="5" applyFont="1" applyFill="1" applyBorder="1" applyProtection="1">
      <protection locked="0"/>
    </xf>
    <xf numFmtId="44" fontId="8" fillId="7" borderId="2" xfId="3" applyFont="1" applyFill="1" applyBorder="1" applyProtection="1">
      <protection locked="0"/>
    </xf>
    <xf numFmtId="167" fontId="9" fillId="12" borderId="0" xfId="5" applyNumberFormat="1" applyFont="1" applyFill="1" applyAlignment="1" applyProtection="1">
      <alignment horizontal="justify" vertical="center" wrapText="1"/>
      <protection locked="0"/>
    </xf>
    <xf numFmtId="9" fontId="44" fillId="9" borderId="12" xfId="0" applyNumberFormat="1" applyFont="1" applyFill="1" applyBorder="1" applyAlignment="1" applyProtection="1">
      <alignment horizontal="center" vertical="center" wrapText="1"/>
      <protection locked="0"/>
    </xf>
    <xf numFmtId="0" fontId="23" fillId="2" borderId="0" xfId="0" applyFont="1" applyFill="1" applyBorder="1" applyAlignment="1" applyProtection="1">
      <alignment horizontal="center" vertical="center" wrapText="1"/>
      <protection locked="0"/>
    </xf>
    <xf numFmtId="44" fontId="3" fillId="2" borderId="0" xfId="9" applyFont="1" applyFill="1" applyBorder="1" applyAlignment="1" applyProtection="1">
      <alignment horizontal="center" vertical="center" wrapText="1"/>
      <protection locked="0"/>
    </xf>
    <xf numFmtId="0" fontId="3" fillId="7" borderId="12" xfId="5" applyFont="1" applyFill="1" applyBorder="1" applyAlignment="1" applyProtection="1">
      <alignment horizontal="center" vertical="center" wrapText="1"/>
      <protection locked="0"/>
    </xf>
    <xf numFmtId="9" fontId="10" fillId="2" borderId="12" xfId="0" applyNumberFormat="1" applyFont="1" applyFill="1" applyBorder="1" applyAlignment="1">
      <alignment horizontal="center" vertical="center"/>
    </xf>
    <xf numFmtId="0" fontId="14" fillId="2" borderId="14" xfId="0" applyFont="1" applyFill="1" applyBorder="1" applyAlignment="1">
      <alignment horizontal="center" vertical="center" wrapText="1"/>
    </xf>
    <xf numFmtId="0" fontId="14" fillId="2" borderId="0" xfId="0" applyFont="1" applyFill="1" applyBorder="1" applyAlignment="1">
      <alignment horizontal="center" vertical="center" wrapText="1"/>
    </xf>
    <xf numFmtId="0" fontId="14" fillId="2" borderId="13" xfId="0" applyFont="1" applyFill="1" applyBorder="1" applyAlignment="1">
      <alignment horizontal="center" vertical="center" wrapText="1"/>
    </xf>
    <xf numFmtId="0" fontId="56" fillId="14" borderId="13" xfId="0" applyFont="1" applyFill="1" applyBorder="1" applyAlignment="1" applyProtection="1">
      <alignment horizontal="left" vertical="center" wrapText="1"/>
      <protection locked="0"/>
    </xf>
    <xf numFmtId="9" fontId="10" fillId="2" borderId="13" xfId="0" applyNumberFormat="1" applyFont="1" applyFill="1" applyBorder="1" applyAlignment="1">
      <alignment horizontal="center" vertical="center"/>
    </xf>
    <xf numFmtId="9" fontId="3" fillId="2" borderId="0" xfId="0" applyNumberFormat="1" applyFont="1" applyFill="1" applyBorder="1" applyAlignment="1" applyProtection="1">
      <alignment horizontal="center" vertical="center" wrapText="1"/>
      <protection locked="0"/>
    </xf>
    <xf numFmtId="9" fontId="3" fillId="2" borderId="14" xfId="0" applyNumberFormat="1" applyFont="1" applyFill="1" applyBorder="1" applyAlignment="1" applyProtection="1">
      <alignment horizontal="center" vertical="center" wrapText="1"/>
      <protection locked="0"/>
    </xf>
    <xf numFmtId="9" fontId="3" fillId="2" borderId="13" xfId="0" applyNumberFormat="1" applyFont="1" applyFill="1" applyBorder="1" applyAlignment="1" applyProtection="1">
      <alignment horizontal="center" vertical="center" wrapText="1"/>
      <protection locked="0"/>
    </xf>
    <xf numFmtId="9" fontId="10" fillId="2" borderId="0" xfId="0" applyNumberFormat="1" applyFont="1" applyFill="1" applyBorder="1" applyAlignment="1">
      <alignment horizontal="center" vertical="center"/>
    </xf>
    <xf numFmtId="165" fontId="7" fillId="2" borderId="0" xfId="0" applyNumberFormat="1" applyFont="1" applyFill="1" applyBorder="1" applyAlignment="1">
      <alignment vertical="center"/>
    </xf>
    <xf numFmtId="9" fontId="3" fillId="2" borderId="0" xfId="4" applyFont="1" applyFill="1" applyBorder="1" applyAlignment="1">
      <alignment horizontal="center" vertical="center"/>
    </xf>
    <xf numFmtId="165" fontId="7" fillId="2" borderId="0" xfId="3" applyNumberFormat="1" applyFont="1" applyFill="1" applyBorder="1" applyAlignment="1">
      <alignment horizontal="center" vertical="center"/>
    </xf>
    <xf numFmtId="0" fontId="14" fillId="2" borderId="14" xfId="0" applyFont="1" applyFill="1" applyBorder="1" applyAlignment="1" applyProtection="1">
      <alignment horizontal="center" vertical="center" wrapText="1"/>
      <protection locked="0"/>
    </xf>
    <xf numFmtId="0" fontId="44" fillId="19" borderId="13" xfId="0" applyFont="1" applyFill="1" applyBorder="1" applyAlignment="1" applyProtection="1">
      <alignment vertical="center" wrapText="1"/>
      <protection locked="0"/>
    </xf>
    <xf numFmtId="9" fontId="44" fillId="19" borderId="0" xfId="4" applyFont="1" applyFill="1" applyBorder="1" applyAlignment="1">
      <alignment horizontal="center" vertical="center" wrapText="1"/>
    </xf>
    <xf numFmtId="0" fontId="44" fillId="19" borderId="13" xfId="0" applyFont="1" applyFill="1" applyBorder="1" applyAlignment="1">
      <alignment vertical="center" wrapText="1"/>
    </xf>
    <xf numFmtId="0" fontId="44" fillId="19" borderId="0" xfId="0" applyFont="1" applyFill="1" applyBorder="1" applyAlignment="1">
      <alignment vertical="center" wrapText="1"/>
    </xf>
    <xf numFmtId="0" fontId="3" fillId="19" borderId="13" xfId="0" applyFont="1" applyFill="1" applyBorder="1"/>
    <xf numFmtId="165" fontId="3" fillId="0" borderId="14" xfId="9" applyNumberFormat="1" applyFont="1" applyFill="1" applyBorder="1" applyAlignment="1" applyProtection="1">
      <alignment vertical="center" wrapText="1"/>
      <protection locked="0"/>
    </xf>
    <xf numFmtId="0" fontId="14" fillId="2" borderId="14" xfId="0" applyFont="1" applyFill="1" applyBorder="1" applyAlignment="1" applyProtection="1">
      <alignment horizontal="center" vertical="center" wrapText="1"/>
      <protection locked="0"/>
    </xf>
    <xf numFmtId="0" fontId="44" fillId="20" borderId="13" xfId="0" applyFont="1" applyFill="1" applyBorder="1" applyAlignment="1">
      <alignment vertical="center" wrapText="1"/>
    </xf>
    <xf numFmtId="0" fontId="3" fillId="20" borderId="13" xfId="0" applyFont="1" applyFill="1" applyBorder="1"/>
    <xf numFmtId="9" fontId="44" fillId="20" borderId="13" xfId="0" applyNumberFormat="1" applyFont="1" applyFill="1" applyBorder="1" applyAlignment="1">
      <alignment vertical="center" wrapText="1"/>
    </xf>
    <xf numFmtId="0" fontId="14" fillId="2" borderId="0" xfId="0" applyFont="1" applyFill="1" applyBorder="1" applyAlignment="1" applyProtection="1">
      <alignment horizontal="center" vertical="center" wrapText="1"/>
      <protection locked="0"/>
    </xf>
    <xf numFmtId="9" fontId="10" fillId="2" borderId="14" xfId="0" applyNumberFormat="1" applyFont="1" applyFill="1" applyBorder="1" applyAlignment="1">
      <alignment horizontal="center" vertical="center"/>
    </xf>
    <xf numFmtId="9" fontId="44" fillId="15" borderId="13" xfId="4" applyFont="1" applyFill="1" applyBorder="1" applyAlignment="1">
      <alignment horizontal="center" vertical="center" wrapText="1"/>
    </xf>
    <xf numFmtId="0" fontId="44" fillId="21" borderId="13" xfId="0" applyFont="1" applyFill="1" applyBorder="1" applyAlignment="1" applyProtection="1">
      <alignment vertical="center" wrapText="1"/>
      <protection locked="0"/>
    </xf>
    <xf numFmtId="0" fontId="44" fillId="21" borderId="13" xfId="0" applyFont="1" applyFill="1" applyBorder="1" applyAlignment="1">
      <alignment vertical="center" wrapText="1"/>
    </xf>
    <xf numFmtId="10" fontId="55" fillId="21" borderId="13" xfId="4" applyNumberFormat="1" applyFont="1" applyFill="1" applyBorder="1" applyAlignment="1">
      <alignment vertical="center" wrapText="1"/>
    </xf>
    <xf numFmtId="9" fontId="44" fillId="21" borderId="13" xfId="4" applyFont="1" applyFill="1" applyBorder="1" applyAlignment="1">
      <alignment horizontal="center" vertical="center" wrapText="1"/>
    </xf>
    <xf numFmtId="44" fontId="7" fillId="2" borderId="12" xfId="3" applyFont="1" applyFill="1" applyBorder="1" applyAlignment="1">
      <alignment horizontal="center" vertical="center"/>
    </xf>
    <xf numFmtId="0" fontId="56" fillId="20" borderId="13" xfId="0" applyFont="1" applyFill="1" applyBorder="1" applyAlignment="1" applyProtection="1">
      <alignment vertical="center" wrapText="1"/>
      <protection locked="0"/>
    </xf>
    <xf numFmtId="9" fontId="44" fillId="20" borderId="13" xfId="4" applyFont="1" applyFill="1" applyBorder="1" applyAlignment="1">
      <alignment horizontal="center" vertical="center" wrapText="1"/>
    </xf>
    <xf numFmtId="9" fontId="3" fillId="2" borderId="14" xfId="0" applyNumberFormat="1" applyFont="1" applyFill="1" applyBorder="1" applyAlignment="1" applyProtection="1">
      <alignment horizontal="center" vertical="center" wrapText="1"/>
      <protection locked="0"/>
    </xf>
    <xf numFmtId="9" fontId="3" fillId="2" borderId="0" xfId="0" applyNumberFormat="1" applyFont="1" applyFill="1" applyBorder="1" applyAlignment="1" applyProtection="1">
      <alignment horizontal="center" vertical="center" wrapText="1"/>
      <protection locked="0"/>
    </xf>
    <xf numFmtId="9" fontId="3" fillId="2" borderId="13" xfId="0" applyNumberFormat="1" applyFont="1" applyFill="1" applyBorder="1" applyAlignment="1" applyProtection="1">
      <alignment horizontal="center" vertical="center" wrapText="1"/>
      <protection locked="0"/>
    </xf>
    <xf numFmtId="0" fontId="44" fillId="14" borderId="0" xfId="0" applyFont="1" applyFill="1" applyBorder="1" applyAlignment="1">
      <alignment vertical="center" wrapText="1"/>
    </xf>
    <xf numFmtId="0" fontId="44" fillId="14" borderId="12" xfId="0" applyFont="1" applyFill="1" applyBorder="1" applyAlignment="1">
      <alignment vertical="center" wrapText="1"/>
    </xf>
    <xf numFmtId="9" fontId="44" fillId="22" borderId="13" xfId="4" applyFont="1" applyFill="1" applyBorder="1" applyAlignment="1">
      <alignment horizontal="center" vertical="center" wrapText="1"/>
    </xf>
    <xf numFmtId="0" fontId="44" fillId="22" borderId="13" xfId="0" applyFont="1" applyFill="1" applyBorder="1" applyAlignment="1">
      <alignment vertical="center" wrapText="1"/>
    </xf>
    <xf numFmtId="0" fontId="3" fillId="22" borderId="13" xfId="0" applyFont="1" applyFill="1" applyBorder="1"/>
    <xf numFmtId="0" fontId="3" fillId="2" borderId="13" xfId="0" applyFont="1" applyFill="1" applyBorder="1" applyAlignment="1"/>
    <xf numFmtId="0" fontId="7" fillId="2" borderId="13" xfId="0" applyFont="1" applyFill="1" applyBorder="1" applyAlignment="1"/>
    <xf numFmtId="0" fontId="7" fillId="2" borderId="13" xfId="0" applyFont="1" applyFill="1" applyBorder="1" applyAlignment="1">
      <alignment horizontal="justify" vertical="center" wrapText="1"/>
    </xf>
    <xf numFmtId="9" fontId="44" fillId="13" borderId="0" xfId="4" applyFont="1" applyFill="1" applyBorder="1" applyAlignment="1">
      <alignment horizontal="center" vertical="center" wrapText="1"/>
    </xf>
    <xf numFmtId="9" fontId="44" fillId="14" borderId="13" xfId="0" applyNumberFormat="1" applyFont="1" applyFill="1" applyBorder="1" applyAlignment="1">
      <alignment horizontal="center" vertical="center" wrapText="1"/>
    </xf>
    <xf numFmtId="0" fontId="56" fillId="23" borderId="13" xfId="0" applyFont="1" applyFill="1" applyBorder="1" applyAlignment="1" applyProtection="1">
      <alignment horizontal="left" vertical="center" wrapText="1"/>
      <protection locked="0"/>
    </xf>
    <xf numFmtId="9" fontId="44" fillId="23" borderId="13" xfId="0" applyNumberFormat="1" applyFont="1" applyFill="1" applyBorder="1" applyAlignment="1">
      <alignment horizontal="center" vertical="center" wrapText="1"/>
    </xf>
    <xf numFmtId="0" fontId="44" fillId="23" borderId="13" xfId="0" applyFont="1" applyFill="1" applyBorder="1" applyAlignment="1">
      <alignment vertical="center" wrapText="1"/>
    </xf>
    <xf numFmtId="0" fontId="44" fillId="23" borderId="0" xfId="0" applyFont="1" applyFill="1" applyBorder="1" applyAlignment="1">
      <alignment vertical="center" wrapText="1"/>
    </xf>
    <xf numFmtId="0" fontId="3" fillId="23" borderId="13" xfId="0" applyFont="1" applyFill="1" applyBorder="1"/>
    <xf numFmtId="0" fontId="8" fillId="2" borderId="0" xfId="0" applyFont="1" applyFill="1" applyBorder="1" applyAlignment="1" applyProtection="1">
      <alignment horizontal="center" vertical="center" wrapText="1"/>
      <protection locked="0"/>
    </xf>
    <xf numFmtId="9" fontId="44" fillId="20" borderId="13" xfId="0" applyNumberFormat="1" applyFont="1" applyFill="1" applyBorder="1" applyAlignment="1">
      <alignment horizontal="center" vertical="center" wrapText="1"/>
    </xf>
    <xf numFmtId="166" fontId="55" fillId="19" borderId="13" xfId="4" applyNumberFormat="1" applyFont="1" applyFill="1" applyBorder="1" applyAlignment="1">
      <alignment horizontal="center" vertical="center" wrapText="1"/>
    </xf>
    <xf numFmtId="166" fontId="55" fillId="21" borderId="13" xfId="4" applyNumberFormat="1" applyFont="1" applyFill="1" applyBorder="1" applyAlignment="1">
      <alignment horizontal="center" vertical="center" wrapText="1"/>
    </xf>
    <xf numFmtId="166" fontId="55" fillId="22" borderId="13" xfId="4" applyNumberFormat="1" applyFont="1" applyFill="1" applyBorder="1" applyAlignment="1">
      <alignment horizontal="center" vertical="center" wrapText="1"/>
    </xf>
    <xf numFmtId="166" fontId="44" fillId="14" borderId="13" xfId="4" applyNumberFormat="1" applyFont="1" applyFill="1" applyBorder="1" applyAlignment="1">
      <alignment horizontal="center" vertical="center" wrapText="1"/>
    </xf>
    <xf numFmtId="166" fontId="44" fillId="23" borderId="13" xfId="0" applyNumberFormat="1" applyFont="1" applyFill="1" applyBorder="1" applyAlignment="1">
      <alignment horizontal="center" vertical="center" wrapText="1"/>
    </xf>
    <xf numFmtId="9" fontId="14" fillId="2" borderId="14" xfId="4" applyFont="1" applyFill="1" applyBorder="1" applyAlignment="1">
      <alignment horizontal="center" vertical="center" wrapText="1"/>
    </xf>
    <xf numFmtId="166" fontId="14" fillId="2" borderId="13" xfId="4" applyNumberFormat="1" applyFont="1" applyFill="1" applyBorder="1" applyAlignment="1">
      <alignment horizontal="center" vertical="center" wrapText="1"/>
    </xf>
    <xf numFmtId="166" fontId="14" fillId="2" borderId="14" xfId="4" applyNumberFormat="1" applyFont="1" applyFill="1" applyBorder="1" applyAlignment="1">
      <alignment horizontal="center" vertical="center" wrapText="1"/>
    </xf>
    <xf numFmtId="14" fontId="3" fillId="2" borderId="14" xfId="0" applyNumberFormat="1" applyFont="1" applyFill="1" applyBorder="1" applyAlignment="1" applyProtection="1">
      <alignment horizontal="center" vertical="center" wrapText="1"/>
      <protection locked="0"/>
    </xf>
    <xf numFmtId="9" fontId="14" fillId="2" borderId="13" xfId="4" applyNumberFormat="1" applyFont="1" applyFill="1" applyBorder="1" applyAlignment="1">
      <alignment horizontal="center" vertical="center" wrapText="1"/>
    </xf>
    <xf numFmtId="0" fontId="14" fillId="2" borderId="14" xfId="0" applyFont="1" applyFill="1" applyBorder="1" applyAlignment="1" applyProtection="1">
      <alignment horizontal="justify" vertical="center" wrapText="1"/>
      <protection locked="0"/>
    </xf>
    <xf numFmtId="14" fontId="3" fillId="2" borderId="13" xfId="0" applyNumberFormat="1" applyFont="1" applyFill="1" applyBorder="1" applyAlignment="1" applyProtection="1">
      <alignment horizontal="center" vertical="center"/>
      <protection locked="0"/>
    </xf>
    <xf numFmtId="0" fontId="23" fillId="2" borderId="13" xfId="0" applyFont="1" applyFill="1" applyBorder="1" applyAlignment="1" applyProtection="1">
      <alignment vertical="center" wrapText="1"/>
      <protection locked="0"/>
    </xf>
    <xf numFmtId="0" fontId="23" fillId="2" borderId="14" xfId="0" applyFont="1" applyFill="1" applyBorder="1" applyAlignment="1" applyProtection="1">
      <alignment vertical="center" wrapText="1"/>
      <protection locked="0"/>
    </xf>
    <xf numFmtId="9" fontId="10" fillId="2" borderId="12" xfId="4" applyNumberFormat="1" applyFont="1" applyFill="1" applyBorder="1" applyAlignment="1">
      <alignment horizontal="center" vertical="center"/>
    </xf>
    <xf numFmtId="0" fontId="37" fillId="2" borderId="0" xfId="0" applyFont="1" applyFill="1" applyBorder="1" applyAlignment="1" applyProtection="1">
      <alignment horizontal="center" vertical="center" wrapText="1"/>
      <protection locked="0"/>
    </xf>
    <xf numFmtId="0" fontId="37" fillId="2" borderId="13" xfId="0" applyFont="1" applyFill="1" applyBorder="1" applyAlignment="1" applyProtection="1">
      <alignment horizontal="center" vertical="center" wrapText="1"/>
      <protection locked="0"/>
    </xf>
    <xf numFmtId="0" fontId="37" fillId="2" borderId="14" xfId="0" applyFont="1" applyFill="1" applyBorder="1" applyAlignment="1" applyProtection="1">
      <alignment horizontal="center" vertical="center" wrapText="1"/>
      <protection locked="0"/>
    </xf>
    <xf numFmtId="0" fontId="37" fillId="2" borderId="13" xfId="0" applyFont="1" applyFill="1" applyBorder="1" applyAlignment="1" applyProtection="1">
      <alignment vertical="center" wrapText="1"/>
      <protection locked="0"/>
    </xf>
    <xf numFmtId="0" fontId="37" fillId="2" borderId="14" xfId="0" applyFont="1" applyFill="1" applyBorder="1" applyAlignment="1" applyProtection="1">
      <alignment vertical="center" wrapText="1"/>
      <protection locked="0"/>
    </xf>
    <xf numFmtId="9" fontId="3" fillId="2" borderId="0" xfId="4" applyFont="1" applyFill="1" applyBorder="1" applyAlignment="1">
      <alignment horizontal="justify" vertical="center" wrapText="1"/>
    </xf>
    <xf numFmtId="9" fontId="1" fillId="2" borderId="14" xfId="10" applyNumberFormat="1" applyFill="1" applyBorder="1" applyAlignment="1" applyProtection="1">
      <alignment horizontal="center" vertical="center"/>
      <protection locked="0"/>
    </xf>
    <xf numFmtId="9" fontId="1" fillId="2" borderId="0" xfId="10" applyNumberFormat="1" applyFill="1" applyBorder="1" applyAlignment="1" applyProtection="1">
      <alignment horizontal="center" vertical="center"/>
      <protection locked="0"/>
    </xf>
    <xf numFmtId="9" fontId="3" fillId="2" borderId="13" xfId="12" applyNumberFormat="1" applyFont="1" applyFill="1" applyBorder="1" applyAlignment="1" applyProtection="1">
      <alignment horizontal="center" vertical="center" wrapText="1"/>
      <protection locked="0"/>
    </xf>
    <xf numFmtId="9" fontId="3" fillId="2" borderId="0" xfId="12" applyNumberFormat="1" applyFont="1" applyFill="1" applyBorder="1" applyAlignment="1" applyProtection="1">
      <alignment horizontal="center" vertical="center" wrapText="1"/>
      <protection locked="0"/>
    </xf>
    <xf numFmtId="9" fontId="3" fillId="2" borderId="14" xfId="12" applyNumberFormat="1" applyFont="1" applyFill="1" applyBorder="1" applyAlignment="1" applyProtection="1">
      <alignment horizontal="center" vertical="center" wrapText="1"/>
      <protection locked="0"/>
    </xf>
    <xf numFmtId="49" fontId="0" fillId="0" borderId="0" xfId="0" applyNumberFormat="1" applyAlignment="1">
      <alignment horizontal="left" vertical="center"/>
    </xf>
    <xf numFmtId="0" fontId="8" fillId="2" borderId="0" xfId="0" applyFont="1" applyFill="1" applyBorder="1" applyAlignment="1" applyProtection="1">
      <alignment horizontal="justify" vertical="center" wrapText="1"/>
      <protection locked="0"/>
    </xf>
    <xf numFmtId="0" fontId="33" fillId="2" borderId="0" xfId="0" applyFont="1" applyFill="1" applyBorder="1" applyAlignment="1">
      <alignment horizontal="left" vertical="center" wrapText="1"/>
    </xf>
    <xf numFmtId="0" fontId="3" fillId="7" borderId="14" xfId="0" applyFont="1" applyFill="1" applyBorder="1" applyAlignment="1">
      <alignment horizontal="center"/>
    </xf>
    <xf numFmtId="0" fontId="3" fillId="7" borderId="0" xfId="0" applyFont="1" applyFill="1" applyBorder="1" applyAlignment="1">
      <alignment horizontal="center"/>
    </xf>
    <xf numFmtId="0" fontId="3" fillId="7" borderId="13" xfId="0" applyFont="1" applyFill="1" applyBorder="1" applyAlignment="1">
      <alignment horizontal="center"/>
    </xf>
    <xf numFmtId="0" fontId="4" fillId="7" borderId="14" xfId="0" applyFont="1" applyFill="1" applyBorder="1" applyAlignment="1">
      <alignment horizontal="center" vertical="center" wrapText="1"/>
    </xf>
    <xf numFmtId="0" fontId="4" fillId="7" borderId="0" xfId="0" applyFont="1" applyFill="1" applyBorder="1" applyAlignment="1">
      <alignment horizontal="center" vertical="center" wrapText="1"/>
    </xf>
    <xf numFmtId="0" fontId="6" fillId="7" borderId="13" xfId="0" applyFont="1" applyFill="1" applyBorder="1" applyAlignment="1">
      <alignment horizontal="center" vertical="center" wrapText="1"/>
    </xf>
    <xf numFmtId="0" fontId="48" fillId="2" borderId="0" xfId="0" applyFont="1" applyFill="1" applyBorder="1" applyAlignment="1" applyProtection="1">
      <alignment horizontal="justify" vertical="center" wrapText="1"/>
      <protection locked="0"/>
    </xf>
    <xf numFmtId="0" fontId="30" fillId="2" borderId="13" xfId="5" applyFont="1" applyFill="1" applyBorder="1" applyAlignment="1" applyProtection="1">
      <alignment horizontal="left" vertical="center" wrapText="1"/>
      <protection hidden="1"/>
    </xf>
    <xf numFmtId="0" fontId="3" fillId="7" borderId="12" xfId="5" applyFont="1" applyFill="1" applyBorder="1" applyAlignment="1" applyProtection="1">
      <alignment horizontal="justify" vertical="center" wrapText="1"/>
      <protection locked="0"/>
    </xf>
    <xf numFmtId="165" fontId="3" fillId="7" borderId="12" xfId="3" applyNumberFormat="1" applyFont="1" applyFill="1" applyBorder="1" applyAlignment="1" applyProtection="1">
      <alignment horizontal="right" vertical="center" wrapText="1"/>
      <protection locked="0"/>
    </xf>
    <xf numFmtId="0" fontId="3" fillId="7" borderId="12" xfId="5" applyFont="1" applyFill="1" applyBorder="1" applyAlignment="1" applyProtection="1">
      <alignment horizontal="center" vertical="center" wrapText="1"/>
      <protection locked="0"/>
    </xf>
    <xf numFmtId="0" fontId="29" fillId="8" borderId="0" xfId="5" applyFont="1" applyFill="1" applyBorder="1" applyAlignment="1" applyProtection="1">
      <alignment horizontal="left" vertical="center" wrapText="1"/>
    </xf>
    <xf numFmtId="165" fontId="12" fillId="2" borderId="15" xfId="5" applyNumberFormat="1" applyFont="1" applyFill="1" applyBorder="1" applyAlignment="1" applyProtection="1">
      <alignment horizontal="left" vertical="center"/>
    </xf>
    <xf numFmtId="0" fontId="12" fillId="2" borderId="12" xfId="5" applyFont="1" applyFill="1" applyBorder="1" applyAlignment="1" applyProtection="1">
      <alignment horizontal="left" vertical="center"/>
    </xf>
    <xf numFmtId="0" fontId="12" fillId="2" borderId="16" xfId="5" applyFont="1" applyFill="1" applyBorder="1" applyAlignment="1" applyProtection="1">
      <alignment horizontal="left" vertical="center"/>
    </xf>
    <xf numFmtId="0" fontId="39" fillId="7" borderId="14" xfId="5" applyFont="1" applyFill="1" applyBorder="1" applyAlignment="1" applyProtection="1">
      <alignment horizontal="left" vertical="center" wrapText="1"/>
      <protection hidden="1"/>
    </xf>
    <xf numFmtId="0" fontId="39" fillId="7" borderId="0" xfId="5" applyFont="1" applyFill="1" applyBorder="1" applyAlignment="1" applyProtection="1">
      <alignment horizontal="left" vertical="center" wrapText="1"/>
      <protection hidden="1"/>
    </xf>
    <xf numFmtId="0" fontId="39" fillId="7" borderId="13" xfId="5" applyFont="1" applyFill="1" applyBorder="1" applyAlignment="1" applyProtection="1">
      <alignment horizontal="left" vertical="center" wrapText="1"/>
      <protection hidden="1"/>
    </xf>
    <xf numFmtId="0" fontId="3" fillId="7" borderId="14" xfId="5" applyFont="1" applyFill="1" applyBorder="1" applyAlignment="1" applyProtection="1">
      <alignment horizontal="justify" vertical="center" wrapText="1"/>
    </xf>
    <xf numFmtId="0" fontId="3" fillId="7" borderId="0" xfId="5" applyFont="1" applyFill="1" applyBorder="1" applyAlignment="1" applyProtection="1">
      <alignment horizontal="justify" vertical="center" wrapText="1"/>
    </xf>
    <xf numFmtId="0" fontId="3" fillId="7" borderId="13" xfId="5" applyFont="1" applyFill="1" applyBorder="1" applyAlignment="1" applyProtection="1">
      <alignment horizontal="justify" vertical="center" wrapText="1"/>
    </xf>
    <xf numFmtId="0" fontId="42" fillId="7" borderId="14" xfId="5" applyFont="1" applyFill="1" applyBorder="1" applyAlignment="1" applyProtection="1">
      <alignment horizontal="justify" vertical="center" wrapText="1"/>
      <protection locked="0" hidden="1"/>
    </xf>
    <xf numFmtId="0" fontId="42" fillId="7" borderId="0" xfId="5" applyFont="1" applyFill="1" applyBorder="1" applyAlignment="1" applyProtection="1">
      <alignment horizontal="justify" vertical="center" wrapText="1"/>
      <protection locked="0" hidden="1"/>
    </xf>
    <xf numFmtId="0" fontId="42" fillId="7" borderId="13" xfId="5" applyFont="1" applyFill="1" applyBorder="1" applyAlignment="1" applyProtection="1">
      <alignment horizontal="justify" vertical="center" wrapText="1"/>
      <protection locked="0" hidden="1"/>
    </xf>
    <xf numFmtId="0" fontId="3" fillId="7" borderId="12" xfId="5" applyFont="1" applyFill="1" applyBorder="1" applyAlignment="1" applyProtection="1">
      <alignment horizontal="left" vertical="center" wrapText="1"/>
      <protection locked="0"/>
    </xf>
    <xf numFmtId="0" fontId="30" fillId="2" borderId="12" xfId="5" applyFont="1" applyFill="1" applyBorder="1" applyAlignment="1" applyProtection="1">
      <alignment horizontal="left" vertical="center" wrapText="1"/>
      <protection hidden="1"/>
    </xf>
    <xf numFmtId="0" fontId="3" fillId="7" borderId="12" xfId="5" applyFont="1" applyFill="1" applyBorder="1" applyAlignment="1" applyProtection="1">
      <alignment horizontal="left" vertical="center" wrapText="1"/>
    </xf>
    <xf numFmtId="0" fontId="30" fillId="2" borderId="14" xfId="5" applyFont="1" applyFill="1" applyBorder="1" applyAlignment="1" applyProtection="1">
      <alignment horizontal="left" wrapText="1"/>
      <protection hidden="1"/>
    </xf>
    <xf numFmtId="0" fontId="29" fillId="2" borderId="0" xfId="5" applyFont="1" applyFill="1" applyBorder="1" applyAlignment="1" applyProtection="1">
      <alignment horizontal="left" vertical="center" wrapText="1"/>
    </xf>
    <xf numFmtId="0" fontId="30" fillId="2" borderId="13" xfId="5" applyFont="1" applyFill="1" applyBorder="1" applyAlignment="1" applyProtection="1">
      <alignment horizontal="center" vertical="center" wrapText="1"/>
      <protection hidden="1"/>
    </xf>
    <xf numFmtId="0" fontId="3" fillId="7" borderId="14" xfId="5" applyFont="1" applyFill="1" applyBorder="1" applyAlignment="1" applyProtection="1">
      <alignment horizontal="left" vertical="center" wrapText="1"/>
    </xf>
    <xf numFmtId="0" fontId="3" fillId="7" borderId="0" xfId="5" applyFont="1" applyFill="1" applyBorder="1" applyAlignment="1" applyProtection="1">
      <alignment horizontal="left" vertical="center" wrapText="1"/>
    </xf>
    <xf numFmtId="0" fontId="3" fillId="7" borderId="13" xfId="5" applyFont="1" applyFill="1" applyBorder="1" applyAlignment="1" applyProtection="1">
      <alignment horizontal="left" vertical="center" wrapText="1"/>
    </xf>
    <xf numFmtId="0" fontId="4" fillId="7" borderId="10" xfId="5" applyFont="1" applyFill="1" applyBorder="1" applyAlignment="1">
      <alignment horizontal="center" vertical="center"/>
    </xf>
    <xf numFmtId="0" fontId="4" fillId="7" borderId="0" xfId="5" applyFont="1" applyFill="1" applyBorder="1" applyAlignment="1">
      <alignment horizontal="center" vertical="center"/>
    </xf>
    <xf numFmtId="0" fontId="30" fillId="2" borderId="0" xfId="5" applyFont="1" applyFill="1" applyBorder="1" applyAlignment="1" applyProtection="1">
      <alignment horizontal="left" vertical="center" wrapText="1"/>
      <protection hidden="1"/>
    </xf>
    <xf numFmtId="0" fontId="54" fillId="7" borderId="14" xfId="5" applyFont="1" applyFill="1" applyBorder="1" applyAlignment="1" applyProtection="1">
      <alignment horizontal="left" vertical="center" wrapText="1"/>
      <protection hidden="1"/>
    </xf>
    <xf numFmtId="0" fontId="54" fillId="7" borderId="0" xfId="5" applyFont="1" applyFill="1" applyBorder="1" applyAlignment="1" applyProtection="1">
      <alignment horizontal="left" vertical="center" wrapText="1"/>
      <protection hidden="1"/>
    </xf>
    <xf numFmtId="0" fontId="54" fillId="7" borderId="13" xfId="5" applyFont="1" applyFill="1" applyBorder="1" applyAlignment="1" applyProtection="1">
      <alignment horizontal="left" vertical="center" wrapText="1"/>
      <protection hidden="1"/>
    </xf>
    <xf numFmtId="0" fontId="30" fillId="2" borderId="0" xfId="5" applyFont="1" applyFill="1" applyBorder="1" applyAlignment="1" applyProtection="1">
      <alignment horizontal="left" wrapText="1"/>
      <protection hidden="1"/>
    </xf>
    <xf numFmtId="0" fontId="6" fillId="7" borderId="11" xfId="5" applyFont="1" applyFill="1" applyBorder="1" applyAlignment="1">
      <alignment horizontal="center" vertical="center"/>
    </xf>
    <xf numFmtId="0" fontId="30" fillId="2" borderId="13" xfId="5" applyFont="1" applyFill="1" applyBorder="1" applyAlignment="1" applyProtection="1">
      <alignment horizontal="left" wrapText="1"/>
      <protection hidden="1"/>
    </xf>
    <xf numFmtId="165" fontId="3" fillId="7" borderId="0" xfId="3" applyNumberFormat="1" applyFont="1" applyFill="1" applyBorder="1" applyAlignment="1" applyProtection="1">
      <alignment horizontal="right" vertical="center" wrapText="1"/>
      <protection locked="0"/>
    </xf>
    <xf numFmtId="0" fontId="29" fillId="2" borderId="0" xfId="5" applyFont="1" applyFill="1" applyBorder="1" applyAlignment="1">
      <alignment horizontal="left" vertical="center" wrapText="1"/>
    </xf>
    <xf numFmtId="0" fontId="30" fillId="8" borderId="0" xfId="5" applyFont="1" applyFill="1" applyBorder="1" applyAlignment="1" applyProtection="1">
      <alignment horizontal="left" vertical="center" wrapText="1"/>
      <protection hidden="1"/>
    </xf>
    <xf numFmtId="0" fontId="31" fillId="8" borderId="0" xfId="5" applyFont="1" applyFill="1" applyBorder="1" applyAlignment="1" applyProtection="1">
      <alignment horizontal="left" wrapText="1"/>
      <protection locked="0"/>
    </xf>
    <xf numFmtId="0" fontId="31" fillId="8" borderId="0" xfId="5" applyFont="1" applyFill="1" applyBorder="1" applyAlignment="1" applyProtection="1">
      <alignment horizontal="left" vertical="center" wrapText="1"/>
      <protection locked="0"/>
    </xf>
    <xf numFmtId="165" fontId="3" fillId="2" borderId="0" xfId="9" applyNumberFormat="1" applyFont="1" applyFill="1" applyBorder="1" applyAlignment="1" applyProtection="1">
      <alignment horizontal="center" vertical="center" wrapText="1"/>
      <protection locked="0"/>
    </xf>
    <xf numFmtId="165" fontId="3" fillId="2" borderId="13" xfId="9" applyNumberFormat="1" applyFont="1" applyFill="1" applyBorder="1" applyAlignment="1" applyProtection="1">
      <alignment horizontal="center" vertical="center" wrapText="1"/>
      <protection locked="0"/>
    </xf>
    <xf numFmtId="165" fontId="3" fillId="2" borderId="14" xfId="9" applyNumberFormat="1" applyFont="1" applyFill="1" applyBorder="1" applyAlignment="1" applyProtection="1">
      <alignment horizontal="center" vertical="center" wrapText="1"/>
      <protection locked="0"/>
    </xf>
    <xf numFmtId="165" fontId="3" fillId="0" borderId="14" xfId="9" applyNumberFormat="1" applyFont="1" applyFill="1" applyBorder="1" applyAlignment="1" applyProtection="1">
      <alignment horizontal="center" vertical="center" wrapText="1"/>
      <protection locked="0"/>
    </xf>
    <xf numFmtId="165" fontId="3" fillId="0" borderId="13" xfId="9" applyNumberFormat="1" applyFont="1" applyFill="1" applyBorder="1" applyAlignment="1" applyProtection="1">
      <alignment horizontal="center" vertical="center" wrapText="1"/>
      <protection locked="0"/>
    </xf>
    <xf numFmtId="165" fontId="3" fillId="0" borderId="0" xfId="9" applyNumberFormat="1" applyFont="1" applyFill="1" applyBorder="1" applyAlignment="1" applyProtection="1">
      <alignment horizontal="center" vertical="center" wrapText="1"/>
      <protection locked="0"/>
    </xf>
    <xf numFmtId="0" fontId="3" fillId="2" borderId="14" xfId="0" applyFont="1" applyFill="1" applyBorder="1" applyAlignment="1" applyProtection="1">
      <alignment horizontal="center" vertical="center" wrapText="1"/>
      <protection locked="0"/>
    </xf>
    <xf numFmtId="0" fontId="3" fillId="2" borderId="0" xfId="0" applyFont="1" applyFill="1" applyBorder="1" applyAlignment="1" applyProtection="1">
      <alignment horizontal="center" vertical="center" wrapText="1"/>
      <protection locked="0"/>
    </xf>
    <xf numFmtId="0" fontId="3" fillId="2" borderId="13" xfId="0" applyFont="1" applyFill="1" applyBorder="1" applyAlignment="1" applyProtection="1">
      <alignment horizontal="center" vertical="center" wrapText="1"/>
      <protection locked="0"/>
    </xf>
    <xf numFmtId="0" fontId="14" fillId="2" borderId="14" xfId="0" applyFont="1" applyFill="1" applyBorder="1" applyAlignment="1">
      <alignment horizontal="center" vertical="center" wrapText="1"/>
    </xf>
    <xf numFmtId="0" fontId="14" fillId="2" borderId="0" xfId="0" applyFont="1" applyFill="1" applyBorder="1" applyAlignment="1">
      <alignment horizontal="center" vertical="center" wrapText="1"/>
    </xf>
    <xf numFmtId="0" fontId="14" fillId="2" borderId="13" xfId="0" applyFont="1" applyFill="1" applyBorder="1" applyAlignment="1">
      <alignment horizontal="center" vertical="center" wrapText="1"/>
    </xf>
    <xf numFmtId="9" fontId="10" fillId="2" borderId="12" xfId="0" applyNumberFormat="1" applyFont="1" applyFill="1" applyBorder="1" applyAlignment="1">
      <alignment horizontal="center" vertical="center"/>
    </xf>
    <xf numFmtId="0" fontId="56" fillId="14" borderId="12" xfId="0" applyFont="1" applyFill="1" applyBorder="1" applyAlignment="1" applyProtection="1">
      <alignment horizontal="left" vertical="center" wrapText="1"/>
      <protection locked="0"/>
    </xf>
    <xf numFmtId="0" fontId="56" fillId="14" borderId="12" xfId="0" applyFont="1" applyFill="1" applyBorder="1" applyAlignment="1" applyProtection="1">
      <alignment horizontal="center" vertical="center" wrapText="1"/>
      <protection locked="0"/>
    </xf>
    <xf numFmtId="0" fontId="56" fillId="22" borderId="13" xfId="0" applyFont="1" applyFill="1" applyBorder="1" applyAlignment="1" applyProtection="1">
      <alignment horizontal="left" vertical="center" wrapText="1"/>
      <protection locked="0"/>
    </xf>
    <xf numFmtId="0" fontId="56" fillId="13" borderId="12" xfId="0" applyFont="1" applyFill="1" applyBorder="1" applyAlignment="1" applyProtection="1">
      <alignment horizontal="left" vertical="center" wrapText="1"/>
      <protection locked="0"/>
    </xf>
    <xf numFmtId="0" fontId="44" fillId="13" borderId="13" xfId="0" applyFont="1" applyFill="1" applyBorder="1" applyAlignment="1">
      <alignment horizontal="center" vertical="center" wrapText="1"/>
    </xf>
    <xf numFmtId="9" fontId="10" fillId="2" borderId="13" xfId="0" applyNumberFormat="1" applyFont="1" applyFill="1" applyBorder="1" applyAlignment="1">
      <alignment horizontal="center" vertical="center"/>
    </xf>
    <xf numFmtId="0" fontId="44" fillId="22" borderId="13" xfId="0" applyFont="1" applyFill="1" applyBorder="1" applyAlignment="1">
      <alignment horizontal="center" vertical="center" wrapText="1"/>
    </xf>
    <xf numFmtId="0" fontId="56" fillId="14" borderId="13" xfId="0" applyFont="1" applyFill="1" applyBorder="1" applyAlignment="1" applyProtection="1">
      <alignment horizontal="left" vertical="center" wrapText="1"/>
      <protection locked="0"/>
    </xf>
    <xf numFmtId="0" fontId="56" fillId="23" borderId="12" xfId="0" applyFont="1" applyFill="1" applyBorder="1" applyAlignment="1" applyProtection="1">
      <alignment horizontal="left" vertical="center" wrapText="1"/>
      <protection locked="0"/>
    </xf>
    <xf numFmtId="0" fontId="56" fillId="17" borderId="13" xfId="0" applyFont="1" applyFill="1" applyBorder="1" applyAlignment="1" applyProtection="1">
      <alignment horizontal="left" vertical="center" wrapText="1"/>
      <protection locked="0"/>
    </xf>
    <xf numFmtId="0" fontId="44" fillId="17" borderId="13" xfId="0" applyFont="1" applyFill="1" applyBorder="1" applyAlignment="1" applyProtection="1">
      <alignment horizontal="center" vertical="center" wrapText="1"/>
      <protection locked="0"/>
    </xf>
    <xf numFmtId="0" fontId="11" fillId="2" borderId="0"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1" fillId="16" borderId="0" xfId="0" applyFont="1" applyFill="1" applyBorder="1" applyAlignment="1" applyProtection="1">
      <alignment horizontal="center" vertical="center" wrapText="1"/>
    </xf>
    <xf numFmtId="9" fontId="45" fillId="2" borderId="0" xfId="0" applyNumberFormat="1" applyFont="1" applyFill="1" applyBorder="1" applyAlignment="1" applyProtection="1">
      <alignment horizontal="center" vertical="center" wrapText="1"/>
      <protection locked="0"/>
    </xf>
    <xf numFmtId="0" fontId="4" fillId="16" borderId="0" xfId="0" applyFont="1" applyFill="1" applyBorder="1" applyAlignment="1" applyProtection="1">
      <alignment horizontal="center" vertical="center" wrapText="1"/>
    </xf>
    <xf numFmtId="3" fontId="47" fillId="2" borderId="0" xfId="0" applyNumberFormat="1" applyFont="1" applyFill="1" applyBorder="1" applyAlignment="1" applyProtection="1">
      <alignment horizontal="center" vertical="center"/>
      <protection locked="0"/>
    </xf>
    <xf numFmtId="165" fontId="7" fillId="2" borderId="0" xfId="0" applyNumberFormat="1" applyFont="1" applyFill="1" applyBorder="1" applyAlignment="1" applyProtection="1">
      <alignment horizontal="center" vertical="center"/>
      <protection locked="0"/>
    </xf>
    <xf numFmtId="0" fontId="33" fillId="16" borderId="0" xfId="0" applyFont="1" applyFill="1" applyBorder="1" applyAlignment="1" applyProtection="1">
      <alignment horizontal="center" vertical="center" wrapText="1"/>
    </xf>
    <xf numFmtId="0" fontId="57" fillId="16" borderId="0" xfId="5" applyFont="1" applyFill="1" applyBorder="1" applyAlignment="1" applyProtection="1">
      <alignment horizontal="center" vertical="center" wrapText="1"/>
      <protection hidden="1"/>
    </xf>
    <xf numFmtId="0" fontId="5" fillId="2" borderId="10" xfId="0" applyFont="1" applyFill="1" applyBorder="1" applyAlignment="1" applyProtection="1">
      <alignment horizontal="center" vertical="center"/>
      <protection locked="0"/>
    </xf>
    <xf numFmtId="0" fontId="56" fillId="9" borderId="12" xfId="0" applyFont="1" applyFill="1" applyBorder="1" applyAlignment="1" applyProtection="1">
      <alignment horizontal="left" vertical="center" wrapText="1"/>
      <protection locked="0"/>
    </xf>
    <xf numFmtId="9" fontId="44" fillId="9" borderId="12" xfId="0" applyNumberFormat="1" applyFont="1" applyFill="1" applyBorder="1" applyAlignment="1" applyProtection="1">
      <alignment horizontal="center" vertical="center" wrapText="1"/>
      <protection locked="0"/>
    </xf>
    <xf numFmtId="44" fontId="3" fillId="2" borderId="0" xfId="9" applyFont="1" applyFill="1" applyBorder="1" applyAlignment="1">
      <alignment horizontal="center" vertical="center"/>
    </xf>
    <xf numFmtId="165" fontId="3" fillId="2" borderId="0" xfId="9" applyNumberFormat="1" applyFont="1" applyFill="1" applyBorder="1" applyAlignment="1">
      <alignment horizontal="center" vertical="center"/>
    </xf>
    <xf numFmtId="0" fontId="56" fillId="23" borderId="12" xfId="0" applyFont="1" applyFill="1" applyBorder="1" applyAlignment="1" applyProtection="1">
      <alignment horizontal="center" vertical="center" wrapText="1"/>
      <protection locked="0"/>
    </xf>
    <xf numFmtId="0" fontId="56" fillId="19" borderId="12" xfId="0" applyFont="1" applyFill="1" applyBorder="1" applyAlignment="1" applyProtection="1">
      <alignment horizontal="left" vertical="center" wrapText="1"/>
      <protection locked="0"/>
    </xf>
    <xf numFmtId="0" fontId="44" fillId="19" borderId="13" xfId="0" applyFont="1" applyFill="1" applyBorder="1" applyAlignment="1" applyProtection="1">
      <alignment horizontal="center" vertical="center" wrapText="1"/>
      <protection locked="0"/>
    </xf>
    <xf numFmtId="0" fontId="56" fillId="15" borderId="13" xfId="0" applyFont="1" applyFill="1" applyBorder="1" applyAlignment="1" applyProtection="1">
      <alignment horizontal="left" vertical="center" wrapText="1"/>
      <protection locked="0"/>
    </xf>
    <xf numFmtId="0" fontId="44" fillId="15" borderId="13" xfId="0" applyFont="1" applyFill="1" applyBorder="1" applyAlignment="1" applyProtection="1">
      <alignment horizontal="center" vertical="center" wrapText="1"/>
      <protection locked="0"/>
    </xf>
    <xf numFmtId="9" fontId="3" fillId="2" borderId="14" xfId="0" applyNumberFormat="1" applyFont="1" applyFill="1" applyBorder="1" applyAlignment="1" applyProtection="1">
      <alignment horizontal="center" vertical="center" wrapText="1"/>
      <protection locked="0"/>
    </xf>
    <xf numFmtId="9" fontId="3" fillId="2" borderId="0" xfId="0" applyNumberFormat="1" applyFont="1" applyFill="1" applyBorder="1" applyAlignment="1" applyProtection="1">
      <alignment horizontal="center" vertical="center" wrapText="1"/>
      <protection locked="0"/>
    </xf>
    <xf numFmtId="9" fontId="3" fillId="2" borderId="13" xfId="0" applyNumberFormat="1" applyFont="1" applyFill="1" applyBorder="1" applyAlignment="1" applyProtection="1">
      <alignment horizontal="center" vertical="center" wrapText="1"/>
      <protection locked="0"/>
    </xf>
    <xf numFmtId="0" fontId="56" fillId="21" borderId="13" xfId="0" applyFont="1" applyFill="1" applyBorder="1" applyAlignment="1" applyProtection="1">
      <alignment horizontal="left" vertical="center" wrapText="1"/>
      <protection locked="0"/>
    </xf>
    <xf numFmtId="0" fontId="44" fillId="21" borderId="13" xfId="0" applyFont="1" applyFill="1" applyBorder="1" applyAlignment="1" applyProtection="1">
      <alignment horizontal="center" vertical="center" wrapText="1"/>
      <protection locked="0"/>
    </xf>
    <xf numFmtId="0" fontId="14" fillId="2" borderId="14" xfId="0" applyFont="1" applyFill="1" applyBorder="1" applyAlignment="1" applyProtection="1">
      <alignment horizontal="center" vertical="center" wrapText="1"/>
      <protection locked="0"/>
    </xf>
    <xf numFmtId="0" fontId="14" fillId="2" borderId="0" xfId="0" applyFont="1" applyFill="1" applyBorder="1" applyAlignment="1" applyProtection="1">
      <alignment horizontal="center" vertical="center" wrapText="1"/>
      <protection locked="0"/>
    </xf>
    <xf numFmtId="0" fontId="14" fillId="2" borderId="13" xfId="0" applyFont="1" applyFill="1" applyBorder="1" applyAlignment="1" applyProtection="1">
      <alignment horizontal="center" vertical="center" wrapText="1"/>
      <protection locked="0"/>
    </xf>
    <xf numFmtId="0" fontId="14" fillId="0" borderId="14" xfId="0" applyFont="1" applyFill="1" applyBorder="1" applyAlignment="1" applyProtection="1">
      <alignment horizontal="center" vertical="center" wrapText="1"/>
      <protection locked="0"/>
    </xf>
    <xf numFmtId="0" fontId="14" fillId="0" borderId="13" xfId="0" applyFont="1" applyFill="1" applyBorder="1" applyAlignment="1" applyProtection="1">
      <alignment horizontal="center" vertical="center" wrapText="1"/>
      <protection locked="0"/>
    </xf>
    <xf numFmtId="0" fontId="56" fillId="20" borderId="13" xfId="0" applyFont="1" applyFill="1" applyBorder="1" applyAlignment="1" applyProtection="1">
      <alignment horizontal="left" vertical="center" wrapText="1"/>
      <protection locked="0"/>
    </xf>
    <xf numFmtId="0" fontId="44" fillId="20" borderId="13" xfId="0" applyFont="1" applyFill="1" applyBorder="1" applyAlignment="1">
      <alignment horizontal="center" vertical="center" wrapText="1"/>
    </xf>
    <xf numFmtId="165" fontId="42" fillId="2" borderId="14" xfId="3" applyNumberFormat="1" applyFont="1" applyFill="1" applyBorder="1" applyAlignment="1" applyProtection="1">
      <alignment horizontal="center" vertical="center" wrapText="1"/>
      <protection locked="0"/>
    </xf>
    <xf numFmtId="165" fontId="42" fillId="2" borderId="0" xfId="3" applyNumberFormat="1" applyFont="1" applyFill="1" applyBorder="1" applyAlignment="1" applyProtection="1">
      <alignment horizontal="center" vertical="center" wrapText="1"/>
      <protection locked="0"/>
    </xf>
    <xf numFmtId="165" fontId="42" fillId="2" borderId="13" xfId="3" applyNumberFormat="1" applyFont="1" applyFill="1" applyBorder="1" applyAlignment="1" applyProtection="1">
      <alignment horizontal="center" vertical="center" wrapText="1"/>
      <protection locked="0"/>
    </xf>
    <xf numFmtId="0" fontId="19" fillId="9" borderId="12" xfId="5" applyFont="1" applyFill="1" applyBorder="1" applyAlignment="1" applyProtection="1">
      <alignment horizontal="left" vertical="center" wrapText="1"/>
      <protection locked="0"/>
    </xf>
    <xf numFmtId="0" fontId="3" fillId="12" borderId="12" xfId="5" applyFont="1" applyFill="1" applyBorder="1" applyAlignment="1" applyProtection="1">
      <alignment horizontal="left" vertical="center" wrapText="1"/>
      <protection locked="0"/>
    </xf>
    <xf numFmtId="9" fontId="3" fillId="12" borderId="12" xfId="5" applyNumberFormat="1" applyFont="1" applyFill="1" applyBorder="1" applyAlignment="1" applyProtection="1">
      <alignment horizontal="justify" vertical="center" wrapText="1"/>
      <protection locked="0"/>
    </xf>
    <xf numFmtId="0" fontId="3" fillId="12" borderId="12" xfId="5" applyFont="1" applyFill="1" applyBorder="1" applyAlignment="1" applyProtection="1">
      <alignment horizontal="justify" vertical="center" wrapText="1"/>
      <protection locked="0"/>
    </xf>
    <xf numFmtId="9" fontId="3" fillId="12" borderId="12" xfId="5" applyNumberFormat="1" applyFont="1" applyFill="1" applyBorder="1" applyAlignment="1" applyProtection="1">
      <alignment horizontal="left" vertical="center" wrapText="1"/>
      <protection locked="0"/>
    </xf>
    <xf numFmtId="0" fontId="19" fillId="9" borderId="12" xfId="5" applyFont="1" applyFill="1" applyBorder="1" applyAlignment="1" applyProtection="1">
      <alignment horizontal="left" vertical="center" wrapText="1"/>
      <protection locked="0" hidden="1"/>
    </xf>
    <xf numFmtId="0" fontId="59" fillId="2" borderId="0" xfId="5" applyFont="1" applyFill="1" applyAlignment="1">
      <alignment horizontal="left" vertical="center"/>
    </xf>
    <xf numFmtId="0" fontId="49" fillId="2" borderId="0" xfId="5" applyFont="1" applyFill="1" applyAlignment="1">
      <alignment horizontal="center" vertical="center"/>
    </xf>
    <xf numFmtId="0" fontId="30" fillId="7" borderId="12" xfId="5" applyFont="1" applyFill="1" applyBorder="1" applyAlignment="1" applyProtection="1">
      <alignment horizontal="center" vertical="center" wrapText="1"/>
      <protection hidden="1"/>
    </xf>
    <xf numFmtId="0" fontId="30" fillId="7" borderId="12" xfId="5" applyFont="1" applyFill="1" applyBorder="1" applyAlignment="1" applyProtection="1">
      <alignment horizontal="center" vertical="center" wrapText="1"/>
      <protection locked="0" hidden="1"/>
    </xf>
    <xf numFmtId="0" fontId="10" fillId="16" borderId="0" xfId="5" applyFont="1" applyFill="1" applyBorder="1" applyAlignment="1" applyProtection="1">
      <alignment horizontal="center" vertical="center" wrapText="1"/>
    </xf>
    <xf numFmtId="14" fontId="30" fillId="7" borderId="12" xfId="5" applyNumberFormat="1" applyFont="1" applyFill="1" applyBorder="1" applyAlignment="1" applyProtection="1">
      <alignment horizontal="center" vertical="center" wrapText="1"/>
      <protection locked="0" hidden="1"/>
    </xf>
    <xf numFmtId="0" fontId="30" fillId="10" borderId="13" xfId="5" applyFont="1" applyFill="1" applyBorder="1" applyAlignment="1" applyProtection="1">
      <alignment horizontal="left" vertical="center" wrapText="1"/>
      <protection hidden="1"/>
    </xf>
  </cellXfs>
  <cellStyles count="14">
    <cellStyle name="Millares 2" xfId="13"/>
    <cellStyle name="Moneda" xfId="3" builtinId="4"/>
    <cellStyle name="Moneda 2" xfId="9"/>
    <cellStyle name="Moneda 3" xfId="11"/>
    <cellStyle name="Normal" xfId="0" builtinId="0"/>
    <cellStyle name="Normal 2" xfId="5"/>
    <cellStyle name="Normal 2 2" xfId="1"/>
    <cellStyle name="Normal 3" xfId="2"/>
    <cellStyle name="Normal 4" xfId="10"/>
    <cellStyle name="Porcentaje" xfId="4" builtinId="5"/>
    <cellStyle name="Porcentaje 2" xfId="6"/>
    <cellStyle name="Porcentaje 2 2" xfId="12"/>
    <cellStyle name="Porcentaje 3" xfId="8"/>
    <cellStyle name="Porcentual 2" xfId="7"/>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479046</xdr:colOff>
      <xdr:row>1</xdr:row>
      <xdr:rowOff>23532</xdr:rowOff>
    </xdr:from>
    <xdr:to>
      <xdr:col>1</xdr:col>
      <xdr:colOff>1535203</xdr:colOff>
      <xdr:row>3</xdr:row>
      <xdr:rowOff>342897</xdr:rowOff>
    </xdr:to>
    <xdr:pic>
      <xdr:nvPicPr>
        <xdr:cNvPr id="2" name="2 Imagen"/>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2311" y="180414"/>
          <a:ext cx="1056157" cy="10141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554749</xdr:colOff>
      <xdr:row>1</xdr:row>
      <xdr:rowOff>41464</xdr:rowOff>
    </xdr:from>
    <xdr:to>
      <xdr:col>1</xdr:col>
      <xdr:colOff>1671975</xdr:colOff>
      <xdr:row>3</xdr:row>
      <xdr:rowOff>332656</xdr:rowOff>
    </xdr:to>
    <xdr:pic>
      <xdr:nvPicPr>
        <xdr:cNvPr id="2" name="Imagen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71980" y="173349"/>
          <a:ext cx="1117226" cy="10971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675461</xdr:colOff>
      <xdr:row>1</xdr:row>
      <xdr:rowOff>91739</xdr:rowOff>
    </xdr:from>
    <xdr:to>
      <xdr:col>1</xdr:col>
      <xdr:colOff>1799194</xdr:colOff>
      <xdr:row>3</xdr:row>
      <xdr:rowOff>309847</xdr:rowOff>
    </xdr:to>
    <xdr:pic>
      <xdr:nvPicPr>
        <xdr:cNvPr id="4" name="Imagen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76314" y="259827"/>
          <a:ext cx="1123733" cy="10697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293488</xdr:colOff>
      <xdr:row>1</xdr:row>
      <xdr:rowOff>63875</xdr:rowOff>
    </xdr:from>
    <xdr:to>
      <xdr:col>2</xdr:col>
      <xdr:colOff>1066000</xdr:colOff>
      <xdr:row>3</xdr:row>
      <xdr:rowOff>323605</xdr:rowOff>
    </xdr:to>
    <xdr:pic>
      <xdr:nvPicPr>
        <xdr:cNvPr id="2" name="Imagen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9905" y="201458"/>
          <a:ext cx="1121762" cy="10852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386929</xdr:colOff>
      <xdr:row>1</xdr:row>
      <xdr:rowOff>55072</xdr:rowOff>
    </xdr:from>
    <xdr:to>
      <xdr:col>2</xdr:col>
      <xdr:colOff>1055119</xdr:colOff>
      <xdr:row>3</xdr:row>
      <xdr:rowOff>346264</xdr:rowOff>
    </xdr:to>
    <xdr:pic>
      <xdr:nvPicPr>
        <xdr:cNvPr id="2" name="Imagen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3346" y="139739"/>
          <a:ext cx="1112690" cy="1095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Proyectos%20de%20Inversion\12.%20PROYECTOS%20DE%20INVERSI&#211;N%20BMT%202018\VIGENCIA%202018-%20INDICADORES\03.%20Proyecto%201166_Consolidaci&#243;n%20de%20la%20Gesti&#243;n%20Publica\1%20Trimestre\07.%20TIC\03.%20SEC-FT-20%20Ejecucion%20Mantenimientos%20RAB.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Proyectos%20de%20Inversion\12.%20PROYECTOS%20DE%20INVERSI&#211;N%20BMT%202018\05.%20Oficina%20Asesora%20de%20Planeacion\01.%20OAP%20A%20MARZO%2031%202018\Plan%20de%20Accion%20OAP%2031-03-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FORMATO"/>
      <sheetName val="Listas"/>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FORMATO"/>
      <sheetName val="listas"/>
    </sheetNames>
    <sheetDataSet>
      <sheetData sheetId="0"/>
      <sheetData sheetId="1"/>
      <sheetData sheetId="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315"/>
  <sheetViews>
    <sheetView topLeftCell="B146" zoomScale="85" zoomScaleNormal="85" workbookViewId="0">
      <selection activeCell="E158" sqref="E158:E166"/>
    </sheetView>
  </sheetViews>
  <sheetFormatPr baseColWidth="10" defaultRowHeight="12.75" x14ac:dyDescent="0.2"/>
  <cols>
    <col min="1" max="1" width="54.5703125" customWidth="1"/>
    <col min="2" max="2" width="82.28515625" customWidth="1"/>
    <col min="3" max="3" width="82.7109375" customWidth="1"/>
    <col min="4" max="4" width="18.5703125" customWidth="1"/>
    <col min="5" max="6" width="8.42578125" customWidth="1"/>
    <col min="7" max="7" width="10.7109375" customWidth="1"/>
    <col min="8" max="11" width="8.42578125" customWidth="1"/>
    <col min="12" max="12" width="10.140625" customWidth="1"/>
    <col min="13" max="18" width="8.42578125" customWidth="1"/>
  </cols>
  <sheetData>
    <row r="2" spans="1:5" x14ac:dyDescent="0.2">
      <c r="A2" s="247"/>
      <c r="B2" s="248" t="s">
        <v>559</v>
      </c>
    </row>
    <row r="3" spans="1:5" x14ac:dyDescent="0.2">
      <c r="B3" s="8" t="s">
        <v>129</v>
      </c>
    </row>
    <row r="4" spans="1:5" x14ac:dyDescent="0.2">
      <c r="B4" s="8" t="s">
        <v>130</v>
      </c>
    </row>
    <row r="5" spans="1:5" x14ac:dyDescent="0.2">
      <c r="B5" s="8" t="s">
        <v>131</v>
      </c>
    </row>
    <row r="6" spans="1:5" ht="19.5" customHeight="1" x14ac:dyDescent="0.2">
      <c r="A6" s="247"/>
      <c r="B6" s="248" t="s">
        <v>132</v>
      </c>
    </row>
    <row r="7" spans="1:5" ht="48.75" customHeight="1" x14ac:dyDescent="0.2">
      <c r="B7" s="64" t="s">
        <v>133</v>
      </c>
    </row>
    <row r="8" spans="1:5" ht="45.75" customHeight="1" x14ac:dyDescent="0.2">
      <c r="B8" s="64" t="s">
        <v>134</v>
      </c>
    </row>
    <row r="9" spans="1:5" ht="52.5" customHeight="1" x14ac:dyDescent="0.2">
      <c r="B9" s="64" t="s">
        <v>135</v>
      </c>
    </row>
    <row r="10" spans="1:5" ht="45" customHeight="1" x14ac:dyDescent="0.2">
      <c r="B10" s="64" t="s">
        <v>136</v>
      </c>
    </row>
    <row r="11" spans="1:5" ht="60" customHeight="1" x14ac:dyDescent="0.2">
      <c r="B11" s="65" t="s">
        <v>137</v>
      </c>
    </row>
    <row r="12" spans="1:5" x14ac:dyDescent="0.2">
      <c r="A12" s="69"/>
      <c r="B12" s="69"/>
    </row>
    <row r="13" spans="1:5" ht="15" x14ac:dyDescent="0.2">
      <c r="B13" s="8" t="s">
        <v>5</v>
      </c>
      <c r="E13" s="62"/>
    </row>
    <row r="14" spans="1:5" x14ac:dyDescent="0.2">
      <c r="B14" s="10" t="s">
        <v>41</v>
      </c>
    </row>
    <row r="15" spans="1:5" ht="15" x14ac:dyDescent="0.2">
      <c r="A15" s="69"/>
      <c r="B15" s="9" t="s">
        <v>6</v>
      </c>
      <c r="E15" s="63"/>
    </row>
    <row r="16" spans="1:5" x14ac:dyDescent="0.2">
      <c r="B16" s="10" t="s">
        <v>7</v>
      </c>
    </row>
    <row r="17" spans="1:16" ht="15" x14ac:dyDescent="0.2">
      <c r="B17" s="10" t="s">
        <v>8</v>
      </c>
      <c r="E17" s="63"/>
    </row>
    <row r="18" spans="1:16" x14ac:dyDescent="0.2">
      <c r="B18" s="9" t="s">
        <v>9</v>
      </c>
    </row>
    <row r="19" spans="1:16" ht="15" x14ac:dyDescent="0.2">
      <c r="B19" s="8" t="s">
        <v>10</v>
      </c>
      <c r="E19" s="63"/>
    </row>
    <row r="20" spans="1:16" x14ac:dyDescent="0.2">
      <c r="B20" s="10" t="s">
        <v>11</v>
      </c>
    </row>
    <row r="21" spans="1:16" x14ac:dyDescent="0.2">
      <c r="B21" s="9" t="s">
        <v>12</v>
      </c>
    </row>
    <row r="22" spans="1:16" x14ac:dyDescent="0.2">
      <c r="B22" s="8" t="s">
        <v>13</v>
      </c>
    </row>
    <row r="23" spans="1:16" x14ac:dyDescent="0.2">
      <c r="B23" s="10" t="s">
        <v>14</v>
      </c>
    </row>
    <row r="24" spans="1:16" x14ac:dyDescent="0.2">
      <c r="B24" s="9" t="s">
        <v>15</v>
      </c>
    </row>
    <row r="25" spans="1:16" x14ac:dyDescent="0.2">
      <c r="B25" s="8" t="s">
        <v>16</v>
      </c>
    </row>
    <row r="26" spans="1:16" x14ac:dyDescent="0.2">
      <c r="B26" s="11" t="s">
        <v>17</v>
      </c>
    </row>
    <row r="27" spans="1:16" x14ac:dyDescent="0.2">
      <c r="B27" s="11" t="s">
        <v>18</v>
      </c>
    </row>
    <row r="28" spans="1:16" ht="25.5" x14ac:dyDescent="0.2">
      <c r="B28" s="12" t="s">
        <v>19</v>
      </c>
    </row>
    <row r="29" spans="1:16" s="235" customFormat="1" x14ac:dyDescent="0.2">
      <c r="A29" s="234"/>
    </row>
    <row r="30" spans="1:16" x14ac:dyDescent="0.2">
      <c r="A30" s="236"/>
      <c r="E30" s="238" t="s">
        <v>486</v>
      </c>
      <c r="F30" s="237" t="s">
        <v>487</v>
      </c>
      <c r="G30" s="237" t="s">
        <v>488</v>
      </c>
      <c r="H30" s="237" t="s">
        <v>489</v>
      </c>
      <c r="I30" s="237" t="s">
        <v>490</v>
      </c>
      <c r="J30" s="237" t="s">
        <v>491</v>
      </c>
      <c r="K30" s="237" t="s">
        <v>492</v>
      </c>
      <c r="L30" s="237" t="s">
        <v>493</v>
      </c>
      <c r="M30" s="237"/>
      <c r="N30" s="237" t="s">
        <v>494</v>
      </c>
      <c r="O30" s="237" t="s">
        <v>495</v>
      </c>
    </row>
    <row r="31" spans="1:16" ht="18" customHeight="1" x14ac:dyDescent="0.2">
      <c r="A31" s="239" t="s">
        <v>109</v>
      </c>
      <c r="B31" s="238" t="s">
        <v>486</v>
      </c>
      <c r="C31" s="176" t="str">
        <f>'01. INFORMACION GENERAL'!J8</f>
        <v>Subdirección Corporativa y Asuntos Disciplinarios</v>
      </c>
      <c r="E31" s="292" t="s">
        <v>581</v>
      </c>
      <c r="F31" s="241" t="s">
        <v>104</v>
      </c>
      <c r="G31" s="292" t="s">
        <v>580</v>
      </c>
      <c r="H31" s="292" t="s">
        <v>583</v>
      </c>
      <c r="I31" s="292" t="s">
        <v>584</v>
      </c>
      <c r="J31" s="292" t="s">
        <v>585</v>
      </c>
      <c r="K31" s="241" t="s">
        <v>500</v>
      </c>
      <c r="L31" s="292" t="s">
        <v>582</v>
      </c>
      <c r="M31" s="241" t="s">
        <v>498</v>
      </c>
      <c r="O31" s="242"/>
      <c r="P31" s="297" t="s">
        <v>586</v>
      </c>
    </row>
    <row r="32" spans="1:16" ht="15" x14ac:dyDescent="0.2">
      <c r="A32" s="239" t="s">
        <v>42</v>
      </c>
      <c r="B32" s="238" t="s">
        <v>487</v>
      </c>
      <c r="C32" s="176" t="str">
        <f>VLOOKUP(C31,A31:B39,2,0)</f>
        <v>LISTA001</v>
      </c>
      <c r="E32" s="241"/>
      <c r="F32" s="241"/>
      <c r="G32" s="241"/>
      <c r="H32" s="241"/>
      <c r="I32" s="241"/>
      <c r="J32" s="241"/>
      <c r="K32" s="241"/>
      <c r="L32" s="243"/>
      <c r="M32" s="243"/>
      <c r="N32" s="242"/>
      <c r="O32" s="242"/>
      <c r="P32" s="224" t="s">
        <v>105</v>
      </c>
    </row>
    <row r="33" spans="1:16" x14ac:dyDescent="0.2">
      <c r="A33" s="239" t="s">
        <v>61</v>
      </c>
      <c r="B33" s="238" t="s">
        <v>488</v>
      </c>
      <c r="E33" s="241"/>
      <c r="F33" s="241"/>
      <c r="G33" s="241"/>
      <c r="H33" s="242"/>
      <c r="I33" s="242"/>
      <c r="J33" s="241"/>
      <c r="K33" s="242"/>
      <c r="L33" s="242"/>
      <c r="M33" s="242"/>
      <c r="N33" s="242"/>
      <c r="O33" s="242"/>
      <c r="P33" s="8" t="s">
        <v>103</v>
      </c>
    </row>
    <row r="34" spans="1:16" x14ac:dyDescent="0.2">
      <c r="A34" s="239" t="s">
        <v>110</v>
      </c>
      <c r="B34" s="238" t="s">
        <v>489</v>
      </c>
      <c r="E34" s="241"/>
      <c r="F34" s="241"/>
      <c r="G34" s="241"/>
      <c r="H34" s="242"/>
      <c r="I34" s="242"/>
      <c r="J34" s="242"/>
      <c r="K34" s="242"/>
      <c r="L34" s="242"/>
      <c r="M34" s="242"/>
      <c r="N34" s="242"/>
      <c r="O34" s="242"/>
      <c r="P34" s="8" t="s">
        <v>499</v>
      </c>
    </row>
    <row r="35" spans="1:16" x14ac:dyDescent="0.2">
      <c r="A35" s="239" t="s">
        <v>44</v>
      </c>
      <c r="B35" s="238" t="s">
        <v>490</v>
      </c>
      <c r="E35" s="241"/>
      <c r="F35" s="241"/>
      <c r="G35" s="241"/>
      <c r="I35" s="242"/>
      <c r="J35" s="242"/>
      <c r="K35" s="242"/>
      <c r="L35" s="242"/>
      <c r="M35" s="242"/>
      <c r="N35" s="242"/>
      <c r="O35" s="242"/>
    </row>
    <row r="36" spans="1:16" x14ac:dyDescent="0.2">
      <c r="A36" s="239" t="s">
        <v>45</v>
      </c>
      <c r="B36" s="238" t="s">
        <v>491</v>
      </c>
      <c r="E36" s="241"/>
      <c r="F36" s="241"/>
      <c r="G36" s="241"/>
      <c r="H36" s="242"/>
      <c r="I36" s="242"/>
      <c r="J36" s="242"/>
      <c r="K36" s="242"/>
      <c r="L36" s="242"/>
      <c r="M36" s="242"/>
      <c r="N36" s="242"/>
      <c r="O36" s="242"/>
    </row>
    <row r="37" spans="1:16" x14ac:dyDescent="0.2">
      <c r="A37" s="239" t="s">
        <v>481</v>
      </c>
      <c r="B37" s="238" t="s">
        <v>492</v>
      </c>
      <c r="E37" s="239"/>
      <c r="F37" s="239"/>
      <c r="G37" s="239"/>
    </row>
    <row r="38" spans="1:16" x14ac:dyDescent="0.2">
      <c r="A38" s="239" t="s">
        <v>47</v>
      </c>
      <c r="B38" s="238" t="s">
        <v>493</v>
      </c>
      <c r="C38" s="176"/>
      <c r="E38" s="239"/>
      <c r="F38" s="239"/>
      <c r="G38" s="239" t="s">
        <v>496</v>
      </c>
    </row>
    <row r="39" spans="1:16" x14ac:dyDescent="0.2">
      <c r="A39" s="239" t="s">
        <v>48</v>
      </c>
      <c r="B39" s="238" t="s">
        <v>494</v>
      </c>
      <c r="C39" s="176"/>
      <c r="E39" s="239"/>
      <c r="F39" s="239"/>
      <c r="G39" s="239" t="s">
        <v>497</v>
      </c>
    </row>
    <row r="40" spans="1:16" x14ac:dyDescent="0.2">
      <c r="A40" s="236"/>
      <c r="E40" s="239"/>
      <c r="F40" s="239"/>
      <c r="G40" s="239"/>
    </row>
    <row r="41" spans="1:16" s="240" customFormat="1" x14ac:dyDescent="0.2"/>
    <row r="42" spans="1:16" x14ac:dyDescent="0.2">
      <c r="B42" s="14" t="s">
        <v>21</v>
      </c>
    </row>
    <row r="43" spans="1:16" x14ac:dyDescent="0.2">
      <c r="B43" s="13" t="s">
        <v>22</v>
      </c>
    </row>
    <row r="45" spans="1:16" x14ac:dyDescent="0.2">
      <c r="B45" s="14" t="s">
        <v>23</v>
      </c>
    </row>
    <row r="46" spans="1:16" x14ac:dyDescent="0.2">
      <c r="B46" s="15">
        <v>2016</v>
      </c>
    </row>
    <row r="47" spans="1:16" x14ac:dyDescent="0.2">
      <c r="B47" s="15">
        <v>2017</v>
      </c>
    </row>
    <row r="48" spans="1:16" x14ac:dyDescent="0.2">
      <c r="B48" s="15">
        <v>2018</v>
      </c>
      <c r="C48" s="72" t="s">
        <v>109</v>
      </c>
      <c r="E48" s="8"/>
    </row>
    <row r="49" spans="2:5" x14ac:dyDescent="0.2">
      <c r="B49" s="15">
        <v>2019</v>
      </c>
      <c r="C49" s="72" t="s">
        <v>42</v>
      </c>
    </row>
    <row r="50" spans="2:5" x14ac:dyDescent="0.2">
      <c r="B50" s="15">
        <v>2020</v>
      </c>
      <c r="C50" s="72" t="s">
        <v>61</v>
      </c>
    </row>
    <row r="51" spans="2:5" x14ac:dyDescent="0.2">
      <c r="C51" s="72" t="s">
        <v>110</v>
      </c>
    </row>
    <row r="52" spans="2:5" ht="24.75" customHeight="1" x14ac:dyDescent="0.2">
      <c r="B52" s="16" t="s">
        <v>24</v>
      </c>
      <c r="C52" s="72" t="s">
        <v>44</v>
      </c>
    </row>
    <row r="53" spans="2:5" x14ac:dyDescent="0.2">
      <c r="B53" s="17" t="s">
        <v>25</v>
      </c>
      <c r="C53" s="72" t="s">
        <v>45</v>
      </c>
      <c r="E53" s="8"/>
    </row>
    <row r="54" spans="2:5" x14ac:dyDescent="0.2">
      <c r="B54" s="18" t="s">
        <v>26</v>
      </c>
      <c r="C54" s="72" t="s">
        <v>481</v>
      </c>
    </row>
    <row r="55" spans="2:5" x14ac:dyDescent="0.2">
      <c r="B55" s="19" t="s">
        <v>27</v>
      </c>
      <c r="C55" s="72" t="s">
        <v>47</v>
      </c>
    </row>
    <row r="56" spans="2:5" ht="22.5" x14ac:dyDescent="0.2">
      <c r="B56" s="16" t="s">
        <v>28</v>
      </c>
      <c r="C56" s="72" t="s">
        <v>48</v>
      </c>
      <c r="E56" s="11"/>
    </row>
    <row r="57" spans="2:5" x14ac:dyDescent="0.2">
      <c r="B57" s="16" t="s">
        <v>29</v>
      </c>
      <c r="E57" s="176"/>
    </row>
    <row r="58" spans="2:5" x14ac:dyDescent="0.2">
      <c r="B58" s="20" t="s">
        <v>30</v>
      </c>
      <c r="E58" s="176"/>
    </row>
    <row r="59" spans="2:5" x14ac:dyDescent="0.2">
      <c r="B59" s="16" t="s">
        <v>31</v>
      </c>
      <c r="E59" s="176"/>
    </row>
    <row r="60" spans="2:5" ht="54.75" customHeight="1" x14ac:dyDescent="0.2">
      <c r="B60" s="21" t="s">
        <v>32</v>
      </c>
      <c r="E60" t="s">
        <v>106</v>
      </c>
    </row>
    <row r="61" spans="2:5" ht="33.75" x14ac:dyDescent="0.2">
      <c r="B61" s="18" t="s">
        <v>33</v>
      </c>
    </row>
    <row r="62" spans="2:5" ht="22.5" x14ac:dyDescent="0.2">
      <c r="B62" s="22" t="s">
        <v>34</v>
      </c>
    </row>
    <row r="63" spans="2:5" x14ac:dyDescent="0.2">
      <c r="B63" s="18" t="s">
        <v>35</v>
      </c>
      <c r="E63" t="s">
        <v>107</v>
      </c>
    </row>
    <row r="64" spans="2:5" x14ac:dyDescent="0.2">
      <c r="B64" s="22" t="s">
        <v>58</v>
      </c>
    </row>
    <row r="65" spans="2:5" ht="22.5" x14ac:dyDescent="0.2">
      <c r="B65" s="23" t="s">
        <v>36</v>
      </c>
      <c r="E65" s="8" t="s">
        <v>499</v>
      </c>
    </row>
    <row r="66" spans="2:5" ht="22.5" x14ac:dyDescent="0.2">
      <c r="B66" s="24" t="s">
        <v>37</v>
      </c>
    </row>
    <row r="67" spans="2:5" ht="22.5" x14ac:dyDescent="0.2">
      <c r="B67" s="22" t="s">
        <v>38</v>
      </c>
    </row>
    <row r="68" spans="2:5" x14ac:dyDescent="0.2">
      <c r="B68" s="25" t="s">
        <v>39</v>
      </c>
    </row>
    <row r="69" spans="2:5" ht="22.5" x14ac:dyDescent="0.2">
      <c r="B69" s="20" t="s">
        <v>40</v>
      </c>
    </row>
    <row r="73" spans="2:5" x14ac:dyDescent="0.2">
      <c r="B73" s="8" t="s">
        <v>59</v>
      </c>
    </row>
    <row r="74" spans="2:5" x14ac:dyDescent="0.2">
      <c r="B74" s="8" t="s">
        <v>42</v>
      </c>
    </row>
    <row r="75" spans="2:5" x14ac:dyDescent="0.2">
      <c r="B75" s="8" t="s">
        <v>43</v>
      </c>
    </row>
    <row r="76" spans="2:5" x14ac:dyDescent="0.2">
      <c r="B76" s="8" t="s">
        <v>60</v>
      </c>
    </row>
    <row r="77" spans="2:5" x14ac:dyDescent="0.2">
      <c r="B77" s="8" t="s">
        <v>61</v>
      </c>
    </row>
    <row r="78" spans="2:5" x14ac:dyDescent="0.2">
      <c r="B78" s="8" t="s">
        <v>44</v>
      </c>
    </row>
    <row r="79" spans="2:5" x14ac:dyDescent="0.2">
      <c r="B79" s="8" t="s">
        <v>45</v>
      </c>
    </row>
    <row r="80" spans="2:5" x14ac:dyDescent="0.2">
      <c r="B80" s="8" t="s">
        <v>46</v>
      </c>
    </row>
    <row r="81" spans="2:3" x14ac:dyDescent="0.2">
      <c r="B81" s="8" t="s">
        <v>47</v>
      </c>
    </row>
    <row r="82" spans="2:3" x14ac:dyDescent="0.2">
      <c r="B82" s="8" t="s">
        <v>48</v>
      </c>
    </row>
    <row r="84" spans="2:3" x14ac:dyDescent="0.2">
      <c r="B84" s="11" t="s">
        <v>521</v>
      </c>
      <c r="C84" s="11"/>
    </row>
    <row r="85" spans="2:3" x14ac:dyDescent="0.2">
      <c r="B85" s="11" t="s">
        <v>522</v>
      </c>
      <c r="C85" s="11"/>
    </row>
    <row r="86" spans="2:3" x14ac:dyDescent="0.2">
      <c r="B86" s="11" t="s">
        <v>523</v>
      </c>
      <c r="C86" s="11"/>
    </row>
    <row r="87" spans="2:3" x14ac:dyDescent="0.2">
      <c r="B87" s="273" t="s">
        <v>524</v>
      </c>
      <c r="C87" s="273"/>
    </row>
    <row r="88" spans="2:3" x14ac:dyDescent="0.2">
      <c r="B88" s="11" t="s">
        <v>525</v>
      </c>
      <c r="C88" s="11"/>
    </row>
    <row r="89" spans="2:3" x14ac:dyDescent="0.2">
      <c r="B89" s="11" t="s">
        <v>526</v>
      </c>
      <c r="C89" s="11"/>
    </row>
    <row r="90" spans="2:3" x14ac:dyDescent="0.2">
      <c r="B90" s="11" t="s">
        <v>520</v>
      </c>
      <c r="C90" s="11"/>
    </row>
    <row r="91" spans="2:3" x14ac:dyDescent="0.2">
      <c r="B91" s="11" t="s">
        <v>527</v>
      </c>
      <c r="C91" s="11"/>
    </row>
    <row r="92" spans="2:3" x14ac:dyDescent="0.2">
      <c r="B92" s="273" t="s">
        <v>528</v>
      </c>
      <c r="C92" s="273"/>
    </row>
    <row r="93" spans="2:3" x14ac:dyDescent="0.2">
      <c r="B93" s="9" t="s">
        <v>79</v>
      </c>
    </row>
    <row r="94" spans="2:3" x14ac:dyDescent="0.2">
      <c r="B94" s="26" t="s">
        <v>86</v>
      </c>
    </row>
    <row r="95" spans="2:3" x14ac:dyDescent="0.2">
      <c r="B95" s="26" t="s">
        <v>80</v>
      </c>
    </row>
    <row r="96" spans="2:3" x14ac:dyDescent="0.2">
      <c r="B96" s="26" t="s">
        <v>87</v>
      </c>
    </row>
    <row r="97" spans="2:2" x14ac:dyDescent="0.2">
      <c r="B97" s="9" t="s">
        <v>145</v>
      </c>
    </row>
    <row r="98" spans="2:2" x14ac:dyDescent="0.2">
      <c r="B98" s="26" t="s">
        <v>22</v>
      </c>
    </row>
    <row r="99" spans="2:2" x14ac:dyDescent="0.2">
      <c r="B99" s="9" t="s">
        <v>6</v>
      </c>
    </row>
    <row r="100" spans="2:2" x14ac:dyDescent="0.2">
      <c r="B100" s="10" t="s">
        <v>7</v>
      </c>
    </row>
    <row r="101" spans="2:2" x14ac:dyDescent="0.2">
      <c r="B101" s="10" t="s">
        <v>8</v>
      </c>
    </row>
    <row r="102" spans="2:2" x14ac:dyDescent="0.2">
      <c r="B102" s="9" t="s">
        <v>9</v>
      </c>
    </row>
    <row r="103" spans="2:2" x14ac:dyDescent="0.2">
      <c r="B103" s="8" t="s">
        <v>10</v>
      </c>
    </row>
    <row r="104" spans="2:2" x14ac:dyDescent="0.2">
      <c r="B104" s="10" t="s">
        <v>11</v>
      </c>
    </row>
    <row r="105" spans="2:2" x14ac:dyDescent="0.2">
      <c r="B105" s="9" t="s">
        <v>12</v>
      </c>
    </row>
    <row r="106" spans="2:2" x14ac:dyDescent="0.2">
      <c r="B106" s="8" t="s">
        <v>13</v>
      </c>
    </row>
    <row r="107" spans="2:2" x14ac:dyDescent="0.2">
      <c r="B107" s="10" t="s">
        <v>14</v>
      </c>
    </row>
    <row r="108" spans="2:2" x14ac:dyDescent="0.2">
      <c r="B108" s="9" t="s">
        <v>15</v>
      </c>
    </row>
    <row r="109" spans="2:2" x14ac:dyDescent="0.2">
      <c r="B109" s="8" t="s">
        <v>144</v>
      </c>
    </row>
    <row r="110" spans="2:2" x14ac:dyDescent="0.2">
      <c r="B110" s="11" t="s">
        <v>143</v>
      </c>
    </row>
    <row r="111" spans="2:2" x14ac:dyDescent="0.2">
      <c r="B111" s="11" t="s">
        <v>142</v>
      </c>
    </row>
    <row r="112" spans="2:2" ht="25.5" x14ac:dyDescent="0.2">
      <c r="B112" s="12" t="s">
        <v>141</v>
      </c>
    </row>
    <row r="113" spans="2:2" x14ac:dyDescent="0.2">
      <c r="B113" s="9" t="s">
        <v>88</v>
      </c>
    </row>
    <row r="114" spans="2:2" x14ac:dyDescent="0.2">
      <c r="B114" s="12" t="s">
        <v>89</v>
      </c>
    </row>
    <row r="115" spans="2:2" x14ac:dyDescent="0.2">
      <c r="B115" s="12" t="s">
        <v>90</v>
      </c>
    </row>
    <row r="116" spans="2:2" x14ac:dyDescent="0.2">
      <c r="B116" s="12" t="s">
        <v>91</v>
      </c>
    </row>
    <row r="117" spans="2:2" x14ac:dyDescent="0.2">
      <c r="B117" s="12" t="s">
        <v>92</v>
      </c>
    </row>
    <row r="118" spans="2:2" x14ac:dyDescent="0.2">
      <c r="B118" s="12" t="s">
        <v>93</v>
      </c>
    </row>
    <row r="119" spans="2:2" x14ac:dyDescent="0.2">
      <c r="B119" s="12" t="s">
        <v>77</v>
      </c>
    </row>
    <row r="120" spans="2:2" x14ac:dyDescent="0.2">
      <c r="B120" s="12" t="s">
        <v>94</v>
      </c>
    </row>
    <row r="121" spans="2:2" x14ac:dyDescent="0.2">
      <c r="B121" s="12" t="s">
        <v>95</v>
      </c>
    </row>
    <row r="122" spans="2:2" x14ac:dyDescent="0.2">
      <c r="B122" s="12" t="s">
        <v>96</v>
      </c>
    </row>
    <row r="123" spans="2:2" x14ac:dyDescent="0.2">
      <c r="B123" s="12" t="s">
        <v>97</v>
      </c>
    </row>
    <row r="124" spans="2:2" x14ac:dyDescent="0.2">
      <c r="B124" s="12" t="s">
        <v>98</v>
      </c>
    </row>
    <row r="125" spans="2:2" x14ac:dyDescent="0.2">
      <c r="B125" s="12" t="s">
        <v>99</v>
      </c>
    </row>
    <row r="126" spans="2:2" x14ac:dyDescent="0.2">
      <c r="B126" s="12" t="s">
        <v>100</v>
      </c>
    </row>
    <row r="127" spans="2:2" x14ac:dyDescent="0.2">
      <c r="B127" s="12" t="s">
        <v>101</v>
      </c>
    </row>
    <row r="128" spans="2:2" x14ac:dyDescent="0.2">
      <c r="B128" s="12" t="s">
        <v>102</v>
      </c>
    </row>
    <row r="129" spans="1:17" x14ac:dyDescent="0.2">
      <c r="B129" s="69" t="s">
        <v>108</v>
      </c>
    </row>
    <row r="130" spans="1:17" x14ac:dyDescent="0.2">
      <c r="B130" s="72" t="s">
        <v>109</v>
      </c>
    </row>
    <row r="131" spans="1:17" x14ac:dyDescent="0.2">
      <c r="B131" s="72" t="s">
        <v>42</v>
      </c>
    </row>
    <row r="132" spans="1:17" x14ac:dyDescent="0.2">
      <c r="B132" s="72" t="s">
        <v>61</v>
      </c>
    </row>
    <row r="133" spans="1:17" x14ac:dyDescent="0.2">
      <c r="B133" s="72" t="s">
        <v>110</v>
      </c>
    </row>
    <row r="134" spans="1:17" x14ac:dyDescent="0.2">
      <c r="B134" s="72" t="s">
        <v>44</v>
      </c>
    </row>
    <row r="135" spans="1:17" x14ac:dyDescent="0.2">
      <c r="B135" s="72" t="s">
        <v>45</v>
      </c>
    </row>
    <row r="136" spans="1:17" x14ac:dyDescent="0.2">
      <c r="B136" s="72" t="s">
        <v>481</v>
      </c>
    </row>
    <row r="137" spans="1:17" x14ac:dyDescent="0.2">
      <c r="B137" s="72" t="s">
        <v>47</v>
      </c>
    </row>
    <row r="138" spans="1:17" x14ac:dyDescent="0.2">
      <c r="B138" s="72" t="s">
        <v>48</v>
      </c>
    </row>
    <row r="139" spans="1:17" s="69" customFormat="1" x14ac:dyDescent="0.2">
      <c r="A139" s="14" t="s">
        <v>147</v>
      </c>
    </row>
    <row r="140" spans="1:17" x14ac:dyDescent="0.2">
      <c r="A140" s="72" t="s">
        <v>190</v>
      </c>
      <c r="B140" s="238" t="s">
        <v>567</v>
      </c>
      <c r="E140" s="238" t="s">
        <v>567</v>
      </c>
      <c r="F140" s="238" t="s">
        <v>568</v>
      </c>
      <c r="G140" s="238" t="s">
        <v>569</v>
      </c>
      <c r="H140" s="238" t="s">
        <v>570</v>
      </c>
      <c r="I140" s="238" t="s">
        <v>571</v>
      </c>
      <c r="J140" s="238" t="s">
        <v>572</v>
      </c>
      <c r="K140" s="238" t="s">
        <v>573</v>
      </c>
      <c r="L140" s="238" t="s">
        <v>574</v>
      </c>
      <c r="M140" s="238" t="s">
        <v>575</v>
      </c>
      <c r="N140" s="238" t="s">
        <v>576</v>
      </c>
      <c r="O140" s="238" t="s">
        <v>577</v>
      </c>
      <c r="P140" s="238" t="s">
        <v>578</v>
      </c>
      <c r="Q140" s="238" t="s">
        <v>579</v>
      </c>
    </row>
    <row r="141" spans="1:17" ht="23.25" customHeight="1" x14ac:dyDescent="0.2">
      <c r="A141" s="72" t="s">
        <v>119</v>
      </c>
      <c r="B141" s="238" t="s">
        <v>568</v>
      </c>
      <c r="C141" s="176" t="str">
        <f>'01. INFORMACION GENERAL'!B8</f>
        <v>00. Plan de Acción por Dependencias</v>
      </c>
      <c r="E141" s="72" t="s">
        <v>109</v>
      </c>
      <c r="F141" s="72" t="s">
        <v>109</v>
      </c>
      <c r="G141" s="72" t="s">
        <v>44</v>
      </c>
      <c r="H141" s="72" t="s">
        <v>109</v>
      </c>
      <c r="I141" s="72" t="s">
        <v>109</v>
      </c>
      <c r="J141" s="72" t="s">
        <v>109</v>
      </c>
      <c r="K141" s="72" t="s">
        <v>109</v>
      </c>
      <c r="L141" s="72" t="s">
        <v>109</v>
      </c>
      <c r="M141" s="72" t="s">
        <v>109</v>
      </c>
      <c r="N141" s="72" t="s">
        <v>45</v>
      </c>
      <c r="O141" s="72" t="s">
        <v>47</v>
      </c>
      <c r="P141" s="72" t="s">
        <v>47</v>
      </c>
      <c r="Q141" s="72" t="s">
        <v>47</v>
      </c>
    </row>
    <row r="142" spans="1:17" ht="23.25" customHeight="1" x14ac:dyDescent="0.2">
      <c r="A142" s="72" t="s">
        <v>120</v>
      </c>
      <c r="B142" s="238" t="s">
        <v>569</v>
      </c>
      <c r="C142" s="176" t="str">
        <f>VLOOKUP(C141,A140:B152,2,0)</f>
        <v>LISTA014</v>
      </c>
      <c r="E142" s="72" t="s">
        <v>42</v>
      </c>
    </row>
    <row r="143" spans="1:17" ht="23.25" customHeight="1" x14ac:dyDescent="0.2">
      <c r="A143" s="72" t="s">
        <v>121</v>
      </c>
      <c r="B143" s="238" t="s">
        <v>570</v>
      </c>
      <c r="E143" s="72" t="s">
        <v>61</v>
      </c>
    </row>
    <row r="144" spans="1:17" ht="23.25" customHeight="1" x14ac:dyDescent="0.2">
      <c r="A144" s="72" t="s">
        <v>122</v>
      </c>
      <c r="B144" s="238" t="s">
        <v>571</v>
      </c>
      <c r="E144" s="72" t="s">
        <v>110</v>
      </c>
    </row>
    <row r="145" spans="1:19" ht="23.25" customHeight="1" x14ac:dyDescent="0.2">
      <c r="A145" s="72" t="s">
        <v>123</v>
      </c>
      <c r="B145" s="238" t="s">
        <v>572</v>
      </c>
      <c r="E145" s="72" t="s">
        <v>44</v>
      </c>
    </row>
    <row r="146" spans="1:19" ht="23.25" customHeight="1" x14ac:dyDescent="0.2">
      <c r="A146" s="72" t="s">
        <v>124</v>
      </c>
      <c r="B146" s="238" t="s">
        <v>573</v>
      </c>
      <c r="E146" s="72" t="s">
        <v>45</v>
      </c>
    </row>
    <row r="147" spans="1:19" ht="23.25" customHeight="1" x14ac:dyDescent="0.2">
      <c r="A147" s="72" t="s">
        <v>125</v>
      </c>
      <c r="B147" s="238" t="s">
        <v>574</v>
      </c>
      <c r="E147" s="72" t="s">
        <v>481</v>
      </c>
    </row>
    <row r="148" spans="1:19" ht="23.25" customHeight="1" x14ac:dyDescent="0.2">
      <c r="A148" s="72" t="s">
        <v>126</v>
      </c>
      <c r="B148" s="238" t="s">
        <v>575</v>
      </c>
      <c r="E148" s="72" t="s">
        <v>47</v>
      </c>
    </row>
    <row r="149" spans="1:19" ht="23.25" customHeight="1" x14ac:dyDescent="0.2">
      <c r="A149" s="72" t="s">
        <v>127</v>
      </c>
      <c r="B149" s="238" t="s">
        <v>576</v>
      </c>
      <c r="E149" s="72" t="s">
        <v>48</v>
      </c>
    </row>
    <row r="150" spans="1:19" ht="23.25" customHeight="1" x14ac:dyDescent="0.2">
      <c r="A150" s="72" t="s">
        <v>116</v>
      </c>
      <c r="B150" s="238" t="s">
        <v>577</v>
      </c>
    </row>
    <row r="151" spans="1:19" ht="23.25" customHeight="1" x14ac:dyDescent="0.2">
      <c r="A151" s="72" t="s">
        <v>117</v>
      </c>
      <c r="B151" s="238" t="s">
        <v>578</v>
      </c>
    </row>
    <row r="152" spans="1:19" ht="23.25" customHeight="1" x14ac:dyDescent="0.2">
      <c r="A152" s="72" t="s">
        <v>118</v>
      </c>
      <c r="B152" s="238" t="s">
        <v>579</v>
      </c>
    </row>
    <row r="153" spans="1:19" s="69" customFormat="1" x14ac:dyDescent="0.2">
      <c r="B153" s="14" t="s">
        <v>148</v>
      </c>
    </row>
    <row r="154" spans="1:19" x14ac:dyDescent="0.2">
      <c r="B154" s="8" t="s">
        <v>588</v>
      </c>
      <c r="C154" s="8" t="s">
        <v>350</v>
      </c>
    </row>
    <row r="155" spans="1:19" x14ac:dyDescent="0.2">
      <c r="B155" s="8" t="s">
        <v>587</v>
      </c>
      <c r="C155" s="8" t="s">
        <v>351</v>
      </c>
    </row>
    <row r="156" spans="1:19" x14ac:dyDescent="0.2">
      <c r="B156" s="8" t="s">
        <v>189</v>
      </c>
    </row>
    <row r="157" spans="1:19" x14ac:dyDescent="0.2">
      <c r="B157" s="15"/>
      <c r="C157" s="8" t="s">
        <v>189</v>
      </c>
      <c r="D157" s="8" t="s">
        <v>587</v>
      </c>
      <c r="E157" s="8" t="s">
        <v>588</v>
      </c>
    </row>
    <row r="158" spans="1:19" ht="24" customHeight="1" x14ac:dyDescent="0.2">
      <c r="B158" s="80" t="s">
        <v>184</v>
      </c>
      <c r="C158" s="72" t="s">
        <v>183</v>
      </c>
      <c r="D158" s="72" t="s">
        <v>144</v>
      </c>
      <c r="E158" s="72" t="s">
        <v>175</v>
      </c>
      <c r="F158" s="238"/>
      <c r="G158" s="238"/>
      <c r="H158" s="238"/>
      <c r="I158" s="238"/>
      <c r="J158" s="238"/>
      <c r="K158" s="238"/>
      <c r="L158" s="238"/>
      <c r="M158" s="238"/>
      <c r="N158" s="238"/>
      <c r="O158" s="238"/>
      <c r="P158" s="238"/>
      <c r="Q158" s="238"/>
      <c r="R158" s="238"/>
      <c r="S158" s="238"/>
    </row>
    <row r="159" spans="1:19" ht="16.5" customHeight="1" x14ac:dyDescent="0.2">
      <c r="B159" s="80" t="s">
        <v>188</v>
      </c>
      <c r="D159" s="72" t="s">
        <v>143</v>
      </c>
      <c r="E159" s="72" t="s">
        <v>176</v>
      </c>
    </row>
    <row r="160" spans="1:19" ht="16.5" customHeight="1" x14ac:dyDescent="0.2">
      <c r="B160" s="71" t="s">
        <v>185</v>
      </c>
      <c r="D160" s="72" t="s">
        <v>142</v>
      </c>
      <c r="E160" s="72" t="s">
        <v>177</v>
      </c>
      <c r="N160" s="11"/>
    </row>
    <row r="161" spans="1:15" ht="16.5" customHeight="1" x14ac:dyDescent="0.2">
      <c r="B161" s="71" t="s">
        <v>187</v>
      </c>
      <c r="D161" s="72" t="s">
        <v>141</v>
      </c>
      <c r="E161" s="72" t="s">
        <v>171</v>
      </c>
      <c r="N161" s="11"/>
    </row>
    <row r="162" spans="1:15" ht="16.5" customHeight="1" x14ac:dyDescent="0.2">
      <c r="B162" s="71" t="s">
        <v>186</v>
      </c>
      <c r="E162" s="72" t="s">
        <v>172</v>
      </c>
      <c r="N162" s="11"/>
    </row>
    <row r="163" spans="1:15" ht="16.5" customHeight="1" x14ac:dyDescent="0.2">
      <c r="B163" s="15" t="s">
        <v>178</v>
      </c>
      <c r="E163" s="11" t="s">
        <v>508</v>
      </c>
      <c r="N163" s="176"/>
    </row>
    <row r="164" spans="1:15" ht="16.5" customHeight="1" x14ac:dyDescent="0.2">
      <c r="B164" s="15" t="s">
        <v>179</v>
      </c>
      <c r="E164" s="11" t="s">
        <v>509</v>
      </c>
      <c r="N164" s="176"/>
    </row>
    <row r="165" spans="1:15" ht="16.5" customHeight="1" x14ac:dyDescent="0.2">
      <c r="B165" s="15" t="s">
        <v>182</v>
      </c>
      <c r="E165" s="11" t="s">
        <v>510</v>
      </c>
      <c r="N165" s="176"/>
    </row>
    <row r="166" spans="1:15" ht="16.5" customHeight="1" x14ac:dyDescent="0.2">
      <c r="B166" s="15" t="s">
        <v>180</v>
      </c>
      <c r="E166" s="11" t="s">
        <v>511</v>
      </c>
    </row>
    <row r="167" spans="1:15" ht="16.5" customHeight="1" x14ac:dyDescent="0.2">
      <c r="B167" s="15" t="s">
        <v>181</v>
      </c>
      <c r="N167" s="176"/>
    </row>
    <row r="168" spans="1:15" ht="16.5" customHeight="1" x14ac:dyDescent="0.2">
      <c r="B168" s="15" t="s">
        <v>504</v>
      </c>
      <c r="N168" s="176"/>
    </row>
    <row r="169" spans="1:15" ht="16.5" customHeight="1" x14ac:dyDescent="0.2">
      <c r="B169" s="15" t="s">
        <v>505</v>
      </c>
      <c r="N169" s="176"/>
    </row>
    <row r="170" spans="1:15" x14ac:dyDescent="0.2">
      <c r="B170" s="15" t="s">
        <v>506</v>
      </c>
      <c r="N170" s="176"/>
    </row>
    <row r="171" spans="1:15" x14ac:dyDescent="0.2">
      <c r="B171" s="15" t="s">
        <v>507</v>
      </c>
    </row>
    <row r="172" spans="1:15" x14ac:dyDescent="0.2">
      <c r="A172" s="15"/>
      <c r="B172" s="238"/>
    </row>
    <row r="173" spans="1:15" s="69" customFormat="1" x14ac:dyDescent="0.2">
      <c r="A173" s="295"/>
      <c r="N173" s="296"/>
    </row>
    <row r="174" spans="1:15" x14ac:dyDescent="0.2">
      <c r="A174" s="236"/>
      <c r="E174" s="238" t="s">
        <v>495</v>
      </c>
      <c r="F174" s="237" t="s">
        <v>501</v>
      </c>
      <c r="G174" s="237" t="s">
        <v>502</v>
      </c>
      <c r="H174" s="237" t="s">
        <v>503</v>
      </c>
      <c r="I174" s="237"/>
      <c r="J174" s="237"/>
      <c r="K174" s="237"/>
      <c r="L174" s="237"/>
      <c r="M174" s="237"/>
      <c r="N174" s="176"/>
      <c r="O174" s="237"/>
    </row>
    <row r="175" spans="1:15" ht="36.75" customHeight="1" x14ac:dyDescent="0.2">
      <c r="A175" s="72" t="s">
        <v>144</v>
      </c>
      <c r="B175" s="238" t="s">
        <v>495</v>
      </c>
      <c r="C175" s="176" t="str">
        <f>'01. INFORMACION GENERAL'!B24</f>
        <v>Proyecto No 1166 Consolidación de la gestión pública eficiente del IDIGER, como entidad coordinadora del SDGR-CC.</v>
      </c>
      <c r="E175" s="72" t="s">
        <v>149</v>
      </c>
      <c r="F175" s="72" t="s">
        <v>154</v>
      </c>
      <c r="G175" s="72" t="s">
        <v>159</v>
      </c>
      <c r="H175" s="72" t="s">
        <v>169</v>
      </c>
      <c r="I175" s="241"/>
      <c r="J175" s="241"/>
      <c r="K175" s="241"/>
      <c r="L175" s="292" t="s">
        <v>560</v>
      </c>
      <c r="M175" s="241"/>
      <c r="N175" s="176"/>
      <c r="O175" s="242"/>
    </row>
    <row r="176" spans="1:15" ht="36.75" customHeight="1" x14ac:dyDescent="0.2">
      <c r="A176" s="72" t="s">
        <v>143</v>
      </c>
      <c r="B176" s="238" t="s">
        <v>501</v>
      </c>
      <c r="C176" s="176" t="str">
        <f>VLOOKUP(C175,A175:B178,2,0)</f>
        <v>LISTA013</v>
      </c>
      <c r="E176" s="72" t="s">
        <v>150</v>
      </c>
      <c r="F176" s="72" t="s">
        <v>155</v>
      </c>
      <c r="G176" s="72" t="s">
        <v>160</v>
      </c>
      <c r="H176" s="72" t="s">
        <v>165</v>
      </c>
      <c r="I176" s="241"/>
      <c r="J176" s="241"/>
      <c r="K176" s="241"/>
      <c r="L176" s="293" t="s">
        <v>561</v>
      </c>
      <c r="M176" s="243"/>
      <c r="O176" s="242"/>
    </row>
    <row r="177" spans="1:19" ht="36.75" customHeight="1" x14ac:dyDescent="0.2">
      <c r="A177" s="72" t="s">
        <v>142</v>
      </c>
      <c r="B177" s="238" t="s">
        <v>502</v>
      </c>
      <c r="E177" s="72" t="s">
        <v>151</v>
      </c>
      <c r="F177" s="72" t="s">
        <v>156</v>
      </c>
      <c r="G177" s="72" t="s">
        <v>161</v>
      </c>
      <c r="H177" s="72" t="s">
        <v>166</v>
      </c>
      <c r="I177" s="242"/>
      <c r="J177" s="241"/>
      <c r="K177" s="242"/>
      <c r="L177" s="294" t="s">
        <v>562</v>
      </c>
      <c r="M177" s="242"/>
      <c r="N177" s="176"/>
      <c r="O177" s="242"/>
    </row>
    <row r="178" spans="1:19" ht="36.75" customHeight="1" x14ac:dyDescent="0.2">
      <c r="A178" s="72" t="s">
        <v>141</v>
      </c>
      <c r="B178" s="238" t="s">
        <v>503</v>
      </c>
      <c r="E178" s="72" t="s">
        <v>152</v>
      </c>
      <c r="F178" s="72" t="s">
        <v>157</v>
      </c>
      <c r="G178" s="72" t="s">
        <v>162</v>
      </c>
      <c r="H178" s="72" t="s">
        <v>167</v>
      </c>
      <c r="I178" s="242"/>
      <c r="J178" s="242"/>
      <c r="K178" s="242"/>
      <c r="L178" s="294" t="s">
        <v>563</v>
      </c>
      <c r="M178" s="242"/>
      <c r="N178" s="176"/>
      <c r="O178" s="242"/>
    </row>
    <row r="179" spans="1:19" ht="36.75" customHeight="1" x14ac:dyDescent="0.2">
      <c r="A179" s="72" t="s">
        <v>565</v>
      </c>
      <c r="B179" s="238"/>
      <c r="E179" s="72" t="s">
        <v>153</v>
      </c>
      <c r="F179" s="72" t="s">
        <v>158</v>
      </c>
      <c r="G179" s="72" t="s">
        <v>163</v>
      </c>
      <c r="H179" s="72" t="s">
        <v>168</v>
      </c>
      <c r="I179" s="242"/>
      <c r="J179" s="242"/>
      <c r="K179" s="242"/>
      <c r="L179" s="294" t="s">
        <v>168</v>
      </c>
      <c r="M179" s="242"/>
      <c r="N179" s="176"/>
      <c r="O179" s="242"/>
    </row>
    <row r="180" spans="1:19" ht="36.75" customHeight="1" x14ac:dyDescent="0.2">
      <c r="A180" s="72" t="s">
        <v>19</v>
      </c>
      <c r="B180" s="238"/>
      <c r="E180" s="72"/>
      <c r="F180" s="72"/>
      <c r="G180" s="72"/>
      <c r="H180" s="72"/>
      <c r="I180" s="242"/>
      <c r="J180" s="242"/>
      <c r="K180" s="242"/>
      <c r="L180" s="294" t="s">
        <v>165</v>
      </c>
      <c r="M180" s="242"/>
      <c r="N180" s="176"/>
      <c r="O180" s="242"/>
    </row>
    <row r="181" spans="1:19" ht="36.75" customHeight="1" x14ac:dyDescent="0.2">
      <c r="A181" s="72" t="s">
        <v>566</v>
      </c>
      <c r="B181" s="238"/>
      <c r="E181" s="72"/>
      <c r="F181" s="72"/>
      <c r="G181" s="72"/>
      <c r="H181" s="72"/>
      <c r="I181" s="242"/>
      <c r="J181" s="242"/>
      <c r="K181" s="242"/>
      <c r="L181" s="294" t="s">
        <v>564</v>
      </c>
      <c r="M181" s="242"/>
      <c r="N181" s="176"/>
      <c r="O181" s="242"/>
    </row>
    <row r="182" spans="1:19" ht="36.75" customHeight="1" x14ac:dyDescent="0.2">
      <c r="A182" s="72" t="s">
        <v>17</v>
      </c>
      <c r="B182" s="252"/>
      <c r="L182" s="294" t="s">
        <v>156</v>
      </c>
      <c r="N182" s="176"/>
    </row>
    <row r="183" spans="1:19" ht="36.75" customHeight="1" x14ac:dyDescent="0.2">
      <c r="A183" s="72" t="s">
        <v>141</v>
      </c>
      <c r="B183" s="252"/>
      <c r="L183" s="294" t="s">
        <v>563</v>
      </c>
      <c r="N183" s="176"/>
    </row>
    <row r="184" spans="1:19" s="69" customFormat="1" x14ac:dyDescent="0.2">
      <c r="A184" s="295"/>
    </row>
    <row r="185" spans="1:19" ht="30.75" customHeight="1" x14ac:dyDescent="0.2">
      <c r="A185" s="238" t="s">
        <v>349</v>
      </c>
      <c r="B185" s="238" t="s">
        <v>350</v>
      </c>
      <c r="C185" s="238" t="s">
        <v>351</v>
      </c>
      <c r="E185" s="276" t="s">
        <v>538</v>
      </c>
      <c r="F185" s="276" t="s">
        <v>540</v>
      </c>
      <c r="G185" s="276" t="s">
        <v>541</v>
      </c>
      <c r="H185" s="276" t="s">
        <v>539</v>
      </c>
      <c r="I185" s="276" t="s">
        <v>542</v>
      </c>
      <c r="J185" s="276" t="s">
        <v>543</v>
      </c>
      <c r="K185" s="276" t="s">
        <v>544</v>
      </c>
      <c r="L185" s="276" t="s">
        <v>545</v>
      </c>
      <c r="M185" s="276" t="s">
        <v>546</v>
      </c>
      <c r="N185" s="276" t="s">
        <v>547</v>
      </c>
      <c r="O185" s="276" t="s">
        <v>551</v>
      </c>
      <c r="P185" s="276" t="s">
        <v>550</v>
      </c>
      <c r="Q185" s="276" t="s">
        <v>549</v>
      </c>
      <c r="R185" s="276" t="s">
        <v>548</v>
      </c>
      <c r="S185" s="276"/>
    </row>
    <row r="186" spans="1:19" ht="29.25" customHeight="1" x14ac:dyDescent="0.2">
      <c r="A186" s="238" t="s">
        <v>350</v>
      </c>
      <c r="B186" s="239" t="s">
        <v>538</v>
      </c>
      <c r="C186" s="239" t="s">
        <v>543</v>
      </c>
      <c r="E186" s="72" t="s">
        <v>533</v>
      </c>
      <c r="F186" s="72" t="s">
        <v>149</v>
      </c>
      <c r="G186" s="72" t="s">
        <v>154</v>
      </c>
      <c r="H186" s="72" t="s">
        <v>159</v>
      </c>
      <c r="I186" s="72" t="s">
        <v>169</v>
      </c>
      <c r="J186" s="103" t="s">
        <v>203</v>
      </c>
      <c r="K186" s="103" t="s">
        <v>529</v>
      </c>
      <c r="L186" s="103" t="s">
        <v>227</v>
      </c>
      <c r="M186" s="103"/>
      <c r="N186" s="103" t="s">
        <v>237</v>
      </c>
      <c r="O186" s="103" t="s">
        <v>252</v>
      </c>
      <c r="P186" s="103" t="s">
        <v>259</v>
      </c>
      <c r="Q186" s="103" t="s">
        <v>268</v>
      </c>
      <c r="R186" s="103" t="s">
        <v>277</v>
      </c>
    </row>
    <row r="187" spans="1:19" ht="29.25" customHeight="1" x14ac:dyDescent="0.2">
      <c r="A187" s="238" t="s">
        <v>351</v>
      </c>
      <c r="B187" s="239" t="s">
        <v>540</v>
      </c>
      <c r="C187" s="239" t="s">
        <v>544</v>
      </c>
      <c r="E187" s="72" t="s">
        <v>534</v>
      </c>
      <c r="F187" s="72" t="s">
        <v>150</v>
      </c>
      <c r="G187" s="72" t="s">
        <v>155</v>
      </c>
      <c r="H187" s="72" t="s">
        <v>160</v>
      </c>
      <c r="I187" s="72" t="s">
        <v>165</v>
      </c>
      <c r="J187" s="103" t="s">
        <v>205</v>
      </c>
      <c r="K187" s="103" t="s">
        <v>214</v>
      </c>
      <c r="L187" s="103" t="s">
        <v>229</v>
      </c>
      <c r="M187" s="103"/>
      <c r="N187" s="103" t="s">
        <v>239</v>
      </c>
      <c r="O187" s="103" t="s">
        <v>254</v>
      </c>
      <c r="P187" s="103" t="s">
        <v>261</v>
      </c>
      <c r="Q187" s="103" t="s">
        <v>270</v>
      </c>
      <c r="R187" s="103" t="s">
        <v>279</v>
      </c>
    </row>
    <row r="188" spans="1:19" ht="29.25" customHeight="1" x14ac:dyDescent="0.2">
      <c r="B188" s="239" t="s">
        <v>541</v>
      </c>
      <c r="C188" s="239" t="s">
        <v>545</v>
      </c>
      <c r="E188" s="72" t="s">
        <v>535</v>
      </c>
      <c r="F188" s="72" t="s">
        <v>151</v>
      </c>
      <c r="G188" s="72" t="s">
        <v>156</v>
      </c>
      <c r="H188" s="72" t="s">
        <v>161</v>
      </c>
      <c r="I188" s="72" t="s">
        <v>166</v>
      </c>
      <c r="J188" s="103" t="s">
        <v>207</v>
      </c>
      <c r="K188" s="103" t="s">
        <v>216</v>
      </c>
      <c r="L188" s="103" t="s">
        <v>231</v>
      </c>
      <c r="M188" s="103"/>
      <c r="N188" s="103" t="s">
        <v>241</v>
      </c>
      <c r="O188" s="103" t="s">
        <v>256</v>
      </c>
      <c r="P188" s="103" t="s">
        <v>263</v>
      </c>
      <c r="Q188" s="103" t="s">
        <v>272</v>
      </c>
      <c r="R188" s="103" t="s">
        <v>281</v>
      </c>
    </row>
    <row r="189" spans="1:19" ht="29.25" customHeight="1" x14ac:dyDescent="0.2">
      <c r="B189" s="239" t="s">
        <v>539</v>
      </c>
      <c r="C189" s="239" t="s">
        <v>546</v>
      </c>
      <c r="E189" s="72" t="s">
        <v>536</v>
      </c>
      <c r="F189" s="72" t="s">
        <v>152</v>
      </c>
      <c r="G189" s="72" t="s">
        <v>157</v>
      </c>
      <c r="H189" s="72" t="s">
        <v>162</v>
      </c>
      <c r="I189" s="72" t="s">
        <v>167</v>
      </c>
      <c r="J189" s="103" t="s">
        <v>209</v>
      </c>
      <c r="K189" s="103" t="s">
        <v>218</v>
      </c>
      <c r="L189" s="103" t="s">
        <v>233</v>
      </c>
      <c r="M189" s="103"/>
      <c r="N189" s="103" t="s">
        <v>243</v>
      </c>
      <c r="O189" s="176"/>
      <c r="P189" s="103" t="s">
        <v>265</v>
      </c>
      <c r="Q189" s="103" t="s">
        <v>274</v>
      </c>
      <c r="R189" s="103" t="s">
        <v>283</v>
      </c>
    </row>
    <row r="190" spans="1:19" ht="29.25" customHeight="1" x14ac:dyDescent="0.2">
      <c r="B190" s="239" t="s">
        <v>542</v>
      </c>
      <c r="C190" s="239" t="s">
        <v>547</v>
      </c>
      <c r="E190" s="72" t="s">
        <v>537</v>
      </c>
      <c r="F190" s="72" t="s">
        <v>153</v>
      </c>
      <c r="G190" s="72" t="s">
        <v>158</v>
      </c>
      <c r="H190" s="72" t="s">
        <v>163</v>
      </c>
      <c r="I190" s="72" t="s">
        <v>168</v>
      </c>
      <c r="J190" s="242"/>
      <c r="K190" s="103" t="s">
        <v>220</v>
      </c>
      <c r="L190" s="242"/>
      <c r="M190" s="242"/>
      <c r="N190" s="103" t="s">
        <v>245</v>
      </c>
      <c r="O190" s="176"/>
      <c r="P190" s="242"/>
      <c r="R190" s="103" t="s">
        <v>285</v>
      </c>
    </row>
    <row r="191" spans="1:19" ht="29.25" customHeight="1" x14ac:dyDescent="0.2">
      <c r="B191" s="238"/>
      <c r="C191" s="239" t="s">
        <v>551</v>
      </c>
      <c r="F191" s="275"/>
      <c r="G191" s="275"/>
      <c r="H191" s="275" t="s">
        <v>164</v>
      </c>
      <c r="I191" s="275"/>
      <c r="J191" s="242"/>
      <c r="K191" s="103" t="s">
        <v>530</v>
      </c>
      <c r="L191" s="242"/>
      <c r="M191" s="242"/>
      <c r="N191" s="103" t="s">
        <v>247</v>
      </c>
      <c r="O191" s="176"/>
      <c r="P191" s="242"/>
      <c r="R191" s="103" t="s">
        <v>287</v>
      </c>
    </row>
    <row r="192" spans="1:19" ht="29.25" customHeight="1" x14ac:dyDescent="0.2">
      <c r="B192" s="238"/>
      <c r="C192" s="239" t="s">
        <v>550</v>
      </c>
      <c r="E192" s="275"/>
      <c r="F192" s="275"/>
      <c r="G192" s="275"/>
      <c r="H192" s="275"/>
      <c r="I192" s="242"/>
      <c r="K192" s="103" t="s">
        <v>531</v>
      </c>
      <c r="N192" s="103" t="s">
        <v>532</v>
      </c>
      <c r="O192" s="242"/>
      <c r="Q192" s="103"/>
    </row>
    <row r="193" spans="2:17" ht="29.25" customHeight="1" x14ac:dyDescent="0.2">
      <c r="B193" s="238"/>
      <c r="C193" s="239" t="s">
        <v>549</v>
      </c>
      <c r="E193" s="275"/>
      <c r="F193" s="275"/>
      <c r="G193" s="275"/>
      <c r="H193" s="275"/>
      <c r="I193" s="242"/>
      <c r="J193" s="103"/>
      <c r="K193" s="242"/>
      <c r="L193" s="103"/>
      <c r="M193" s="103"/>
      <c r="N193" s="176"/>
      <c r="O193" s="242"/>
      <c r="Q193" s="103"/>
    </row>
    <row r="194" spans="2:17" ht="29.25" customHeight="1" x14ac:dyDescent="0.2">
      <c r="B194" s="238"/>
      <c r="C194" s="239" t="s">
        <v>548</v>
      </c>
      <c r="I194" s="276"/>
      <c r="O194" s="276"/>
    </row>
    <row r="195" spans="2:17" s="69" customFormat="1" ht="17.25" customHeight="1" x14ac:dyDescent="0.2">
      <c r="B195" s="291" t="s">
        <v>170</v>
      </c>
    </row>
    <row r="196" spans="2:17" ht="28.5" customHeight="1" x14ac:dyDescent="0.2">
      <c r="B196" s="72" t="s">
        <v>149</v>
      </c>
      <c r="G196" s="72"/>
    </row>
    <row r="197" spans="2:17" x14ac:dyDescent="0.2">
      <c r="B197" s="72" t="s">
        <v>150</v>
      </c>
    </row>
    <row r="198" spans="2:17" x14ac:dyDescent="0.2">
      <c r="B198" s="72" t="s">
        <v>151</v>
      </c>
      <c r="H198" s="102" t="s">
        <v>202</v>
      </c>
    </row>
    <row r="199" spans="2:17" x14ac:dyDescent="0.2">
      <c r="B199" s="72" t="s">
        <v>152</v>
      </c>
      <c r="H199" s="102" t="s">
        <v>204</v>
      </c>
    </row>
    <row r="200" spans="2:17" ht="25.5" customHeight="1" x14ac:dyDescent="0.2">
      <c r="B200" s="72" t="s">
        <v>153</v>
      </c>
      <c r="C200" s="253" t="s">
        <v>504</v>
      </c>
      <c r="H200" s="102" t="s">
        <v>206</v>
      </c>
    </row>
    <row r="201" spans="2:17" x14ac:dyDescent="0.2">
      <c r="B201" s="72" t="s">
        <v>154</v>
      </c>
      <c r="C201" s="253" t="s">
        <v>505</v>
      </c>
      <c r="H201" s="102" t="s">
        <v>208</v>
      </c>
    </row>
    <row r="202" spans="2:17" x14ac:dyDescent="0.2">
      <c r="B202" s="72" t="s">
        <v>155</v>
      </c>
      <c r="C202" s="253" t="s">
        <v>506</v>
      </c>
      <c r="H202" s="104" t="s">
        <v>211</v>
      </c>
    </row>
    <row r="203" spans="2:17" ht="29.25" customHeight="1" x14ac:dyDescent="0.2">
      <c r="B203" s="72" t="s">
        <v>156</v>
      </c>
      <c r="C203" s="253" t="s">
        <v>507</v>
      </c>
      <c r="H203" s="104" t="s">
        <v>213</v>
      </c>
    </row>
    <row r="204" spans="2:17" x14ac:dyDescent="0.2">
      <c r="B204" s="72" t="s">
        <v>157</v>
      </c>
      <c r="C204" s="253"/>
      <c r="H204" s="104" t="s">
        <v>215</v>
      </c>
    </row>
    <row r="205" spans="2:17" x14ac:dyDescent="0.2">
      <c r="B205" s="72" t="s">
        <v>158</v>
      </c>
      <c r="C205" s="253"/>
      <c r="H205" s="104" t="s">
        <v>217</v>
      </c>
    </row>
    <row r="206" spans="2:17" x14ac:dyDescent="0.2">
      <c r="B206" s="72" t="s">
        <v>159</v>
      </c>
      <c r="C206" s="253"/>
      <c r="H206" s="104" t="s">
        <v>219</v>
      </c>
    </row>
    <row r="207" spans="2:17" x14ac:dyDescent="0.2">
      <c r="B207" s="72" t="s">
        <v>160</v>
      </c>
      <c r="H207" s="104" t="s">
        <v>221</v>
      </c>
    </row>
    <row r="208" spans="2:17" ht="22.5" x14ac:dyDescent="0.2">
      <c r="B208" s="72" t="s">
        <v>161</v>
      </c>
      <c r="H208" s="104" t="s">
        <v>223</v>
      </c>
    </row>
    <row r="209" spans="2:8" ht="22.5" x14ac:dyDescent="0.2">
      <c r="B209" s="72" t="s">
        <v>162</v>
      </c>
      <c r="H209" s="104" t="s">
        <v>226</v>
      </c>
    </row>
    <row r="210" spans="2:8" x14ac:dyDescent="0.2">
      <c r="B210" s="72" t="s">
        <v>163</v>
      </c>
      <c r="H210" s="104" t="s">
        <v>228</v>
      </c>
    </row>
    <row r="211" spans="2:8" ht="22.5" x14ac:dyDescent="0.2">
      <c r="B211" s="72" t="s">
        <v>164</v>
      </c>
      <c r="H211" s="104" t="s">
        <v>230</v>
      </c>
    </row>
    <row r="212" spans="2:8" ht="14.25" customHeight="1" x14ac:dyDescent="0.2">
      <c r="B212" s="72" t="s">
        <v>169</v>
      </c>
      <c r="H212" s="104" t="s">
        <v>232</v>
      </c>
    </row>
    <row r="213" spans="2:8" ht="22.5" x14ac:dyDescent="0.2">
      <c r="B213" s="72" t="s">
        <v>165</v>
      </c>
      <c r="E213" s="15"/>
      <c r="H213" s="104" t="s">
        <v>236</v>
      </c>
    </row>
    <row r="214" spans="2:8" ht="22.5" x14ac:dyDescent="0.2">
      <c r="B214" s="72" t="s">
        <v>166</v>
      </c>
      <c r="H214" s="104" t="s">
        <v>238</v>
      </c>
    </row>
    <row r="215" spans="2:8" x14ac:dyDescent="0.2">
      <c r="B215" s="72" t="s">
        <v>167</v>
      </c>
      <c r="H215" s="104" t="s">
        <v>240</v>
      </c>
    </row>
    <row r="216" spans="2:8" ht="22.5" x14ac:dyDescent="0.2">
      <c r="B216" s="72" t="s">
        <v>168</v>
      </c>
      <c r="H216" s="104" t="s">
        <v>242</v>
      </c>
    </row>
    <row r="217" spans="2:8" x14ac:dyDescent="0.2">
      <c r="H217" s="104" t="s">
        <v>244</v>
      </c>
    </row>
    <row r="218" spans="2:8" x14ac:dyDescent="0.2">
      <c r="B218" s="14" t="s">
        <v>173</v>
      </c>
      <c r="H218" s="104" t="s">
        <v>246</v>
      </c>
    </row>
    <row r="219" spans="2:8" x14ac:dyDescent="0.2">
      <c r="B219" s="72">
        <v>2015</v>
      </c>
      <c r="H219" s="104" t="s">
        <v>248</v>
      </c>
    </row>
    <row r="220" spans="2:8" x14ac:dyDescent="0.2">
      <c r="B220" s="72">
        <v>2016</v>
      </c>
      <c r="C220" s="72" t="s">
        <v>144</v>
      </c>
      <c r="H220" s="104" t="s">
        <v>251</v>
      </c>
    </row>
    <row r="221" spans="2:8" x14ac:dyDescent="0.2">
      <c r="B221" s="72">
        <v>2017</v>
      </c>
      <c r="C221" s="72" t="s">
        <v>143</v>
      </c>
      <c r="H221" s="104" t="s">
        <v>253</v>
      </c>
    </row>
    <row r="222" spans="2:8" x14ac:dyDescent="0.2">
      <c r="B222" s="72">
        <v>2018</v>
      </c>
      <c r="C222" s="72" t="s">
        <v>142</v>
      </c>
      <c r="H222" s="104" t="s">
        <v>255</v>
      </c>
    </row>
    <row r="223" spans="2:8" ht="22.5" x14ac:dyDescent="0.2">
      <c r="B223" s="72">
        <v>2019</v>
      </c>
      <c r="C223" s="72" t="s">
        <v>141</v>
      </c>
      <c r="H223" s="104" t="s">
        <v>258</v>
      </c>
    </row>
    <row r="224" spans="2:8" x14ac:dyDescent="0.2">
      <c r="H224" s="104" t="s">
        <v>260</v>
      </c>
    </row>
    <row r="225" spans="2:8" ht="15" x14ac:dyDescent="0.25">
      <c r="B225" s="101" t="s">
        <v>201</v>
      </c>
      <c r="C225" s="107" t="s">
        <v>288</v>
      </c>
      <c r="D225" s="106"/>
      <c r="E225" s="106"/>
      <c r="H225" s="104" t="s">
        <v>262</v>
      </c>
    </row>
    <row r="226" spans="2:8" ht="15" x14ac:dyDescent="0.25">
      <c r="B226" s="101"/>
      <c r="C226" s="176" t="s">
        <v>347</v>
      </c>
      <c r="D226" s="106"/>
      <c r="E226" s="106"/>
      <c r="H226" s="104" t="s">
        <v>264</v>
      </c>
    </row>
    <row r="227" spans="2:8" ht="15" x14ac:dyDescent="0.25">
      <c r="B227" s="101"/>
      <c r="C227" s="176" t="s">
        <v>144</v>
      </c>
      <c r="D227" s="106"/>
      <c r="E227" s="106"/>
      <c r="H227" s="104" t="s">
        <v>267</v>
      </c>
    </row>
    <row r="228" spans="2:8" ht="15" x14ac:dyDescent="0.25">
      <c r="B228" s="101"/>
      <c r="C228" s="176" t="s">
        <v>143</v>
      </c>
      <c r="D228" s="106"/>
      <c r="E228" s="106"/>
      <c r="H228" s="104" t="s">
        <v>269</v>
      </c>
    </row>
    <row r="229" spans="2:8" ht="15" x14ac:dyDescent="0.25">
      <c r="B229" s="101"/>
      <c r="C229" s="176" t="s">
        <v>142</v>
      </c>
      <c r="D229" s="106"/>
      <c r="E229" s="106"/>
      <c r="H229" s="104" t="s">
        <v>271</v>
      </c>
    </row>
    <row r="230" spans="2:8" ht="15" x14ac:dyDescent="0.25">
      <c r="B230" s="101"/>
      <c r="C230" s="176" t="s">
        <v>141</v>
      </c>
      <c r="H230" s="104" t="s">
        <v>273</v>
      </c>
    </row>
    <row r="231" spans="2:8" x14ac:dyDescent="0.2">
      <c r="B231" s="410" t="s">
        <v>178</v>
      </c>
      <c r="C231" s="11" t="s">
        <v>289</v>
      </c>
      <c r="H231" s="102" t="s">
        <v>276</v>
      </c>
    </row>
    <row r="232" spans="2:8" x14ac:dyDescent="0.2">
      <c r="B232" s="410"/>
      <c r="C232" s="176" t="s">
        <v>210</v>
      </c>
      <c r="H232" s="102" t="s">
        <v>278</v>
      </c>
    </row>
    <row r="233" spans="2:8" x14ac:dyDescent="0.2">
      <c r="B233" s="410"/>
      <c r="C233" s="176" t="s">
        <v>225</v>
      </c>
      <c r="H233" s="102" t="s">
        <v>280</v>
      </c>
    </row>
    <row r="234" spans="2:8" ht="25.5" x14ac:dyDescent="0.2">
      <c r="B234" s="410"/>
      <c r="C234" s="105" t="s">
        <v>234</v>
      </c>
      <c r="H234" s="102" t="s">
        <v>282</v>
      </c>
    </row>
    <row r="235" spans="2:8" x14ac:dyDescent="0.2">
      <c r="B235" s="177" t="s">
        <v>179</v>
      </c>
      <c r="C235" s="176" t="s">
        <v>235</v>
      </c>
      <c r="H235" s="102" t="s">
        <v>284</v>
      </c>
    </row>
    <row r="236" spans="2:8" x14ac:dyDescent="0.2">
      <c r="B236" s="177"/>
      <c r="C236" s="176" t="s">
        <v>250</v>
      </c>
      <c r="H236" s="102" t="s">
        <v>286</v>
      </c>
    </row>
    <row r="237" spans="2:8" x14ac:dyDescent="0.2">
      <c r="B237" s="177"/>
      <c r="C237" s="176" t="s">
        <v>257</v>
      </c>
    </row>
    <row r="238" spans="2:8" x14ac:dyDescent="0.2">
      <c r="B238" s="177"/>
      <c r="C238" s="176" t="s">
        <v>266</v>
      </c>
    </row>
    <row r="239" spans="2:8" x14ac:dyDescent="0.2">
      <c r="B239" s="177"/>
      <c r="C239" s="176" t="s">
        <v>275</v>
      </c>
    </row>
    <row r="240" spans="2:8" x14ac:dyDescent="0.2">
      <c r="B240" s="177"/>
      <c r="C240" s="176"/>
    </row>
    <row r="241" spans="2:5" x14ac:dyDescent="0.2">
      <c r="B241" s="178"/>
      <c r="C241" s="179" t="s">
        <v>354</v>
      </c>
    </row>
    <row r="242" spans="2:5" ht="15" x14ac:dyDescent="0.2">
      <c r="B242" s="106"/>
      <c r="C242" s="106" t="s">
        <v>347</v>
      </c>
    </row>
    <row r="243" spans="2:5" ht="15" x14ac:dyDescent="0.2">
      <c r="B243" s="106"/>
      <c r="C243" s="72" t="s">
        <v>355</v>
      </c>
    </row>
    <row r="244" spans="2:5" ht="15" x14ac:dyDescent="0.2">
      <c r="B244" s="106"/>
      <c r="C244" s="72" t="s">
        <v>356</v>
      </c>
    </row>
    <row r="245" spans="2:5" ht="15" x14ac:dyDescent="0.2">
      <c r="B245" s="106"/>
      <c r="C245" s="72" t="s">
        <v>357</v>
      </c>
    </row>
    <row r="246" spans="2:5" ht="15" x14ac:dyDescent="0.2">
      <c r="B246" s="106"/>
      <c r="C246" s="72" t="s">
        <v>358</v>
      </c>
    </row>
    <row r="247" spans="2:5" ht="15" x14ac:dyDescent="0.2">
      <c r="B247" s="106"/>
      <c r="C247" s="72" t="s">
        <v>359</v>
      </c>
    </row>
    <row r="248" spans="2:5" ht="15" x14ac:dyDescent="0.2">
      <c r="B248" s="106"/>
      <c r="C248" s="72" t="s">
        <v>360</v>
      </c>
    </row>
    <row r="249" spans="2:5" x14ac:dyDescent="0.2">
      <c r="B249" s="102" t="s">
        <v>202</v>
      </c>
      <c r="C249" s="103" t="s">
        <v>203</v>
      </c>
      <c r="E249" s="72"/>
    </row>
    <row r="250" spans="2:5" x14ac:dyDescent="0.2">
      <c r="B250" s="102" t="s">
        <v>204</v>
      </c>
      <c r="C250" s="103" t="s">
        <v>205</v>
      </c>
      <c r="E250" s="72"/>
    </row>
    <row r="251" spans="2:5" x14ac:dyDescent="0.2">
      <c r="B251" s="102" t="s">
        <v>206</v>
      </c>
      <c r="C251" s="103" t="s">
        <v>207</v>
      </c>
      <c r="E251" s="72"/>
    </row>
    <row r="252" spans="2:5" x14ac:dyDescent="0.2">
      <c r="B252" s="102" t="s">
        <v>208</v>
      </c>
      <c r="C252" s="103" t="s">
        <v>209</v>
      </c>
      <c r="E252" s="72"/>
    </row>
    <row r="253" spans="2:5" x14ac:dyDescent="0.2">
      <c r="B253" s="104" t="s">
        <v>211</v>
      </c>
      <c r="C253" s="103" t="s">
        <v>212</v>
      </c>
      <c r="E253" s="72"/>
    </row>
    <row r="254" spans="2:5" x14ac:dyDescent="0.2">
      <c r="B254" s="104" t="s">
        <v>213</v>
      </c>
      <c r="C254" s="103" t="s">
        <v>214</v>
      </c>
      <c r="E254" s="72"/>
    </row>
    <row r="255" spans="2:5" x14ac:dyDescent="0.2">
      <c r="B255" s="104" t="s">
        <v>215</v>
      </c>
      <c r="C255" s="103" t="s">
        <v>216</v>
      </c>
      <c r="E255" s="72"/>
    </row>
    <row r="256" spans="2:5" x14ac:dyDescent="0.2">
      <c r="B256" s="104" t="s">
        <v>217</v>
      </c>
      <c r="C256" s="103" t="s">
        <v>218</v>
      </c>
      <c r="E256" s="72"/>
    </row>
    <row r="257" spans="2:5" x14ac:dyDescent="0.2">
      <c r="B257" s="104" t="s">
        <v>219</v>
      </c>
      <c r="C257" s="103" t="s">
        <v>220</v>
      </c>
      <c r="E257" s="72"/>
    </row>
    <row r="258" spans="2:5" x14ac:dyDescent="0.2">
      <c r="B258" s="104" t="s">
        <v>221</v>
      </c>
      <c r="C258" s="103" t="s">
        <v>222</v>
      </c>
      <c r="E258" s="72"/>
    </row>
    <row r="259" spans="2:5" x14ac:dyDescent="0.2">
      <c r="B259" s="104" t="s">
        <v>223</v>
      </c>
      <c r="C259" s="103" t="s">
        <v>224</v>
      </c>
      <c r="E259" s="72"/>
    </row>
    <row r="260" spans="2:5" x14ac:dyDescent="0.2">
      <c r="B260" s="104" t="s">
        <v>226</v>
      </c>
      <c r="C260" s="103" t="s">
        <v>227</v>
      </c>
      <c r="E260" s="72"/>
    </row>
    <row r="261" spans="2:5" x14ac:dyDescent="0.2">
      <c r="B261" s="104" t="s">
        <v>228</v>
      </c>
      <c r="C261" s="103" t="s">
        <v>229</v>
      </c>
      <c r="E261" s="72"/>
    </row>
    <row r="262" spans="2:5" x14ac:dyDescent="0.2">
      <c r="B262" s="104" t="s">
        <v>230</v>
      </c>
      <c r="C262" s="103" t="s">
        <v>231</v>
      </c>
    </row>
    <row r="263" spans="2:5" x14ac:dyDescent="0.2">
      <c r="B263" s="104" t="s">
        <v>232</v>
      </c>
      <c r="C263" s="103" t="s">
        <v>233</v>
      </c>
    </row>
    <row r="264" spans="2:5" x14ac:dyDescent="0.2">
      <c r="B264" s="104" t="s">
        <v>236</v>
      </c>
      <c r="C264" s="103" t="s">
        <v>237</v>
      </c>
    </row>
    <row r="265" spans="2:5" x14ac:dyDescent="0.2">
      <c r="B265" s="104" t="s">
        <v>238</v>
      </c>
      <c r="C265" s="103" t="s">
        <v>239</v>
      </c>
    </row>
    <row r="266" spans="2:5" x14ac:dyDescent="0.2">
      <c r="B266" s="104" t="s">
        <v>240</v>
      </c>
      <c r="C266" s="103" t="s">
        <v>241</v>
      </c>
    </row>
    <row r="267" spans="2:5" x14ac:dyDescent="0.2">
      <c r="B267" s="104" t="s">
        <v>242</v>
      </c>
      <c r="C267" s="103" t="s">
        <v>243</v>
      </c>
    </row>
    <row r="268" spans="2:5" x14ac:dyDescent="0.2">
      <c r="B268" s="104" t="s">
        <v>244</v>
      </c>
      <c r="C268" s="103" t="s">
        <v>245</v>
      </c>
    </row>
    <row r="269" spans="2:5" x14ac:dyDescent="0.2">
      <c r="B269" s="104" t="s">
        <v>246</v>
      </c>
      <c r="C269" s="103" t="s">
        <v>247</v>
      </c>
    </row>
    <row r="270" spans="2:5" x14ac:dyDescent="0.2">
      <c r="B270" s="104" t="s">
        <v>248</v>
      </c>
      <c r="C270" s="103" t="s">
        <v>249</v>
      </c>
    </row>
    <row r="271" spans="2:5" x14ac:dyDescent="0.2">
      <c r="B271" s="104" t="s">
        <v>251</v>
      </c>
      <c r="C271" s="103" t="s">
        <v>252</v>
      </c>
    </row>
    <row r="272" spans="2:5" x14ac:dyDescent="0.2">
      <c r="B272" s="104" t="s">
        <v>253</v>
      </c>
      <c r="C272" s="103" t="s">
        <v>254</v>
      </c>
    </row>
    <row r="273" spans="2:3" x14ac:dyDescent="0.2">
      <c r="B273" s="104" t="s">
        <v>255</v>
      </c>
      <c r="C273" s="103" t="s">
        <v>256</v>
      </c>
    </row>
    <row r="274" spans="2:3" x14ac:dyDescent="0.2">
      <c r="B274" s="104" t="s">
        <v>258</v>
      </c>
      <c r="C274" s="103" t="s">
        <v>259</v>
      </c>
    </row>
    <row r="275" spans="2:3" x14ac:dyDescent="0.2">
      <c r="B275" s="104" t="s">
        <v>260</v>
      </c>
      <c r="C275" s="103" t="s">
        <v>261</v>
      </c>
    </row>
    <row r="276" spans="2:3" x14ac:dyDescent="0.2">
      <c r="B276" s="104" t="s">
        <v>262</v>
      </c>
      <c r="C276" s="103" t="s">
        <v>263</v>
      </c>
    </row>
    <row r="277" spans="2:3" x14ac:dyDescent="0.2">
      <c r="B277" s="104" t="s">
        <v>264</v>
      </c>
      <c r="C277" s="103" t="s">
        <v>265</v>
      </c>
    </row>
    <row r="278" spans="2:3" x14ac:dyDescent="0.2">
      <c r="B278" s="104" t="s">
        <v>267</v>
      </c>
      <c r="C278" s="103" t="s">
        <v>268</v>
      </c>
    </row>
    <row r="279" spans="2:3" x14ac:dyDescent="0.2">
      <c r="B279" s="104" t="s">
        <v>269</v>
      </c>
      <c r="C279" s="103" t="s">
        <v>270</v>
      </c>
    </row>
    <row r="280" spans="2:3" x14ac:dyDescent="0.2">
      <c r="B280" s="104" t="s">
        <v>271</v>
      </c>
      <c r="C280" s="103" t="s">
        <v>272</v>
      </c>
    </row>
    <row r="281" spans="2:3" x14ac:dyDescent="0.2">
      <c r="B281" s="104" t="s">
        <v>273</v>
      </c>
      <c r="C281" s="103" t="s">
        <v>274</v>
      </c>
    </row>
    <row r="282" spans="2:3" x14ac:dyDescent="0.2">
      <c r="B282" s="102" t="s">
        <v>276</v>
      </c>
      <c r="C282" s="103" t="s">
        <v>277</v>
      </c>
    </row>
    <row r="283" spans="2:3" x14ac:dyDescent="0.2">
      <c r="B283" s="102" t="s">
        <v>278</v>
      </c>
      <c r="C283" s="103" t="s">
        <v>279</v>
      </c>
    </row>
    <row r="284" spans="2:3" x14ac:dyDescent="0.2">
      <c r="B284" s="102" t="s">
        <v>280</v>
      </c>
      <c r="C284" s="103" t="s">
        <v>281</v>
      </c>
    </row>
    <row r="285" spans="2:3" x14ac:dyDescent="0.2">
      <c r="B285" s="102" t="s">
        <v>282</v>
      </c>
      <c r="C285" s="103" t="s">
        <v>283</v>
      </c>
    </row>
    <row r="286" spans="2:3" x14ac:dyDescent="0.2">
      <c r="B286" s="102" t="s">
        <v>284</v>
      </c>
      <c r="C286" s="103" t="s">
        <v>285</v>
      </c>
    </row>
    <row r="287" spans="2:3" x14ac:dyDescent="0.2">
      <c r="B287" s="102" t="s">
        <v>286</v>
      </c>
      <c r="C287" s="103" t="s">
        <v>287</v>
      </c>
    </row>
    <row r="289" spans="2:3" x14ac:dyDescent="0.2">
      <c r="B289" s="69"/>
      <c r="C289" s="14" t="s">
        <v>362</v>
      </c>
    </row>
    <row r="290" spans="2:3" x14ac:dyDescent="0.2">
      <c r="B290" s="69"/>
      <c r="C290" s="103" t="s">
        <v>454</v>
      </c>
    </row>
    <row r="291" spans="2:3" x14ac:dyDescent="0.2">
      <c r="C291" s="103" t="s">
        <v>363</v>
      </c>
    </row>
    <row r="292" spans="2:3" x14ac:dyDescent="0.2">
      <c r="C292" s="103" t="s">
        <v>364</v>
      </c>
    </row>
    <row r="293" spans="2:3" x14ac:dyDescent="0.2">
      <c r="C293" s="103" t="s">
        <v>365</v>
      </c>
    </row>
    <row r="294" spans="2:3" x14ac:dyDescent="0.2">
      <c r="C294" s="103" t="s">
        <v>366</v>
      </c>
    </row>
    <row r="295" spans="2:3" x14ac:dyDescent="0.2">
      <c r="C295" s="103" t="s">
        <v>446</v>
      </c>
    </row>
    <row r="296" spans="2:3" x14ac:dyDescent="0.2">
      <c r="C296" s="103" t="s">
        <v>447</v>
      </c>
    </row>
    <row r="297" spans="2:3" x14ac:dyDescent="0.2">
      <c r="B297" s="8" t="s">
        <v>398</v>
      </c>
      <c r="C297" s="103" t="s">
        <v>448</v>
      </c>
    </row>
    <row r="298" spans="2:3" x14ac:dyDescent="0.2">
      <c r="B298" s="8" t="s">
        <v>399</v>
      </c>
      <c r="C298" s="103" t="s">
        <v>449</v>
      </c>
    </row>
    <row r="299" spans="2:3" x14ac:dyDescent="0.2">
      <c r="B299" s="8" t="s">
        <v>400</v>
      </c>
      <c r="C299" s="103" t="s">
        <v>450</v>
      </c>
    </row>
    <row r="300" spans="2:3" x14ac:dyDescent="0.2">
      <c r="B300" s="8" t="s">
        <v>406</v>
      </c>
      <c r="C300" s="103" t="s">
        <v>451</v>
      </c>
    </row>
    <row r="301" spans="2:3" x14ac:dyDescent="0.2">
      <c r="B301" s="8" t="s">
        <v>401</v>
      </c>
      <c r="C301" s="103" t="s">
        <v>452</v>
      </c>
    </row>
    <row r="302" spans="2:3" x14ac:dyDescent="0.2">
      <c r="B302" s="8" t="s">
        <v>404</v>
      </c>
      <c r="C302" s="103" t="s">
        <v>453</v>
      </c>
    </row>
    <row r="303" spans="2:3" x14ac:dyDescent="0.2">
      <c r="B303" s="8" t="s">
        <v>403</v>
      </c>
      <c r="C303" s="103"/>
    </row>
    <row r="304" spans="2:3" x14ac:dyDescent="0.2">
      <c r="B304" s="8" t="s">
        <v>402</v>
      </c>
      <c r="C304" s="103"/>
    </row>
    <row r="305" spans="2:3" x14ac:dyDescent="0.2">
      <c r="C305" s="103"/>
    </row>
    <row r="306" spans="2:3" x14ac:dyDescent="0.2">
      <c r="B306" s="8" t="s">
        <v>386</v>
      </c>
    </row>
    <row r="307" spans="2:3" x14ac:dyDescent="0.2">
      <c r="B307" s="8" t="s">
        <v>387</v>
      </c>
    </row>
    <row r="308" spans="2:3" x14ac:dyDescent="0.2">
      <c r="B308" s="8" t="s">
        <v>388</v>
      </c>
    </row>
    <row r="309" spans="2:3" x14ac:dyDescent="0.2">
      <c r="B309" s="8" t="s">
        <v>405</v>
      </c>
    </row>
    <row r="310" spans="2:3" x14ac:dyDescent="0.2">
      <c r="B310" s="8" t="s">
        <v>407</v>
      </c>
    </row>
    <row r="311" spans="2:3" x14ac:dyDescent="0.2">
      <c r="B311" s="8" t="s">
        <v>408</v>
      </c>
    </row>
    <row r="312" spans="2:3" x14ac:dyDescent="0.2">
      <c r="B312" s="8" t="s">
        <v>409</v>
      </c>
    </row>
    <row r="313" spans="2:3" x14ac:dyDescent="0.2">
      <c r="B313" s="8"/>
    </row>
    <row r="314" spans="2:3" x14ac:dyDescent="0.2">
      <c r="B314" s="8" t="s">
        <v>394</v>
      </c>
    </row>
    <row r="315" spans="2:3" x14ac:dyDescent="0.2">
      <c r="B315" s="8" t="s">
        <v>393</v>
      </c>
    </row>
  </sheetData>
  <mergeCells count="1">
    <mergeCell ref="B231:B234"/>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view="pageBreakPreview" topLeftCell="A22" zoomScale="70" zoomScaleNormal="55" zoomScaleSheetLayoutView="70" workbookViewId="0">
      <selection activeCell="C25" sqref="C25"/>
    </sheetView>
  </sheetViews>
  <sheetFormatPr baseColWidth="10" defaultRowHeight="12.75" x14ac:dyDescent="0.2"/>
  <cols>
    <col min="1" max="1" width="1.85546875" style="1" customWidth="1"/>
    <col min="2" max="2" width="28.85546875" style="1" customWidth="1"/>
    <col min="3" max="3" width="79.140625" style="1" customWidth="1"/>
    <col min="4" max="4" width="3.7109375" style="1" customWidth="1"/>
    <col min="5" max="5" width="28.85546875" style="1" customWidth="1"/>
    <col min="6" max="6" width="62.28515625" style="1" customWidth="1"/>
    <col min="7" max="7" width="18.5703125" style="7" customWidth="1"/>
    <col min="8" max="8" width="19" style="1" customWidth="1"/>
    <col min="9" max="9" width="1.140625" style="1" customWidth="1"/>
    <col min="10" max="16384" width="11.42578125" style="1"/>
  </cols>
  <sheetData>
    <row r="1" spans="1:11" x14ac:dyDescent="0.2">
      <c r="A1" s="2"/>
      <c r="B1" s="2"/>
      <c r="C1" s="2"/>
      <c r="D1" s="2"/>
      <c r="E1" s="2"/>
      <c r="F1" s="2"/>
      <c r="G1" s="27"/>
      <c r="H1" s="2"/>
      <c r="I1" s="2"/>
    </row>
    <row r="2" spans="1:11" ht="27.75" customHeight="1" x14ac:dyDescent="0.2">
      <c r="A2" s="2"/>
      <c r="B2" s="413"/>
      <c r="C2" s="416" t="s">
        <v>20</v>
      </c>
      <c r="D2" s="416"/>
      <c r="E2" s="416"/>
      <c r="F2" s="416"/>
      <c r="G2" s="309" t="s">
        <v>70</v>
      </c>
      <c r="H2" s="311" t="s">
        <v>0</v>
      </c>
      <c r="I2" s="2"/>
    </row>
    <row r="3" spans="1:11" ht="27.75" customHeight="1" x14ac:dyDescent="0.2">
      <c r="A3" s="2"/>
      <c r="B3" s="414"/>
      <c r="C3" s="417"/>
      <c r="D3" s="417"/>
      <c r="E3" s="417"/>
      <c r="F3" s="417"/>
      <c r="G3" s="84" t="s">
        <v>1</v>
      </c>
      <c r="H3" s="300">
        <v>4</v>
      </c>
      <c r="I3" s="2"/>
    </row>
    <row r="4" spans="1:11" ht="33.75" customHeight="1" x14ac:dyDescent="0.2">
      <c r="A4" s="2"/>
      <c r="B4" s="415"/>
      <c r="C4" s="418" t="s">
        <v>2</v>
      </c>
      <c r="D4" s="418"/>
      <c r="E4" s="418"/>
      <c r="F4" s="418"/>
      <c r="G4" s="308" t="s">
        <v>71</v>
      </c>
      <c r="H4" s="310">
        <v>43256</v>
      </c>
      <c r="I4" s="2"/>
    </row>
    <row r="5" spans="1:11" ht="16.5" customHeight="1" x14ac:dyDescent="0.2">
      <c r="A5" s="2"/>
      <c r="B5" s="92"/>
      <c r="C5" s="91"/>
      <c r="D5" s="207"/>
      <c r="E5" s="91"/>
      <c r="F5" s="91"/>
      <c r="G5" s="4"/>
      <c r="H5" s="4"/>
      <c r="I5" s="2"/>
    </row>
    <row r="6" spans="1:11" ht="26.25" customHeight="1" x14ac:dyDescent="0.2">
      <c r="A6" s="2"/>
      <c r="B6" s="412" t="s">
        <v>368</v>
      </c>
      <c r="C6" s="412"/>
      <c r="D6" s="412"/>
      <c r="E6" s="412"/>
      <c r="F6" s="412"/>
      <c r="G6" s="412"/>
      <c r="H6" s="412"/>
      <c r="I6" s="2"/>
    </row>
    <row r="7" spans="1:11" ht="42.75" customHeight="1" x14ac:dyDescent="0.2">
      <c r="A7" s="2"/>
      <c r="B7" s="210" t="s">
        <v>457</v>
      </c>
      <c r="C7" s="226" t="s">
        <v>433</v>
      </c>
      <c r="D7" s="209"/>
      <c r="E7" s="210" t="s">
        <v>440</v>
      </c>
      <c r="F7" s="411" t="s">
        <v>591</v>
      </c>
      <c r="G7" s="411"/>
      <c r="H7" s="411"/>
      <c r="I7" s="2"/>
    </row>
    <row r="8" spans="1:11" ht="69" customHeight="1" x14ac:dyDescent="0.2">
      <c r="A8" s="2"/>
      <c r="B8" s="210" t="s">
        <v>473</v>
      </c>
      <c r="C8" s="208" t="s">
        <v>432</v>
      </c>
      <c r="D8" s="208"/>
      <c r="E8" s="210" t="s">
        <v>435</v>
      </c>
      <c r="F8" s="419" t="s">
        <v>443</v>
      </c>
      <c r="G8" s="419"/>
      <c r="H8" s="419"/>
      <c r="I8" s="2"/>
    </row>
    <row r="9" spans="1:11" ht="54" customHeight="1" x14ac:dyDescent="0.2">
      <c r="A9" s="2"/>
      <c r="B9" s="210" t="s">
        <v>310</v>
      </c>
      <c r="C9" s="208" t="s">
        <v>55</v>
      </c>
      <c r="D9" s="208"/>
      <c r="E9" s="210" t="s">
        <v>295</v>
      </c>
      <c r="F9" s="419" t="s">
        <v>434</v>
      </c>
      <c r="G9" s="419"/>
      <c r="H9" s="419"/>
      <c r="I9" s="2"/>
    </row>
    <row r="10" spans="1:11" ht="23.25" x14ac:dyDescent="0.2">
      <c r="A10" s="2"/>
      <c r="B10" s="412" t="s">
        <v>369</v>
      </c>
      <c r="C10" s="412"/>
      <c r="D10" s="412"/>
      <c r="E10" s="412"/>
      <c r="F10" s="412"/>
      <c r="G10" s="412"/>
      <c r="H10" s="412"/>
      <c r="I10" s="2"/>
    </row>
    <row r="11" spans="1:11" ht="51.75" customHeight="1" x14ac:dyDescent="0.2">
      <c r="A11" s="2"/>
      <c r="B11" s="210" t="s">
        <v>112</v>
      </c>
      <c r="C11" s="208" t="s">
        <v>49</v>
      </c>
      <c r="D11" s="208"/>
      <c r="E11" s="210" t="s">
        <v>145</v>
      </c>
      <c r="F11" s="419" t="s">
        <v>589</v>
      </c>
      <c r="G11" s="419"/>
      <c r="H11" s="419"/>
      <c r="I11" s="2"/>
    </row>
    <row r="12" spans="1:11" ht="54.75" customHeight="1" x14ac:dyDescent="0.2">
      <c r="A12" s="2"/>
      <c r="B12" s="210" t="s">
        <v>113</v>
      </c>
      <c r="C12" s="208" t="s">
        <v>50</v>
      </c>
      <c r="D12" s="208"/>
      <c r="E12" s="210" t="s">
        <v>367</v>
      </c>
      <c r="F12" s="411" t="s">
        <v>51</v>
      </c>
      <c r="G12" s="411"/>
      <c r="H12" s="411"/>
      <c r="I12" s="2"/>
    </row>
    <row r="13" spans="1:11" ht="60" customHeight="1" x14ac:dyDescent="0.2">
      <c r="A13" s="2"/>
      <c r="B13" s="210" t="s">
        <v>74</v>
      </c>
      <c r="C13" s="208" t="s">
        <v>52</v>
      </c>
      <c r="D13" s="208"/>
      <c r="E13" s="210" t="s">
        <v>441</v>
      </c>
      <c r="F13" s="411" t="s">
        <v>53</v>
      </c>
      <c r="G13" s="411"/>
      <c r="H13" s="411"/>
      <c r="I13" s="2"/>
    </row>
    <row r="14" spans="1:11" ht="59.25" customHeight="1" x14ac:dyDescent="0.2">
      <c r="A14" s="2"/>
      <c r="B14" s="210" t="s">
        <v>76</v>
      </c>
      <c r="C14" s="208" t="s">
        <v>54</v>
      </c>
      <c r="D14" s="208"/>
      <c r="E14" s="210" t="s">
        <v>140</v>
      </c>
      <c r="F14" s="411" t="s">
        <v>439</v>
      </c>
      <c r="G14" s="411"/>
      <c r="H14" s="411"/>
      <c r="I14" s="2"/>
    </row>
    <row r="15" spans="1:11" ht="23.25" x14ac:dyDescent="0.2">
      <c r="A15" s="2"/>
      <c r="B15" s="412" t="s">
        <v>115</v>
      </c>
      <c r="C15" s="412"/>
      <c r="D15" s="412"/>
      <c r="E15" s="412"/>
      <c r="F15" s="412"/>
      <c r="G15" s="412"/>
      <c r="H15" s="412"/>
      <c r="I15" s="2"/>
    </row>
    <row r="16" spans="1:11" ht="70.5" customHeight="1" x14ac:dyDescent="0.2">
      <c r="A16" s="2"/>
      <c r="B16" s="210" t="s">
        <v>148</v>
      </c>
      <c r="C16" s="226" t="s">
        <v>436</v>
      </c>
      <c r="D16" s="208"/>
      <c r="E16" s="210" t="s">
        <v>173</v>
      </c>
      <c r="F16" s="419" t="s">
        <v>444</v>
      </c>
      <c r="G16" s="419"/>
      <c r="H16" s="419"/>
      <c r="I16" s="2"/>
      <c r="K16" s="224"/>
    </row>
    <row r="17" spans="1:11" ht="119.25" customHeight="1" x14ac:dyDescent="0.2">
      <c r="A17" s="2"/>
      <c r="B17" s="211" t="s">
        <v>146</v>
      </c>
      <c r="C17" s="226" t="s">
        <v>437</v>
      </c>
      <c r="D17" s="208"/>
      <c r="E17" s="210" t="s">
        <v>174</v>
      </c>
      <c r="F17" s="411" t="s">
        <v>424</v>
      </c>
      <c r="G17" s="411"/>
      <c r="H17" s="411"/>
      <c r="I17" s="2"/>
      <c r="K17" s="224"/>
    </row>
    <row r="18" spans="1:11" ht="75.75" customHeight="1" x14ac:dyDescent="0.2">
      <c r="A18" s="2"/>
      <c r="B18" s="211" t="s">
        <v>438</v>
      </c>
      <c r="C18" s="226" t="s">
        <v>455</v>
      </c>
      <c r="D18" s="213"/>
      <c r="E18" s="210"/>
      <c r="F18" s="411"/>
      <c r="G18" s="411"/>
      <c r="H18" s="411"/>
      <c r="I18" s="2"/>
      <c r="K18" s="224"/>
    </row>
    <row r="19" spans="1:11" ht="14.25" x14ac:dyDescent="0.2">
      <c r="A19" s="2"/>
      <c r="B19" s="210"/>
      <c r="C19" s="208"/>
      <c r="D19" s="208"/>
      <c r="E19" s="210"/>
      <c r="F19" s="208"/>
      <c r="G19" s="208"/>
      <c r="H19" s="208"/>
      <c r="I19" s="2"/>
    </row>
    <row r="20" spans="1:11" ht="23.25" x14ac:dyDescent="0.2">
      <c r="A20" s="2"/>
      <c r="B20" s="412" t="s">
        <v>382</v>
      </c>
      <c r="C20" s="412"/>
      <c r="D20" s="412"/>
      <c r="E20" s="412"/>
      <c r="F20" s="412"/>
      <c r="G20" s="412"/>
      <c r="H20" s="412"/>
      <c r="I20" s="2"/>
    </row>
    <row r="21" spans="1:11" ht="85.5" customHeight="1" x14ac:dyDescent="0.2">
      <c r="A21" s="2"/>
      <c r="B21" s="210" t="s">
        <v>377</v>
      </c>
      <c r="C21" s="208" t="s">
        <v>62</v>
      </c>
      <c r="D21" s="208"/>
      <c r="E21" s="211" t="s">
        <v>376</v>
      </c>
      <c r="F21" s="411" t="s">
        <v>67</v>
      </c>
      <c r="G21" s="411"/>
      <c r="H21" s="411"/>
      <c r="I21" s="2"/>
    </row>
    <row r="22" spans="1:11" ht="208.5" customHeight="1" x14ac:dyDescent="0.2">
      <c r="A22" s="2"/>
      <c r="B22" s="210" t="s">
        <v>371</v>
      </c>
      <c r="C22" s="208" t="s">
        <v>373</v>
      </c>
      <c r="D22" s="208"/>
      <c r="E22" s="211" t="s">
        <v>378</v>
      </c>
      <c r="F22" s="411" t="s">
        <v>381</v>
      </c>
      <c r="G22" s="411"/>
      <c r="H22" s="411"/>
      <c r="I22" s="2"/>
    </row>
    <row r="23" spans="1:11" ht="59.25" customHeight="1" x14ac:dyDescent="0.2">
      <c r="A23" s="2"/>
      <c r="B23" s="210" t="s">
        <v>63</v>
      </c>
      <c r="C23" s="208" t="s">
        <v>56</v>
      </c>
      <c r="D23" s="208"/>
      <c r="E23" s="211" t="s">
        <v>379</v>
      </c>
      <c r="F23" s="411" t="s">
        <v>66</v>
      </c>
      <c r="G23" s="411"/>
      <c r="H23" s="411"/>
      <c r="I23" s="2"/>
    </row>
    <row r="24" spans="1:11" ht="65.25" customHeight="1" x14ac:dyDescent="0.2">
      <c r="A24" s="2"/>
      <c r="B24" s="210" t="s">
        <v>370</v>
      </c>
      <c r="C24" s="212" t="s">
        <v>57</v>
      </c>
      <c r="D24" s="212"/>
      <c r="E24" s="211" t="s">
        <v>380</v>
      </c>
      <c r="F24" s="411" t="s">
        <v>69</v>
      </c>
      <c r="G24" s="411"/>
      <c r="H24" s="411"/>
      <c r="I24" s="2"/>
    </row>
    <row r="25" spans="1:11" ht="81" customHeight="1" x14ac:dyDescent="0.2">
      <c r="A25" s="2"/>
      <c r="B25" s="210" t="s">
        <v>372</v>
      </c>
      <c r="C25" s="208" t="s">
        <v>65</v>
      </c>
      <c r="D25" s="208"/>
      <c r="E25" s="5"/>
      <c r="F25" s="5"/>
      <c r="G25" s="206"/>
      <c r="H25" s="5"/>
      <c r="I25" s="2"/>
    </row>
    <row r="26" spans="1:11" ht="68.25" customHeight="1" x14ac:dyDescent="0.2">
      <c r="A26" s="2"/>
      <c r="B26" s="225" t="s">
        <v>374</v>
      </c>
      <c r="C26" s="212" t="s">
        <v>64</v>
      </c>
      <c r="D26" s="212"/>
      <c r="E26" s="5"/>
      <c r="F26" s="5"/>
      <c r="G26" s="212"/>
      <c r="H26" s="212"/>
      <c r="I26" s="2"/>
    </row>
    <row r="27" spans="1:11" ht="63.75" customHeight="1" x14ac:dyDescent="0.2">
      <c r="A27" s="2"/>
      <c r="B27" s="210" t="s">
        <v>111</v>
      </c>
      <c r="C27" s="208" t="s">
        <v>590</v>
      </c>
      <c r="D27" s="208"/>
      <c r="E27" s="5"/>
      <c r="F27" s="5"/>
      <c r="G27" s="212"/>
      <c r="H27" s="212"/>
      <c r="I27" s="2"/>
    </row>
    <row r="28" spans="1:11" ht="94.5" customHeight="1" x14ac:dyDescent="0.2">
      <c r="A28" s="2"/>
      <c r="B28" s="210" t="s">
        <v>375</v>
      </c>
      <c r="C28" s="208" t="s">
        <v>68</v>
      </c>
      <c r="D28" s="208"/>
      <c r="E28" s="5"/>
      <c r="F28" s="5"/>
      <c r="G28" s="5"/>
      <c r="H28" s="5"/>
      <c r="I28" s="2"/>
    </row>
    <row r="29" spans="1:11" ht="23.25" x14ac:dyDescent="0.2">
      <c r="A29" s="2"/>
      <c r="B29" s="412" t="s">
        <v>413</v>
      </c>
      <c r="C29" s="412"/>
      <c r="D29" s="412"/>
      <c r="E29" s="412"/>
      <c r="F29" s="412"/>
      <c r="G29" s="412"/>
      <c r="H29" s="412"/>
      <c r="I29" s="2"/>
    </row>
    <row r="30" spans="1:11" ht="50.25" customHeight="1" x14ac:dyDescent="0.2">
      <c r="A30" s="2"/>
      <c r="B30" s="210" t="s">
        <v>414</v>
      </c>
      <c r="C30" s="226" t="s">
        <v>458</v>
      </c>
      <c r="D30" s="208"/>
      <c r="E30" s="211" t="s">
        <v>420</v>
      </c>
      <c r="F30" s="411" t="s">
        <v>472</v>
      </c>
      <c r="G30" s="411"/>
      <c r="H30" s="411"/>
      <c r="I30" s="2"/>
    </row>
    <row r="31" spans="1:11" ht="50.25" customHeight="1" x14ac:dyDescent="0.2">
      <c r="A31" s="2"/>
      <c r="B31" s="210" t="s">
        <v>415</v>
      </c>
      <c r="C31" s="226" t="s">
        <v>459</v>
      </c>
      <c r="D31" s="208"/>
      <c r="E31" s="211" t="s">
        <v>470</v>
      </c>
      <c r="F31" s="411" t="s">
        <v>471</v>
      </c>
      <c r="G31" s="411"/>
      <c r="H31" s="411"/>
      <c r="I31" s="2"/>
    </row>
    <row r="32" spans="1:11" ht="50.25" customHeight="1" x14ac:dyDescent="0.2">
      <c r="A32" s="2"/>
      <c r="B32" s="210" t="s">
        <v>416</v>
      </c>
      <c r="C32" s="226" t="s">
        <v>460</v>
      </c>
      <c r="D32" s="208"/>
      <c r="E32" s="211" t="s">
        <v>421</v>
      </c>
      <c r="F32" s="411" t="s">
        <v>468</v>
      </c>
      <c r="G32" s="411"/>
      <c r="H32" s="411"/>
      <c r="I32" s="2"/>
    </row>
    <row r="33" spans="1:9" ht="50.25" customHeight="1" x14ac:dyDescent="0.2">
      <c r="A33" s="2"/>
      <c r="B33" s="210" t="s">
        <v>417</v>
      </c>
      <c r="C33" s="226" t="s">
        <v>456</v>
      </c>
      <c r="D33" s="208"/>
      <c r="E33" s="211" t="s">
        <v>348</v>
      </c>
      <c r="F33" s="411" t="s">
        <v>467</v>
      </c>
      <c r="G33" s="411"/>
      <c r="H33" s="411"/>
      <c r="I33" s="2"/>
    </row>
    <row r="34" spans="1:9" ht="50.25" customHeight="1" x14ac:dyDescent="0.2">
      <c r="A34" s="2"/>
      <c r="B34" s="210" t="s">
        <v>418</v>
      </c>
      <c r="C34" s="226" t="s">
        <v>461</v>
      </c>
      <c r="D34" s="208"/>
      <c r="E34" s="211"/>
      <c r="F34" s="208"/>
      <c r="G34" s="208"/>
      <c r="H34" s="208"/>
      <c r="I34" s="2"/>
    </row>
    <row r="35" spans="1:9" ht="65.25" customHeight="1" x14ac:dyDescent="0.2">
      <c r="A35" s="2"/>
      <c r="B35" s="210" t="s">
        <v>419</v>
      </c>
      <c r="C35" s="411" t="s">
        <v>462</v>
      </c>
      <c r="D35" s="411"/>
      <c r="E35" s="411"/>
      <c r="F35" s="411"/>
      <c r="G35" s="411"/>
      <c r="H35" s="411"/>
      <c r="I35" s="2"/>
    </row>
    <row r="36" spans="1:9" ht="23.25" x14ac:dyDescent="0.2">
      <c r="A36" s="2"/>
      <c r="B36" s="412" t="s">
        <v>423</v>
      </c>
      <c r="C36" s="412"/>
      <c r="D36" s="412"/>
      <c r="E36" s="412"/>
      <c r="F36" s="412"/>
      <c r="G36" s="412"/>
      <c r="H36" s="412"/>
      <c r="I36" s="2"/>
    </row>
    <row r="37" spans="1:9" ht="66" customHeight="1" x14ac:dyDescent="0.2">
      <c r="A37" s="2"/>
      <c r="B37" s="211" t="s">
        <v>464</v>
      </c>
      <c r="C37" s="208" t="s">
        <v>463</v>
      </c>
      <c r="D37" s="208"/>
      <c r="E37" s="211" t="s">
        <v>389</v>
      </c>
      <c r="F37" s="411" t="s">
        <v>427</v>
      </c>
      <c r="G37" s="411"/>
      <c r="H37" s="411"/>
      <c r="I37" s="2"/>
    </row>
    <row r="38" spans="1:9" ht="50.25" customHeight="1" x14ac:dyDescent="0.2">
      <c r="A38" s="2"/>
      <c r="B38" s="211" t="s">
        <v>390</v>
      </c>
      <c r="C38" s="208" t="s">
        <v>465</v>
      </c>
      <c r="D38" s="208"/>
      <c r="E38" s="211" t="s">
        <v>410</v>
      </c>
      <c r="F38" s="411" t="s">
        <v>428</v>
      </c>
      <c r="G38" s="411"/>
      <c r="H38" s="411"/>
      <c r="I38" s="2"/>
    </row>
    <row r="39" spans="1:9" ht="50.25" customHeight="1" x14ac:dyDescent="0.2">
      <c r="A39" s="2"/>
      <c r="B39" s="211" t="s">
        <v>385</v>
      </c>
      <c r="C39" s="208" t="s">
        <v>425</v>
      </c>
      <c r="D39" s="208"/>
      <c r="E39" s="211" t="s">
        <v>391</v>
      </c>
      <c r="F39" s="411" t="s">
        <v>429</v>
      </c>
      <c r="G39" s="411"/>
      <c r="H39" s="411"/>
      <c r="I39" s="2"/>
    </row>
    <row r="40" spans="1:9" ht="70.5" customHeight="1" x14ac:dyDescent="0.2">
      <c r="A40" s="2"/>
      <c r="B40" s="211" t="s">
        <v>396</v>
      </c>
      <c r="C40" s="208" t="s">
        <v>426</v>
      </c>
      <c r="D40" s="208"/>
      <c r="E40" s="211" t="s">
        <v>395</v>
      </c>
      <c r="F40" s="411" t="s">
        <v>430</v>
      </c>
      <c r="G40" s="411"/>
      <c r="H40" s="411"/>
      <c r="I40" s="2"/>
    </row>
    <row r="41" spans="1:9" ht="79.5" customHeight="1" x14ac:dyDescent="0.2">
      <c r="A41" s="2"/>
      <c r="B41" s="211" t="s">
        <v>397</v>
      </c>
      <c r="C41" s="208" t="s">
        <v>445</v>
      </c>
      <c r="D41" s="208"/>
      <c r="E41" s="211" t="s">
        <v>392</v>
      </c>
      <c r="F41" s="411" t="s">
        <v>431</v>
      </c>
      <c r="G41" s="411"/>
      <c r="H41" s="411"/>
      <c r="I41" s="2"/>
    </row>
  </sheetData>
  <sheetProtection password="CCE3" sheet="1" objects="1" scenarios="1"/>
  <mergeCells count="34">
    <mergeCell ref="F22:H22"/>
    <mergeCell ref="F33:H33"/>
    <mergeCell ref="F35:H35"/>
    <mergeCell ref="F24:H24"/>
    <mergeCell ref="F21:H21"/>
    <mergeCell ref="F23:H23"/>
    <mergeCell ref="B29:H29"/>
    <mergeCell ref="F30:H30"/>
    <mergeCell ref="F31:H31"/>
    <mergeCell ref="F32:H32"/>
    <mergeCell ref="C35:E35"/>
    <mergeCell ref="B20:H20"/>
    <mergeCell ref="F11:H11"/>
    <mergeCell ref="F12:H12"/>
    <mergeCell ref="F13:H13"/>
    <mergeCell ref="F14:H14"/>
    <mergeCell ref="F17:H17"/>
    <mergeCell ref="B15:H15"/>
    <mergeCell ref="F18:H18"/>
    <mergeCell ref="F16:H16"/>
    <mergeCell ref="B2:B4"/>
    <mergeCell ref="C2:F3"/>
    <mergeCell ref="C4:F4"/>
    <mergeCell ref="B6:H6"/>
    <mergeCell ref="B10:H10"/>
    <mergeCell ref="F9:H9"/>
    <mergeCell ref="F7:H7"/>
    <mergeCell ref="F8:H8"/>
    <mergeCell ref="F41:H41"/>
    <mergeCell ref="B36:H36"/>
    <mergeCell ref="F37:H37"/>
    <mergeCell ref="F38:H38"/>
    <mergeCell ref="F39:H39"/>
    <mergeCell ref="F40:H40"/>
  </mergeCells>
  <printOptions horizontalCentered="1" verticalCentered="1"/>
  <pageMargins left="0.39370078740157483" right="0.39370078740157483" top="0.39370078740157483" bottom="0.39370078740157483" header="0" footer="0"/>
  <pageSetup paperSize="14" scale="65" orientation="landscape" horizontalDpi="4294967294" verticalDpi="4294967294" r:id="rId1"/>
  <headerFooter alignWithMargins="0"/>
  <rowBreaks count="1" manualBreakCount="1">
    <brk id="19"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AA109"/>
  <sheetViews>
    <sheetView view="pageBreakPreview" zoomScale="70" zoomScaleNormal="75" zoomScaleSheetLayoutView="70" workbookViewId="0">
      <selection activeCell="B22" sqref="B22:D22"/>
    </sheetView>
  </sheetViews>
  <sheetFormatPr baseColWidth="10" defaultRowHeight="14.25" x14ac:dyDescent="0.2"/>
  <cols>
    <col min="1" max="1" width="1.7109375" style="33" customWidth="1"/>
    <col min="2" max="2" width="30.140625" style="51" customWidth="1"/>
    <col min="3" max="3" width="30.5703125" style="51" customWidth="1"/>
    <col min="4" max="4" width="29.85546875" style="52" customWidth="1"/>
    <col min="5" max="5" width="3.5703125" style="52" customWidth="1"/>
    <col min="6" max="7" width="23.5703125" style="52" customWidth="1"/>
    <col min="8" max="8" width="27.28515625" style="52" customWidth="1"/>
    <col min="9" max="9" width="3" style="33" customWidth="1"/>
    <col min="10" max="13" width="17.28515625" style="33" customWidth="1"/>
    <col min="14" max="14" width="1.140625" style="33" customWidth="1"/>
    <col min="15" max="15" width="11.42578125" style="33"/>
    <col min="16" max="16" width="20.140625" style="33" customWidth="1"/>
    <col min="17" max="17" width="12.85546875" style="33" bestFit="1" customWidth="1"/>
    <col min="18" max="16384" width="11.42578125" style="33"/>
  </cols>
  <sheetData>
    <row r="1" spans="1:26" ht="6.75" customHeight="1" thickBot="1" x14ac:dyDescent="0.25">
      <c r="A1" s="29"/>
      <c r="B1" s="30"/>
      <c r="C1" s="30"/>
      <c r="D1" s="31"/>
      <c r="E1" s="31"/>
      <c r="F1" s="31"/>
      <c r="G1" s="31"/>
      <c r="H1" s="31"/>
      <c r="I1" s="29"/>
      <c r="J1" s="29"/>
      <c r="K1" s="29"/>
      <c r="L1" s="29"/>
      <c r="M1" s="29"/>
      <c r="N1" s="32"/>
      <c r="Y1" s="34"/>
    </row>
    <row r="2" spans="1:26" ht="31.5" customHeight="1" x14ac:dyDescent="0.2">
      <c r="A2" s="29"/>
      <c r="B2" s="57"/>
      <c r="C2" s="446" t="s">
        <v>114</v>
      </c>
      <c r="D2" s="446"/>
      <c r="E2" s="446"/>
      <c r="F2" s="446"/>
      <c r="G2" s="446"/>
      <c r="H2" s="446"/>
      <c r="I2" s="446"/>
      <c r="J2" s="446"/>
      <c r="K2" s="446"/>
      <c r="L2" s="146" t="s">
        <v>70</v>
      </c>
      <c r="M2" s="299" t="s">
        <v>0</v>
      </c>
      <c r="N2" s="35"/>
    </row>
    <row r="3" spans="1:26" ht="31.5" customHeight="1" x14ac:dyDescent="0.2">
      <c r="A3" s="29"/>
      <c r="B3" s="58"/>
      <c r="C3" s="447"/>
      <c r="D3" s="447"/>
      <c r="E3" s="447"/>
      <c r="F3" s="447"/>
      <c r="G3" s="447"/>
      <c r="H3" s="447"/>
      <c r="I3" s="447"/>
      <c r="J3" s="447"/>
      <c r="K3" s="447"/>
      <c r="L3" s="84" t="s">
        <v>1</v>
      </c>
      <c r="M3" s="300">
        <v>4</v>
      </c>
      <c r="N3" s="35"/>
      <c r="Y3" s="34"/>
      <c r="Z3" s="34"/>
    </row>
    <row r="4" spans="1:26" ht="31.5" customHeight="1" thickBot="1" x14ac:dyDescent="0.25">
      <c r="A4" s="29"/>
      <c r="B4" s="59"/>
      <c r="C4" s="453" t="s">
        <v>2</v>
      </c>
      <c r="D4" s="453"/>
      <c r="E4" s="453"/>
      <c r="F4" s="453"/>
      <c r="G4" s="453"/>
      <c r="H4" s="453"/>
      <c r="I4" s="453"/>
      <c r="J4" s="453"/>
      <c r="K4" s="453"/>
      <c r="L4" s="36" t="s">
        <v>71</v>
      </c>
      <c r="M4" s="301">
        <v>43256</v>
      </c>
      <c r="N4" s="35"/>
      <c r="Y4" s="34"/>
      <c r="Z4" s="34"/>
    </row>
    <row r="5" spans="1:26" ht="9" customHeight="1" x14ac:dyDescent="0.2">
      <c r="A5" s="32"/>
      <c r="B5" s="37"/>
      <c r="C5" s="37"/>
      <c r="D5" s="37"/>
      <c r="E5" s="38"/>
      <c r="F5" s="38"/>
      <c r="G5" s="38"/>
      <c r="H5" s="38"/>
      <c r="I5" s="38"/>
      <c r="J5" s="38"/>
      <c r="K5" s="38"/>
      <c r="L5" s="38"/>
      <c r="M5" s="38"/>
      <c r="N5" s="38"/>
      <c r="Y5" s="34"/>
      <c r="Z5" s="34"/>
    </row>
    <row r="6" spans="1:26" s="41" customFormat="1" ht="18" customHeight="1" x14ac:dyDescent="0.2">
      <c r="A6" s="29"/>
      <c r="B6" s="441" t="s">
        <v>72</v>
      </c>
      <c r="C6" s="441"/>
      <c r="D6" s="441"/>
      <c r="E6" s="441"/>
      <c r="F6" s="441"/>
      <c r="G6" s="441"/>
      <c r="H6" s="441"/>
      <c r="I6" s="46"/>
      <c r="J6" s="46"/>
      <c r="K6" s="46"/>
      <c r="L6" s="46"/>
      <c r="M6" s="46"/>
      <c r="N6" s="40"/>
      <c r="W6" s="33"/>
      <c r="Y6" s="34"/>
      <c r="Z6" s="42"/>
    </row>
    <row r="7" spans="1:26" s="41" customFormat="1" ht="18" customHeight="1" x14ac:dyDescent="0.3">
      <c r="A7" s="29"/>
      <c r="B7" s="454" t="s">
        <v>474</v>
      </c>
      <c r="C7" s="454"/>
      <c r="D7" s="454"/>
      <c r="E7" s="55"/>
      <c r="F7" s="454" t="s">
        <v>473</v>
      </c>
      <c r="G7" s="454"/>
      <c r="H7" s="454"/>
      <c r="I7" s="55"/>
      <c r="J7" s="454" t="s">
        <v>78</v>
      </c>
      <c r="K7" s="454"/>
      <c r="L7" s="454"/>
      <c r="M7" s="454"/>
      <c r="N7" s="40"/>
      <c r="W7" s="33"/>
      <c r="Y7" s="34"/>
      <c r="Z7" s="42"/>
    </row>
    <row r="8" spans="1:26" s="41" customFormat="1" ht="27" customHeight="1" x14ac:dyDescent="0.2">
      <c r="A8" s="29"/>
      <c r="B8" s="437" t="s">
        <v>190</v>
      </c>
      <c r="C8" s="437"/>
      <c r="D8" s="437"/>
      <c r="E8" s="56"/>
      <c r="F8" s="437" t="s">
        <v>129</v>
      </c>
      <c r="G8" s="437"/>
      <c r="H8" s="437"/>
      <c r="I8" s="56"/>
      <c r="J8" s="437" t="s">
        <v>109</v>
      </c>
      <c r="K8" s="437"/>
      <c r="L8" s="437"/>
      <c r="M8" s="437"/>
      <c r="N8" s="40"/>
      <c r="P8" s="72"/>
      <c r="W8" s="33"/>
      <c r="Y8" s="34"/>
      <c r="Z8" s="42"/>
    </row>
    <row r="9" spans="1:26" s="41" customFormat="1" ht="18.75" customHeight="1" x14ac:dyDescent="0.3">
      <c r="A9" s="29"/>
      <c r="B9" s="452" t="s">
        <v>128</v>
      </c>
      <c r="C9" s="452"/>
      <c r="D9" s="452"/>
      <c r="E9" s="43"/>
      <c r="F9" s="440" t="s">
        <v>138</v>
      </c>
      <c r="G9" s="440"/>
      <c r="H9" s="440"/>
      <c r="I9" s="67"/>
      <c r="J9" s="448" t="s">
        <v>295</v>
      </c>
      <c r="K9" s="448"/>
      <c r="L9" s="448"/>
      <c r="M9" s="448"/>
      <c r="N9" s="40"/>
      <c r="P9" s="72"/>
      <c r="W9" s="33"/>
      <c r="Y9" s="34"/>
      <c r="Z9" s="42"/>
    </row>
    <row r="10" spans="1:26" s="41" customFormat="1" ht="13.5" customHeight="1" x14ac:dyDescent="0.3">
      <c r="A10" s="29"/>
      <c r="B10" s="431" t="str">
        <f>IF(AND(J8="Subdirección de Análisis de Riesgos y Efectos de Cambio Climático"),'base de datos'!B8,IF(AND(J8="Subdirección para la Reducción del Riesgos y Adaptación al Cambio Climático"),'base de datos'!B9,IF(AND(J8="Subdirección para el Manejo de Emergencias y Desastres"),'base de datos'!B11,IF(AND(J8="Subdirección Corporativa y Asuntos Disciplinarios"),'base de datos'!B7,IF(AND(J8="Oficina de Tecnologías de la Información y las Comunicaciones "),'base de datos'!B10,IF(AND(J8="Oficina Asesora Jurídica"),'base de datos'!B7,IF(AND(J8="Oficina Asesora Planeación"),'base de datos'!B10,IF(AND(J8="Oficina de Comunicaciones"),'base de datos'!B10,IF(AND(J8="Dirección General"),'base de datos'!B8,"")))))))))</f>
        <v>1.  Lograr colaboradores del IDIGER altamente motivados y competentes mediante la gestión del conocimiento, acciones de formación, bienestar y la provisión de bienes y servicios, para fortalecer la capacidad técnica, ejecutora y comunicativa de la entidad.</v>
      </c>
      <c r="C10" s="431"/>
      <c r="D10" s="431"/>
      <c r="E10" s="232"/>
      <c r="F10" s="434"/>
      <c r="G10" s="434"/>
      <c r="H10" s="434"/>
      <c r="I10" s="227"/>
      <c r="J10" s="449" t="str">
        <f>IF(AND(B8="12. Plan de Seguridad y Privacidad de la Información"),'base de datos'!P34,IF(AND(B8="11. Plan de Tratamiento de Riesgos de Seguridad y Privacidad de la Información"),'base de datos'!P34,IF(AND(B8="10. Plan Estratégico de Tecnologías de la Información y las Comunicaciones - PETI"),'base de datos'!P34,IF(AND(B8="09. Plan Anticorrupción y de Atención al Ciudadano"),'base de datos'!P33,IF(AND(B8="08. Plan de Trabajo Anual en Seguridad y Salud en el Trabajo"),'base de datos'!P31,IF(AND(B8="06. Plan Institucional de Capacitación"),'base de datos'!P31,IF(AND(B8="01. Plan Institucional de Archivos de la Entidad - PINAR"),'base de datos'!P32,IF(AND(B8="04. Plan de Previsión de Recursos Humanos"),'base de datos'!P31,IF(AND(B8="03. Plan Anual de Vacantes"),'base de datos'!P31,IF(AND(B8="05. Plan Estratégico de Talento Humano"),'base de datos'!P31,IF(AND(B8="07. Plan de Incentivos Institucionales"),'base de datos'!P31,IF(AND(J8="Subdirección de Análisis de Riesgos y Efectos de Cambio Climático"),'base de datos'!F31,IF(AND(J8="Subdirección para la Reducción del Riesgos y Adaptación al Cambio Climático"),'base de datos'!H31,IF(AND(J8="Subdirección para el Manejo de Emergencias y Desastres"),'base de datos'!G31,IF(AND(J8="Subdirección Corporativa y Asuntos Disciplinarios"),'base de datos'!E31,IF(AND(J8="Oficina de Tecnologías de la Información y las Comunicaciones "),'base de datos'!L31,IF(AND(J8="Oficina Asesora Jurídica"),'base de datos'!I31,IF(AND(J8="Oficina Asesora Planeación"),'base de datos'!J31,IF(AND(J8="Oficina de Comunicaciones"),'base de datos'!K31,IF(AND(J8="Dirección General"),'base de datos'!M31,""))))))))))))))))))))</f>
        <v>Gestión del Talento Humano
Gestión Administrativa
Gestión Documental
Atención al ciudadano
Gestión Financiera
Motivación y Desarrollo Personal</v>
      </c>
      <c r="K10" s="449"/>
      <c r="L10" s="449"/>
      <c r="M10" s="449"/>
      <c r="N10" s="40"/>
      <c r="P10" s="72"/>
      <c r="W10" s="33"/>
      <c r="Y10" s="34"/>
      <c r="Z10" s="42"/>
    </row>
    <row r="11" spans="1:26" s="41" customFormat="1" ht="13.5" customHeight="1" x14ac:dyDescent="0.3">
      <c r="A11" s="29"/>
      <c r="B11" s="432"/>
      <c r="C11" s="432"/>
      <c r="D11" s="432"/>
      <c r="E11" s="231"/>
      <c r="F11" s="435"/>
      <c r="G11" s="435"/>
      <c r="H11" s="435"/>
      <c r="I11" s="228"/>
      <c r="J11" s="450"/>
      <c r="K11" s="450"/>
      <c r="L11" s="450"/>
      <c r="M11" s="450"/>
      <c r="N11" s="40"/>
      <c r="P11" s="72"/>
      <c r="W11" s="33"/>
      <c r="Y11" s="34"/>
      <c r="Z11" s="42"/>
    </row>
    <row r="12" spans="1:26" s="41" customFormat="1" ht="13.5" customHeight="1" x14ac:dyDescent="0.3">
      <c r="A12" s="29"/>
      <c r="B12" s="432"/>
      <c r="C12" s="432"/>
      <c r="D12" s="432"/>
      <c r="E12" s="231"/>
      <c r="F12" s="435"/>
      <c r="G12" s="435"/>
      <c r="H12" s="435"/>
      <c r="I12" s="228"/>
      <c r="J12" s="450"/>
      <c r="K12" s="450"/>
      <c r="L12" s="450"/>
      <c r="M12" s="450"/>
      <c r="N12" s="40"/>
      <c r="P12" s="72"/>
      <c r="W12" s="33"/>
      <c r="Y12" s="34"/>
      <c r="Z12" s="42"/>
    </row>
    <row r="13" spans="1:26" s="41" customFormat="1" ht="13.5" customHeight="1" x14ac:dyDescent="0.3">
      <c r="A13" s="29"/>
      <c r="B13" s="432"/>
      <c r="C13" s="432"/>
      <c r="D13" s="432"/>
      <c r="E13" s="231"/>
      <c r="F13" s="435"/>
      <c r="G13" s="435"/>
      <c r="H13" s="435"/>
      <c r="I13" s="228"/>
      <c r="J13" s="450"/>
      <c r="K13" s="450"/>
      <c r="L13" s="450"/>
      <c r="M13" s="450"/>
      <c r="N13" s="40"/>
      <c r="P13" s="72"/>
      <c r="W13" s="33"/>
      <c r="Y13" s="34"/>
      <c r="Z13" s="42"/>
    </row>
    <row r="14" spans="1:26" s="41" customFormat="1" ht="13.5" customHeight="1" x14ac:dyDescent="0.3">
      <c r="A14" s="29"/>
      <c r="B14" s="432"/>
      <c r="C14" s="432"/>
      <c r="D14" s="432"/>
      <c r="E14" s="231"/>
      <c r="F14" s="435"/>
      <c r="G14" s="435"/>
      <c r="H14" s="435"/>
      <c r="I14" s="228"/>
      <c r="J14" s="450"/>
      <c r="K14" s="450"/>
      <c r="L14" s="450"/>
      <c r="M14" s="450"/>
      <c r="N14" s="40"/>
      <c r="P14" s="72"/>
      <c r="W14" s="33"/>
      <c r="Y14" s="34"/>
      <c r="Z14" s="42"/>
    </row>
    <row r="15" spans="1:26" s="41" customFormat="1" ht="13.5" customHeight="1" x14ac:dyDescent="0.2">
      <c r="A15" s="29"/>
      <c r="B15" s="433"/>
      <c r="C15" s="433"/>
      <c r="D15" s="433"/>
      <c r="E15" s="233"/>
      <c r="F15" s="436"/>
      <c r="G15" s="436"/>
      <c r="H15" s="436"/>
      <c r="I15" s="233"/>
      <c r="J15" s="451"/>
      <c r="K15" s="451"/>
      <c r="L15" s="451"/>
      <c r="M15" s="451"/>
      <c r="N15" s="40"/>
      <c r="P15" s="72"/>
      <c r="W15" s="33"/>
      <c r="Y15" s="34"/>
      <c r="Z15" s="42"/>
    </row>
    <row r="16" spans="1:26" s="41" customFormat="1" ht="10.5" customHeight="1" x14ac:dyDescent="0.2">
      <c r="A16" s="29"/>
      <c r="B16" s="61"/>
      <c r="C16" s="61"/>
      <c r="D16" s="61"/>
      <c r="E16" s="246"/>
      <c r="F16" s="61"/>
      <c r="G16" s="61"/>
      <c r="H16" s="61"/>
      <c r="I16" s="61"/>
      <c r="J16" s="61"/>
      <c r="K16" s="61"/>
      <c r="L16" s="61"/>
      <c r="M16" s="61"/>
      <c r="N16" s="40"/>
      <c r="P16" s="72"/>
      <c r="W16" s="33"/>
      <c r="Y16" s="34"/>
      <c r="Z16" s="42"/>
    </row>
    <row r="17" spans="1:26" s="41" customFormat="1" ht="18" x14ac:dyDescent="0.2">
      <c r="A17" s="29"/>
      <c r="B17" s="456" t="s">
        <v>139</v>
      </c>
      <c r="C17" s="456"/>
      <c r="D17" s="456"/>
      <c r="E17" s="456"/>
      <c r="F17" s="456"/>
      <c r="G17" s="456"/>
      <c r="H17" s="456"/>
      <c r="I17" s="39"/>
      <c r="J17" s="39"/>
      <c r="K17" s="39"/>
      <c r="L17" s="39"/>
      <c r="M17" s="39"/>
      <c r="N17" s="40"/>
      <c r="W17" s="33"/>
      <c r="Y17" s="34"/>
      <c r="Z17" s="42"/>
    </row>
    <row r="18" spans="1:26" s="41" customFormat="1" ht="8.25" customHeight="1" x14ac:dyDescent="0.2">
      <c r="A18" s="29"/>
      <c r="B18" s="43"/>
      <c r="C18" s="43"/>
      <c r="D18" s="43"/>
      <c r="E18" s="43"/>
      <c r="F18" s="43"/>
      <c r="G18" s="43"/>
      <c r="H18" s="43"/>
      <c r="I18" s="44"/>
      <c r="J18" s="44"/>
      <c r="K18" s="44"/>
      <c r="L18" s="44"/>
      <c r="M18" s="44"/>
      <c r="N18" s="40"/>
      <c r="W18" s="33"/>
      <c r="Y18" s="34"/>
      <c r="Z18" s="42"/>
    </row>
    <row r="19" spans="1:26" s="41" customFormat="1" ht="21" customHeight="1" x14ac:dyDescent="0.3">
      <c r="A19" s="29"/>
      <c r="B19" s="420" t="s">
        <v>112</v>
      </c>
      <c r="C19" s="420"/>
      <c r="D19" s="420"/>
      <c r="E19" s="55"/>
      <c r="F19" s="420" t="s">
        <v>113</v>
      </c>
      <c r="G19" s="420"/>
      <c r="H19" s="420"/>
      <c r="I19" s="44"/>
      <c r="J19" s="420" t="s">
        <v>145</v>
      </c>
      <c r="K19" s="420"/>
      <c r="L19" s="420"/>
      <c r="M19" s="420"/>
      <c r="N19" s="40"/>
      <c r="W19" s="33"/>
      <c r="Y19" s="34"/>
      <c r="Z19" s="42"/>
    </row>
    <row r="20" spans="1:26" s="41" customFormat="1" ht="28.5" customHeight="1" x14ac:dyDescent="0.2">
      <c r="A20" s="29"/>
      <c r="B20" s="439" t="s">
        <v>5</v>
      </c>
      <c r="C20" s="439"/>
      <c r="D20" s="439"/>
      <c r="E20" s="56"/>
      <c r="F20" s="439" t="s">
        <v>41</v>
      </c>
      <c r="G20" s="439"/>
      <c r="H20" s="439"/>
      <c r="I20" s="45"/>
      <c r="J20" s="439" t="s">
        <v>22</v>
      </c>
      <c r="K20" s="439"/>
      <c r="L20" s="439"/>
      <c r="M20" s="439"/>
      <c r="N20" s="40"/>
      <c r="W20" s="33"/>
      <c r="Y20" s="34"/>
      <c r="Z20" s="42"/>
    </row>
    <row r="21" spans="1:26" s="41" customFormat="1" ht="18.75" customHeight="1" x14ac:dyDescent="0.3">
      <c r="A21" s="29"/>
      <c r="B21" s="438" t="s">
        <v>73</v>
      </c>
      <c r="C21" s="438"/>
      <c r="D21" s="438"/>
      <c r="E21" s="60"/>
      <c r="F21" s="438" t="s">
        <v>74</v>
      </c>
      <c r="G21" s="438"/>
      <c r="H21" s="438"/>
      <c r="I21" s="44"/>
      <c r="J21" s="438" t="s">
        <v>75</v>
      </c>
      <c r="K21" s="438"/>
      <c r="L21" s="438"/>
      <c r="M21" s="438"/>
      <c r="N21" s="40"/>
      <c r="W21" s="33"/>
      <c r="Y21" s="34"/>
      <c r="Z21" s="42"/>
    </row>
    <row r="22" spans="1:26" s="41" customFormat="1" ht="30" customHeight="1" x14ac:dyDescent="0.2">
      <c r="A22" s="29"/>
      <c r="B22" s="437" t="s">
        <v>7</v>
      </c>
      <c r="C22" s="437"/>
      <c r="D22" s="437"/>
      <c r="E22" s="56"/>
      <c r="F22" s="437" t="s">
        <v>10</v>
      </c>
      <c r="G22" s="437"/>
      <c r="H22" s="437"/>
      <c r="I22" s="45"/>
      <c r="J22" s="437" t="s">
        <v>13</v>
      </c>
      <c r="K22" s="437"/>
      <c r="L22" s="437"/>
      <c r="M22" s="437"/>
      <c r="N22" s="40"/>
      <c r="W22" s="33"/>
      <c r="Y22" s="34"/>
      <c r="Z22" s="42"/>
    </row>
    <row r="23" spans="1:26" s="41" customFormat="1" ht="21" customHeight="1" x14ac:dyDescent="0.3">
      <c r="A23" s="29"/>
      <c r="B23" s="438" t="s">
        <v>76</v>
      </c>
      <c r="C23" s="438"/>
      <c r="D23" s="438"/>
      <c r="E23" s="73"/>
      <c r="F23" s="438" t="s">
        <v>140</v>
      </c>
      <c r="G23" s="438"/>
      <c r="H23" s="438"/>
      <c r="I23" s="44"/>
      <c r="J23" s="440"/>
      <c r="K23" s="440"/>
      <c r="L23" s="440"/>
      <c r="M23" s="440"/>
      <c r="N23" s="40"/>
      <c r="W23" s="33"/>
      <c r="Y23" s="34"/>
      <c r="Z23" s="42"/>
    </row>
    <row r="24" spans="1:26" s="41" customFormat="1" ht="43.5" customHeight="1" x14ac:dyDescent="0.3">
      <c r="A24" s="29"/>
      <c r="B24" s="443" t="str">
        <f>IF(AND(J8="Subdirección de Análisis de Riesgos y Efectos de Cambio Climático"),'base de datos'!A175,IF(AND(J8="Subdirección para la Reducción del Riesgos y Adaptación al Cambio Climático"),'base de datos'!A176,IF(AND(J8="Subdirección para el Manejo de Emergencias y Desastres"),'base de datos'!A177,IF(AND(J8="Subdirección Corporativa y Asuntos Disciplinarios"),'base de datos'!A178,IF(AND(J8="Oficina de Tecnologías de la Información y las Comunicaciones "),'base de datos'!A179,IF(AND(J8="Oficina Asesora Jurídica"),'base de datos'!A180,IF(AND(J8="Oficina Asesora Planeación"),'base de datos'!A181,IF(AND(J8="Oficina de Comunicaciones"),'base de datos'!A182,IF(AND(J8="Dirección General"),'base de datos'!A180,"")))))))))</f>
        <v>Proyecto No 1166 Consolidación de la gestión pública eficiente del IDIGER, como entidad coordinadora del SDGR-CC.</v>
      </c>
      <c r="C24" s="443"/>
      <c r="D24" s="443"/>
      <c r="E24" s="227"/>
      <c r="F24" s="428" t="str">
        <f>IF(AND(B24="Proyecto No 1172 Conocimiento del riesgo y efectos del cambio climático."),'base de datos'!L175,IF(AND(B24="Proyecto No 1158 Reducción del riesgo y adaptación al cambio climático."),'base de datos'!L176,IF(AND(B24="Proyecto No 1178 Fortalecimiento del manejo de emergencias y desastres."),'base de datos'!L177,IF(AND(B24="Proyecto No 1166 Consolidación de la gestión pública eficiente del IDIGER, como entidad coordinadora del SDGR-CC."),'base de datos'!L178,IF(AND(B24="Proyecto No 1166_Consolidación de la gestión pública eficiente del IDIGER, como entidad coordinadora del SDGR-CC."),'base de datos'!L179,IF(AND(B24="Proyecto No 1166 Consolidación de la gestión pública eficiente del IDIGER, como entidad coordinadora del SDGR-CC"),'base de datos'!L180,IF(AND(B24="Proyecto No 1166 Consolidacion de la gestión pública eficiente del IDIGER, como entidad coordinadora del SDGR-CC."),'base de datos'!L181,IF(AND(B24="Proyecto No 1158 Reducción del riesgo y adaptación al cambio climático"),'base de datos'!L182,""))))))))</f>
        <v>01 Formular e implementar el 100% de los planes de trabajo definidos para el fortalecimiento de la función administrativa y el desarrollo institucional.
02 Implementar y mantener el 100% de la eficiencia en la provisión de bienes y servicios de soporte a todas las áreas que conforman la Entidad.</v>
      </c>
      <c r="G24" s="428"/>
      <c r="H24" s="428"/>
      <c r="I24" s="428"/>
      <c r="J24" s="428"/>
      <c r="K24" s="428"/>
      <c r="L24" s="428"/>
      <c r="M24" s="428"/>
      <c r="N24" s="40"/>
      <c r="W24" s="33"/>
      <c r="Y24" s="34"/>
      <c r="Z24" s="42"/>
    </row>
    <row r="25" spans="1:26" s="41" customFormat="1" ht="43.5" customHeight="1" x14ac:dyDescent="0.3">
      <c r="A25" s="29"/>
      <c r="B25" s="444"/>
      <c r="C25" s="444"/>
      <c r="D25" s="444"/>
      <c r="E25" s="228"/>
      <c r="F25" s="429"/>
      <c r="G25" s="429"/>
      <c r="H25" s="429"/>
      <c r="I25" s="429"/>
      <c r="J25" s="429"/>
      <c r="K25" s="429"/>
      <c r="L25" s="429"/>
      <c r="M25" s="429"/>
      <c r="N25" s="40"/>
      <c r="W25" s="33"/>
      <c r="Y25" s="34"/>
      <c r="Z25" s="42"/>
    </row>
    <row r="26" spans="1:26" s="41" customFormat="1" ht="43.5" customHeight="1" x14ac:dyDescent="0.2">
      <c r="A26" s="29"/>
      <c r="B26" s="445"/>
      <c r="C26" s="445"/>
      <c r="D26" s="445"/>
      <c r="E26" s="74"/>
      <c r="F26" s="430"/>
      <c r="G26" s="430"/>
      <c r="H26" s="430"/>
      <c r="I26" s="430"/>
      <c r="J26" s="430"/>
      <c r="K26" s="430"/>
      <c r="L26" s="430"/>
      <c r="M26" s="430"/>
      <c r="N26" s="40"/>
      <c r="W26" s="33"/>
      <c r="Y26" s="34"/>
      <c r="Z26" s="42"/>
    </row>
    <row r="27" spans="1:26" s="41" customFormat="1" ht="9.75" customHeight="1" x14ac:dyDescent="0.25">
      <c r="A27" s="29"/>
      <c r="B27" s="46"/>
      <c r="C27" s="46"/>
      <c r="D27" s="46"/>
      <c r="E27" s="46"/>
      <c r="F27" s="46"/>
      <c r="G27" s="46"/>
      <c r="H27" s="46"/>
      <c r="I27" s="46"/>
      <c r="J27" s="46"/>
      <c r="K27" s="46"/>
      <c r="L27" s="46"/>
      <c r="M27" s="46"/>
      <c r="N27" s="40"/>
      <c r="W27" s="33"/>
      <c r="Y27" s="47"/>
      <c r="Z27" s="42"/>
    </row>
    <row r="28" spans="1:26" s="41" customFormat="1" ht="18" customHeight="1" x14ac:dyDescent="0.2">
      <c r="A28" s="29"/>
      <c r="B28" s="441" t="s">
        <v>115</v>
      </c>
      <c r="C28" s="441"/>
      <c r="D28" s="441"/>
      <c r="E28" s="441"/>
      <c r="F28" s="441"/>
      <c r="G28" s="441"/>
      <c r="H28" s="441"/>
      <c r="I28" s="46"/>
      <c r="J28" s="46"/>
      <c r="K28" s="46"/>
      <c r="L28" s="46"/>
      <c r="M28" s="46"/>
      <c r="N28" s="40"/>
      <c r="Q28" s="81"/>
      <c r="R28" s="81"/>
      <c r="S28" s="81"/>
      <c r="W28" s="33"/>
      <c r="Y28" s="34"/>
      <c r="Z28" s="42"/>
    </row>
    <row r="29" spans="1:26" s="41" customFormat="1" ht="7.5" customHeight="1" x14ac:dyDescent="0.2">
      <c r="A29" s="29"/>
      <c r="B29" s="46"/>
      <c r="C29" s="46"/>
      <c r="D29" s="43"/>
      <c r="E29" s="43"/>
      <c r="F29" s="43"/>
      <c r="G29" s="43"/>
      <c r="H29" s="43"/>
      <c r="I29" s="43"/>
      <c r="J29" s="46"/>
      <c r="K29" s="46"/>
      <c r="L29" s="46"/>
      <c r="M29" s="46"/>
      <c r="N29" s="40"/>
      <c r="Q29" s="81"/>
      <c r="R29" s="81"/>
      <c r="S29" s="81"/>
      <c r="W29" s="33"/>
      <c r="Y29" s="34"/>
      <c r="Z29" s="42"/>
    </row>
    <row r="30" spans="1:26" s="41" customFormat="1" ht="22.5" customHeight="1" x14ac:dyDescent="0.3">
      <c r="A30" s="29"/>
      <c r="B30" s="442" t="s">
        <v>148</v>
      </c>
      <c r="C30" s="442"/>
      <c r="D30" s="70" t="s">
        <v>146</v>
      </c>
      <c r="F30" s="420" t="s">
        <v>191</v>
      </c>
      <c r="G30" s="420"/>
      <c r="H30" s="420"/>
      <c r="I30" s="55"/>
      <c r="J30" s="68" t="s">
        <v>173</v>
      </c>
      <c r="K30" s="442" t="s">
        <v>174</v>
      </c>
      <c r="L30" s="442"/>
      <c r="M30" s="442"/>
      <c r="N30" s="40"/>
      <c r="Q30" s="81"/>
      <c r="R30" s="81"/>
      <c r="S30" s="81"/>
      <c r="W30" s="33"/>
      <c r="Y30" s="34"/>
      <c r="Z30" s="42"/>
    </row>
    <row r="31" spans="1:26" s="41" customFormat="1" ht="42" customHeight="1" x14ac:dyDescent="0.2">
      <c r="A31" s="29"/>
      <c r="B31" s="423" t="s">
        <v>587</v>
      </c>
      <c r="C31" s="423"/>
      <c r="D31" s="66" t="str">
        <f>IF(AND(F31="Gastos generales"),'base de datos'!$B$158,IF(AND(F31="Proyecto No 1172 Conocimiento del riesgo y efectos del cambio climático."),'base de datos'!$B$159,IF(AND(F31="Proyecto No 1158 Reducción del riesgo y adaptación al cambio climático."),'base de datos'!$B$160,IF(AND(F31="Proyecto No 1178 Fortalecimiento del manejo de emergencias y desastres."),'base de datos'!$B$161,IF(AND(F31="Proyecto No 1166 Consolidación de la gestión pública eficiente del IDIGER, como entidad coordinadora del SDGR-CC."),'base de datos'!$B$162,IF(AND(F31="Subcuenta de Conocimiento del Riesgos y de los Efectos del Cambio Climatico - Generación de conociminento y actualización de los analisis de riesgos y efectos del cambio climatico."),'base de datos'!$B$163,IF(AND(F31="Subcuenta de Conocimiento del Riesgos y de los Efectos del Cambio Climatico - Resiliencia sectorial y reducciòn de riesgos de gran impacto."),'base de datos'!$B$164,IF(AND(F31="Subcuenta de Reducción del Riesgo - Reducción de la vulnerabilidad territorial de Bogotá frente a riesgos y efectos del cambio climático."),'base de datos'!$B$165,IF(AND(F31="Subcuenta de Manejo de Emergencias, Calamidades o Desastres - Implementación de procesos efectivos de preparativos, respuesta y recuperación post evento."),'base de datos'!$B$166,IF(AND(F31="Subcuenta de Manejo de Emergencias, Calamidades o Desastres - Atención Integral, oportuna, eficiente y eficaz de las situaciones de emergencia, calamidad o desastre a traves de la estrategia distrital de respuesta."),'base de datos'!$B$167,IF(AND(F31="Subcuenta de Adaptación al Cambio Climático - Manejo integral del agua como elemento vital para la resiliencia frente a riesgos y los efectos del cambio climatico."),'base de datos'!$B$168,IF(AND(F31="Subcuenta de Adaptación al Cambio Climático- Sistema de gobernanza ambiental para afrontar colectivamente los riesgos y efectos de cambio climatico."),'base de datos'!$B$169,IF(AND(F31="Subcuenta de Adaptación al Cambio Climático- Tranformaciòn cultural para enfentar los riesgos y los nuevos retos del cambio climatico."),'base de datos'!$B$170,IF(AND(F31="Subcuenta de Adaptación al Cambio Climático- Bogota ciudad sostenible y eficiente baja en carbono"),'base de datos'!$B$171,""))))))))))))))</f>
        <v>3-3-1-15-07-42-1166</v>
      </c>
      <c r="E31" s="56"/>
      <c r="F31" s="421" t="s">
        <v>141</v>
      </c>
      <c r="G31" s="421"/>
      <c r="H31" s="421"/>
      <c r="I31" s="56"/>
      <c r="J31" s="66">
        <v>2018</v>
      </c>
      <c r="K31" s="422">
        <v>5276840000</v>
      </c>
      <c r="L31" s="422"/>
      <c r="M31" s="422"/>
      <c r="N31" s="40"/>
      <c r="Q31" s="455"/>
      <c r="R31" s="455"/>
      <c r="S31" s="455"/>
      <c r="W31" s="33"/>
      <c r="Y31" s="34"/>
      <c r="Z31" s="42"/>
    </row>
    <row r="32" spans="1:26" s="41" customFormat="1" ht="42" customHeight="1" x14ac:dyDescent="0.2">
      <c r="A32" s="29"/>
      <c r="B32" s="423" t="s">
        <v>189</v>
      </c>
      <c r="C32" s="423"/>
      <c r="D32" s="244" t="str">
        <f>IF(AND(F32="Gastos generales"),'base de datos'!$B$158,IF(AND(F32="Proyecto No 1172 Conocimiento del riesgo y efectos del cambio climático."),'base de datos'!$B$159,IF(AND(F32="Proyecto No 1158 Reducción del riesgo y adaptación al cambio climático."),'base de datos'!$B$160,IF(AND(F32="Proyecto No 1178 Fortalecimiento del manejo de emergencias y desastres."),'base de datos'!$B$161,IF(AND(F32="Proyecto No 1166 Consolidación de la gestión pública eficiente del IDIGER, como entidad coordinadora del SDGR-CC."),'base de datos'!$B$162,IF(AND(F32="Subcuenta de Conocimiento del Riesgos y de los Efectos del Cambio Climatico - Generación de conociminento y actualización de los analisis de riesgos y efectos del cambio climatico."),'base de datos'!$B$163,IF(AND(F32="Subcuenta de Conocimiento del Riesgos y de los Efectos del Cambio Climatico - Resiliencia sectorial y reducciòn de riesgos de gran impacto."),'base de datos'!$B$164,IF(AND(F32="Subcuenta de Reducción del Riesgo - Reducción de la vulnerabilidad territorial de Bogotá frente a riesgos y efectos del cambio climático."),'base de datos'!$B$165,IF(AND(F32="Subcuenta de Manejo de Emergencias, Calamidades o Desastres - Implementación de procesos efectivos de preparativos, respuesta y recuperación post evento."),'base de datos'!$B$166,IF(AND(F32="Subcuenta de Manejo de Emergencias, Calamidades o Desastres - Atención Integral, oportuna, eficiente y eficaz de las situaciones de emergencia, calamidad o desastre a traves de la estrategia distrital de respuesta."),'base de datos'!$B$167,IF(AND(F32="Subcuenta de Adaptación al Cambio Climático - Manejo integral del agua como elemento vital para la resiliencia frente a riesgos y los efectos del cambio climatico."),'base de datos'!$B$168,IF(AND(F32="Subcuenta de Adaptación al Cambio Climático- Sistema de gobernanza ambiental para afrontar colectivamente los riesgos y efectos de cambio climatico."),'base de datos'!$B$169,IF(AND(F32="Subcuenta de Adaptación al Cambio Climático- Tranformaciòn cultural para enfentar los riesgos y los nuevos retos del cambio climatico."),'base de datos'!$B$170,IF(AND(F32="Subcuenta de Adaptación al Cambio Climático- Bogota ciudad sostenible y eficiente baja en carbono"),'base de datos'!$B$171,""))))))))))))))</f>
        <v>3-1-2</v>
      </c>
      <c r="E32" s="56"/>
      <c r="F32" s="421" t="s">
        <v>183</v>
      </c>
      <c r="G32" s="421"/>
      <c r="H32" s="421"/>
      <c r="I32" s="56"/>
      <c r="J32" s="48">
        <v>2018</v>
      </c>
      <c r="K32" s="422">
        <v>16476991379</v>
      </c>
      <c r="L32" s="422"/>
      <c r="M32" s="422"/>
      <c r="N32" s="40"/>
      <c r="Q32" s="455"/>
      <c r="R32" s="455"/>
      <c r="S32" s="455"/>
      <c r="W32" s="33"/>
      <c r="Y32" s="34"/>
      <c r="Z32" s="42"/>
    </row>
    <row r="33" spans="1:27" s="41" customFormat="1" ht="42" customHeight="1" x14ac:dyDescent="0.2">
      <c r="A33" s="29"/>
      <c r="B33" s="423"/>
      <c r="C33" s="423"/>
      <c r="D33" s="244"/>
      <c r="E33" s="56"/>
      <c r="F33" s="421"/>
      <c r="G33" s="421"/>
      <c r="H33" s="421"/>
      <c r="I33" s="56"/>
      <c r="J33" s="48"/>
      <c r="K33" s="422"/>
      <c r="L33" s="422"/>
      <c r="M33" s="422"/>
      <c r="N33" s="40"/>
      <c r="Q33" s="81"/>
      <c r="R33" s="81"/>
      <c r="S33" s="81"/>
      <c r="W33" s="33"/>
      <c r="Y33" s="34"/>
      <c r="Z33" s="42"/>
    </row>
    <row r="34" spans="1:27" s="41" customFormat="1" ht="42" customHeight="1" x14ac:dyDescent="0.2">
      <c r="A34" s="29"/>
      <c r="B34" s="423"/>
      <c r="C34" s="423"/>
      <c r="D34" s="244"/>
      <c r="E34" s="56"/>
      <c r="F34" s="421"/>
      <c r="G34" s="421"/>
      <c r="H34" s="421"/>
      <c r="I34" s="56"/>
      <c r="J34" s="48"/>
      <c r="K34" s="422"/>
      <c r="L34" s="422"/>
      <c r="M34" s="422"/>
      <c r="N34" s="40"/>
      <c r="Q34" s="81"/>
      <c r="R34" s="81"/>
      <c r="S34" s="81"/>
      <c r="W34" s="33"/>
      <c r="Y34" s="34"/>
      <c r="Z34" s="42"/>
    </row>
    <row r="35" spans="1:27" s="41" customFormat="1" ht="8.25" customHeight="1" x14ac:dyDescent="0.2">
      <c r="A35" s="29"/>
      <c r="B35" s="46"/>
      <c r="C35" s="46"/>
      <c r="D35" s="43"/>
      <c r="E35" s="43"/>
      <c r="F35" s="43"/>
      <c r="G35" s="43"/>
      <c r="H35" s="43"/>
      <c r="I35" s="43"/>
      <c r="J35" s="46"/>
      <c r="K35" s="46"/>
      <c r="L35" s="46"/>
      <c r="M35" s="46"/>
      <c r="N35" s="40"/>
      <c r="W35" s="33"/>
      <c r="Y35" s="34"/>
      <c r="Z35" s="42"/>
    </row>
    <row r="36" spans="1:27" ht="18" customHeight="1" x14ac:dyDescent="0.3">
      <c r="A36" s="49"/>
      <c r="B36" s="424" t="s">
        <v>442</v>
      </c>
      <c r="C36" s="424"/>
      <c r="D36" s="424"/>
      <c r="E36" s="50"/>
      <c r="F36" s="458"/>
      <c r="G36" s="458"/>
      <c r="H36" s="458"/>
      <c r="I36" s="458"/>
      <c r="J36" s="458"/>
      <c r="K36" s="425">
        <f>SUM(K31:M34)</f>
        <v>21753831379</v>
      </c>
      <c r="L36" s="426"/>
      <c r="M36" s="427"/>
      <c r="N36" s="49"/>
      <c r="Y36" s="34"/>
      <c r="Z36" s="34"/>
      <c r="AA36" s="34"/>
    </row>
    <row r="37" spans="1:27" ht="18.75" customHeight="1" x14ac:dyDescent="0.3">
      <c r="A37" s="49"/>
      <c r="B37" s="457" t="s">
        <v>81</v>
      </c>
      <c r="C37" s="457"/>
      <c r="D37" s="457"/>
      <c r="E37" s="75"/>
      <c r="F37" s="459" t="str">
        <f>IF(AND(J8="Subdirección de Análisis de Riesgos y Efectos de Cambio Climático"),B46,IF(AND(J8="Subdirección para la Reducción del Riesgos y Adaptación al Cambio Climático"),B47,IF(AND(J8="Subdirección para el Manejo de Emergencias y Desastres"),B48,IF(AND(J8="Subdirección Corporativa y Asuntos Disciplinarios"),B49,IF(AND(J8="Oficina de Tecnologías de la Información y las Comunicaciones "),B50,IF(AND(J8="Oficina Asesora Jurídica"),B51,IF(AND(J8="Oficina Asesora Planeación"),B52,IF(AND(J8="Oficina de Comunicaciones"),B53,IF(AND(J8="Dirección General"),B54,"")))))))))</f>
        <v>Mónica del Pilar Rubio Arenas
Subdirección Corporativa y Asuntos Disciplinarios
Subdirectora Corporativa y Asuntos Disciplinarios
mrubio@idiger.gov.co
4297414 - Extensión 2836</v>
      </c>
      <c r="G37" s="459"/>
      <c r="H37" s="459"/>
      <c r="I37" s="459"/>
      <c r="J37" s="459"/>
      <c r="K37" s="78"/>
      <c r="L37" s="78"/>
      <c r="M37" s="78"/>
      <c r="N37" s="49"/>
      <c r="Y37" s="34"/>
      <c r="Z37" s="34"/>
      <c r="AA37" s="34"/>
    </row>
    <row r="38" spans="1:27" ht="18.75" customHeight="1" x14ac:dyDescent="0.3">
      <c r="A38" s="49"/>
      <c r="B38" s="457" t="s">
        <v>82</v>
      </c>
      <c r="C38" s="457"/>
      <c r="D38" s="457"/>
      <c r="E38" s="75"/>
      <c r="F38" s="459"/>
      <c r="G38" s="459"/>
      <c r="H38" s="459"/>
      <c r="I38" s="459"/>
      <c r="J38" s="459"/>
      <c r="K38" s="78"/>
      <c r="L38" s="78"/>
      <c r="M38" s="78"/>
      <c r="N38" s="49"/>
      <c r="Y38" s="34"/>
      <c r="Z38" s="34"/>
      <c r="AA38" s="34"/>
    </row>
    <row r="39" spans="1:27" ht="18.75" customHeight="1" x14ac:dyDescent="0.3">
      <c r="A39" s="49"/>
      <c r="B39" s="457" t="s">
        <v>83</v>
      </c>
      <c r="C39" s="457"/>
      <c r="D39" s="457"/>
      <c r="E39" s="75"/>
      <c r="F39" s="459"/>
      <c r="G39" s="459"/>
      <c r="H39" s="459"/>
      <c r="I39" s="459"/>
      <c r="J39" s="459"/>
      <c r="K39" s="78"/>
      <c r="L39" s="78"/>
      <c r="M39" s="78"/>
      <c r="N39" s="49"/>
      <c r="Y39" s="34"/>
      <c r="Z39" s="34"/>
      <c r="AA39" s="34"/>
    </row>
    <row r="40" spans="1:27" ht="18.75" x14ac:dyDescent="0.2">
      <c r="A40" s="49"/>
      <c r="B40" s="457" t="s">
        <v>84</v>
      </c>
      <c r="C40" s="457"/>
      <c r="D40" s="457"/>
      <c r="E40" s="76"/>
      <c r="F40" s="459"/>
      <c r="G40" s="459"/>
      <c r="H40" s="459"/>
      <c r="I40" s="459"/>
      <c r="J40" s="459"/>
      <c r="K40" s="79"/>
      <c r="L40" s="79"/>
      <c r="M40" s="79"/>
      <c r="Y40" s="34"/>
      <c r="Z40" s="34"/>
      <c r="AA40" s="34"/>
    </row>
    <row r="41" spans="1:27" ht="18.75" x14ac:dyDescent="0.3">
      <c r="A41" s="49"/>
      <c r="B41" s="457" t="s">
        <v>85</v>
      </c>
      <c r="C41" s="457"/>
      <c r="D41" s="457"/>
      <c r="E41" s="75"/>
      <c r="F41" s="459"/>
      <c r="G41" s="459"/>
      <c r="H41" s="459"/>
      <c r="I41" s="459"/>
      <c r="J41" s="459"/>
      <c r="K41" s="78"/>
      <c r="L41" s="78"/>
      <c r="M41" s="78"/>
      <c r="Y41" s="34"/>
      <c r="Z41" s="34"/>
      <c r="AA41" s="34"/>
    </row>
    <row r="42" spans="1:27" ht="8.25" customHeight="1" x14ac:dyDescent="0.2">
      <c r="A42" s="29"/>
      <c r="B42" s="30"/>
      <c r="C42" s="30"/>
      <c r="D42" s="31"/>
      <c r="E42" s="31"/>
      <c r="F42" s="31"/>
      <c r="G42" s="31"/>
      <c r="H42" s="31"/>
      <c r="I42" s="29"/>
      <c r="J42" s="77"/>
      <c r="K42" s="77"/>
      <c r="L42" s="77"/>
      <c r="M42" s="77"/>
      <c r="N42" s="29"/>
      <c r="Y42" s="34"/>
      <c r="Z42" s="34"/>
      <c r="AA42" s="34"/>
    </row>
    <row r="43" spans="1:27" x14ac:dyDescent="0.2">
      <c r="Y43" s="34"/>
      <c r="Z43" s="34"/>
      <c r="AA43" s="34"/>
    </row>
    <row r="44" spans="1:27" x14ac:dyDescent="0.2">
      <c r="Y44" s="34"/>
      <c r="Z44" s="34"/>
      <c r="AA44" s="34"/>
    </row>
    <row r="45" spans="1:27" x14ac:dyDescent="0.2">
      <c r="Y45" s="34"/>
      <c r="Z45" s="34"/>
      <c r="AA45" s="34"/>
    </row>
    <row r="46" spans="1:27" ht="114.75" hidden="1" x14ac:dyDescent="0.2">
      <c r="B46" s="229" t="s">
        <v>476</v>
      </c>
      <c r="Y46" s="34"/>
      <c r="Z46" s="34"/>
      <c r="AA46" s="34"/>
    </row>
    <row r="47" spans="1:27" ht="114.75" hidden="1" x14ac:dyDescent="0.2">
      <c r="B47" s="229" t="s">
        <v>477</v>
      </c>
      <c r="Y47" s="34"/>
      <c r="Z47" s="34"/>
      <c r="AA47" s="34"/>
    </row>
    <row r="48" spans="1:27" ht="89.25" hidden="1" x14ac:dyDescent="0.2">
      <c r="B48" s="230" t="s">
        <v>478</v>
      </c>
      <c r="Y48" s="34"/>
      <c r="Z48" s="34"/>
      <c r="AA48" s="34"/>
    </row>
    <row r="49" spans="2:27" ht="89.25" hidden="1" x14ac:dyDescent="0.2">
      <c r="B49" s="230" t="s">
        <v>479</v>
      </c>
      <c r="Y49" s="34"/>
      <c r="Z49" s="34"/>
      <c r="AA49" s="34"/>
    </row>
    <row r="50" spans="2:27" ht="63.75" hidden="1" x14ac:dyDescent="0.2">
      <c r="B50" s="230" t="s">
        <v>480</v>
      </c>
      <c r="Y50" s="34"/>
      <c r="Z50" s="34"/>
      <c r="AA50" s="34"/>
    </row>
    <row r="51" spans="2:27" ht="76.5" hidden="1" x14ac:dyDescent="0.2">
      <c r="B51" s="230" t="s">
        <v>482</v>
      </c>
      <c r="Y51" s="34"/>
      <c r="Z51" s="34"/>
      <c r="AA51" s="34"/>
    </row>
    <row r="52" spans="2:27" ht="83.25" hidden="1" customHeight="1" x14ac:dyDescent="0.2">
      <c r="B52" s="230" t="s">
        <v>483</v>
      </c>
      <c r="Y52" s="34"/>
      <c r="Z52" s="34"/>
      <c r="AA52" s="34"/>
    </row>
    <row r="53" spans="2:27" ht="63.75" hidden="1" x14ac:dyDescent="0.2">
      <c r="B53" s="230" t="s">
        <v>484</v>
      </c>
      <c r="Y53" s="34"/>
      <c r="Z53" s="34"/>
      <c r="AA53" s="34"/>
    </row>
    <row r="54" spans="2:27" ht="76.5" hidden="1" x14ac:dyDescent="0.2">
      <c r="B54" s="229" t="s">
        <v>485</v>
      </c>
      <c r="Y54" s="34"/>
      <c r="Z54" s="34"/>
      <c r="AA54" s="34"/>
    </row>
    <row r="55" spans="2:27" x14ac:dyDescent="0.2">
      <c r="B55" s="229"/>
      <c r="Y55" s="34"/>
      <c r="Z55" s="34"/>
      <c r="AA55" s="34"/>
    </row>
    <row r="56" spans="2:27" x14ac:dyDescent="0.2">
      <c r="Y56" s="34"/>
      <c r="Z56" s="34"/>
      <c r="AA56" s="34"/>
    </row>
    <row r="57" spans="2:27" x14ac:dyDescent="0.2">
      <c r="Y57" s="34"/>
      <c r="Z57" s="34"/>
      <c r="AA57" s="34"/>
    </row>
    <row r="58" spans="2:27" x14ac:dyDescent="0.2">
      <c r="Y58" s="34"/>
      <c r="Z58" s="34"/>
      <c r="AA58" s="34"/>
    </row>
    <row r="59" spans="2:27" x14ac:dyDescent="0.2">
      <c r="Y59" s="34"/>
      <c r="Z59" s="34"/>
      <c r="AA59" s="34"/>
    </row>
    <row r="60" spans="2:27" x14ac:dyDescent="0.2">
      <c r="Y60" s="34"/>
      <c r="Z60" s="34"/>
      <c r="AA60" s="34"/>
    </row>
    <row r="61" spans="2:27" x14ac:dyDescent="0.2">
      <c r="Y61" s="34"/>
      <c r="Z61" s="34"/>
      <c r="AA61" s="34"/>
    </row>
    <row r="62" spans="2:27" x14ac:dyDescent="0.2">
      <c r="Y62" s="34"/>
      <c r="Z62" s="34"/>
      <c r="AA62" s="34"/>
    </row>
    <row r="63" spans="2:27" x14ac:dyDescent="0.2">
      <c r="Y63" s="34"/>
      <c r="Z63" s="34"/>
      <c r="AA63" s="34"/>
    </row>
    <row r="64" spans="2:27" x14ac:dyDescent="0.2">
      <c r="Y64" s="34"/>
      <c r="Z64" s="34"/>
      <c r="AA64" s="34"/>
    </row>
    <row r="65" spans="25:27" x14ac:dyDescent="0.2">
      <c r="Y65" s="34"/>
      <c r="Z65" s="34"/>
      <c r="AA65" s="34"/>
    </row>
    <row r="66" spans="25:27" x14ac:dyDescent="0.2">
      <c r="Y66" s="34"/>
      <c r="Z66" s="34"/>
      <c r="AA66" s="34"/>
    </row>
    <row r="67" spans="25:27" x14ac:dyDescent="0.2">
      <c r="Z67" s="34"/>
      <c r="AA67" s="34"/>
    </row>
    <row r="68" spans="25:27" x14ac:dyDescent="0.2">
      <c r="Z68" s="34"/>
      <c r="AA68" s="34"/>
    </row>
    <row r="69" spans="25:27" x14ac:dyDescent="0.2">
      <c r="Z69" s="34"/>
      <c r="AA69" s="34"/>
    </row>
    <row r="70" spans="25:27" x14ac:dyDescent="0.2">
      <c r="Z70" s="34"/>
      <c r="AA70" s="34"/>
    </row>
    <row r="71" spans="25:27" x14ac:dyDescent="0.2">
      <c r="Z71" s="34"/>
      <c r="AA71" s="34"/>
    </row>
    <row r="72" spans="25:27" x14ac:dyDescent="0.2">
      <c r="Z72" s="34"/>
      <c r="AA72" s="34"/>
    </row>
    <row r="73" spans="25:27" x14ac:dyDescent="0.2">
      <c r="Z73" s="34"/>
      <c r="AA73" s="34"/>
    </row>
    <row r="74" spans="25:27" x14ac:dyDescent="0.2">
      <c r="Z74" s="34"/>
      <c r="AA74" s="34"/>
    </row>
    <row r="75" spans="25:27" x14ac:dyDescent="0.2">
      <c r="Z75" s="34"/>
      <c r="AA75" s="34"/>
    </row>
    <row r="76" spans="25:27" x14ac:dyDescent="0.2">
      <c r="Z76" s="34"/>
      <c r="AA76" s="34"/>
    </row>
    <row r="77" spans="25:27" x14ac:dyDescent="0.2">
      <c r="Z77" s="34"/>
      <c r="AA77" s="34"/>
    </row>
    <row r="78" spans="25:27" x14ac:dyDescent="0.2">
      <c r="Z78" s="34"/>
      <c r="AA78" s="34"/>
    </row>
    <row r="79" spans="25:27" x14ac:dyDescent="0.2">
      <c r="Z79" s="34"/>
      <c r="AA79" s="34"/>
    </row>
    <row r="80" spans="25:27" x14ac:dyDescent="0.2">
      <c r="Z80" s="34"/>
      <c r="AA80" s="34"/>
    </row>
    <row r="81" spans="26:27" x14ac:dyDescent="0.2">
      <c r="Z81" s="34"/>
      <c r="AA81" s="34"/>
    </row>
    <row r="82" spans="26:27" x14ac:dyDescent="0.2">
      <c r="Z82" s="34"/>
      <c r="AA82" s="34"/>
    </row>
    <row r="83" spans="26:27" x14ac:dyDescent="0.2">
      <c r="Z83" s="34"/>
      <c r="AA83" s="34"/>
    </row>
    <row r="84" spans="26:27" x14ac:dyDescent="0.2">
      <c r="Z84" s="34"/>
      <c r="AA84" s="34"/>
    </row>
    <row r="85" spans="26:27" x14ac:dyDescent="0.2">
      <c r="Z85" s="34"/>
      <c r="AA85" s="34"/>
    </row>
    <row r="86" spans="26:27" x14ac:dyDescent="0.2">
      <c r="Z86" s="34"/>
      <c r="AA86" s="34"/>
    </row>
    <row r="87" spans="26:27" x14ac:dyDescent="0.2">
      <c r="Z87" s="34"/>
      <c r="AA87" s="34"/>
    </row>
    <row r="88" spans="26:27" x14ac:dyDescent="0.2">
      <c r="Z88" s="34"/>
      <c r="AA88" s="34"/>
    </row>
    <row r="89" spans="26:27" x14ac:dyDescent="0.2">
      <c r="Z89" s="34"/>
      <c r="AA89" s="34"/>
    </row>
    <row r="90" spans="26:27" x14ac:dyDescent="0.2">
      <c r="AA90" s="34"/>
    </row>
    <row r="91" spans="26:27" x14ac:dyDescent="0.2">
      <c r="AA91" s="34"/>
    </row>
    <row r="92" spans="26:27" x14ac:dyDescent="0.2">
      <c r="AA92" s="34"/>
    </row>
    <row r="93" spans="26:27" x14ac:dyDescent="0.2">
      <c r="AA93" s="34"/>
    </row>
    <row r="94" spans="26:27" x14ac:dyDescent="0.2">
      <c r="AA94" s="34"/>
    </row>
    <row r="95" spans="26:27" x14ac:dyDescent="0.2">
      <c r="AA95" s="34"/>
    </row>
    <row r="96" spans="26:27" x14ac:dyDescent="0.2">
      <c r="AA96" s="34"/>
    </row>
    <row r="97" spans="27:27" x14ac:dyDescent="0.2">
      <c r="AA97" s="34"/>
    </row>
    <row r="98" spans="27:27" x14ac:dyDescent="0.2">
      <c r="AA98" s="34"/>
    </row>
    <row r="99" spans="27:27" x14ac:dyDescent="0.2">
      <c r="AA99" s="34"/>
    </row>
    <row r="100" spans="27:27" x14ac:dyDescent="0.2">
      <c r="AA100" s="34"/>
    </row>
    <row r="101" spans="27:27" x14ac:dyDescent="0.2">
      <c r="AA101" s="34"/>
    </row>
    <row r="102" spans="27:27" x14ac:dyDescent="0.2">
      <c r="AA102" s="34"/>
    </row>
    <row r="103" spans="27:27" x14ac:dyDescent="0.2">
      <c r="AA103" s="34"/>
    </row>
    <row r="104" spans="27:27" x14ac:dyDescent="0.2">
      <c r="AA104" s="34"/>
    </row>
    <row r="105" spans="27:27" x14ac:dyDescent="0.2">
      <c r="AA105" s="34"/>
    </row>
    <row r="106" spans="27:27" x14ac:dyDescent="0.2">
      <c r="AA106" s="34"/>
    </row>
    <row r="107" spans="27:27" x14ac:dyDescent="0.2">
      <c r="AA107" s="34"/>
    </row>
    <row r="108" spans="27:27" x14ac:dyDescent="0.2">
      <c r="AA108" s="34"/>
    </row>
    <row r="109" spans="27:27" x14ac:dyDescent="0.2">
      <c r="AA109" s="34"/>
    </row>
  </sheetData>
  <sheetProtection password="CCE3" sheet="1" objects="1" scenarios="1"/>
  <dataConsolidate/>
  <mergeCells count="60">
    <mergeCell ref="B37:D37"/>
    <mergeCell ref="B41:D41"/>
    <mergeCell ref="F34:H34"/>
    <mergeCell ref="B38:D38"/>
    <mergeCell ref="B39:D39"/>
    <mergeCell ref="B40:D40"/>
    <mergeCell ref="F36:J36"/>
    <mergeCell ref="F37:J41"/>
    <mergeCell ref="B7:D7"/>
    <mergeCell ref="Q32:S32"/>
    <mergeCell ref="B30:C30"/>
    <mergeCell ref="B31:C31"/>
    <mergeCell ref="B32:C32"/>
    <mergeCell ref="B17:H17"/>
    <mergeCell ref="J19:M19"/>
    <mergeCell ref="J20:M20"/>
    <mergeCell ref="J21:M21"/>
    <mergeCell ref="B19:D19"/>
    <mergeCell ref="F20:H20"/>
    <mergeCell ref="F19:H19"/>
    <mergeCell ref="B21:D21"/>
    <mergeCell ref="F21:H21"/>
    <mergeCell ref="Q31:S31"/>
    <mergeCell ref="B22:D22"/>
    <mergeCell ref="B28:H28"/>
    <mergeCell ref="K30:M30"/>
    <mergeCell ref="K31:M31"/>
    <mergeCell ref="B24:D26"/>
    <mergeCell ref="C2:K3"/>
    <mergeCell ref="J9:M9"/>
    <mergeCell ref="F9:H9"/>
    <mergeCell ref="J10:M15"/>
    <mergeCell ref="B9:D9"/>
    <mergeCell ref="C4:K4"/>
    <mergeCell ref="B6:H6"/>
    <mergeCell ref="B8:D8"/>
    <mergeCell ref="F8:H8"/>
    <mergeCell ref="F7:H7"/>
    <mergeCell ref="J8:M8"/>
    <mergeCell ref="J7:M7"/>
    <mergeCell ref="F24:M26"/>
    <mergeCell ref="B10:D15"/>
    <mergeCell ref="F10:H15"/>
    <mergeCell ref="J22:M22"/>
    <mergeCell ref="F22:H22"/>
    <mergeCell ref="F23:H23"/>
    <mergeCell ref="B20:D20"/>
    <mergeCell ref="B23:D23"/>
    <mergeCell ref="J23:M23"/>
    <mergeCell ref="F30:H30"/>
    <mergeCell ref="F31:H31"/>
    <mergeCell ref="K33:M33"/>
    <mergeCell ref="B34:C34"/>
    <mergeCell ref="B36:D36"/>
    <mergeCell ref="K36:M36"/>
    <mergeCell ref="B33:C33"/>
    <mergeCell ref="F33:H33"/>
    <mergeCell ref="K34:M34"/>
    <mergeCell ref="F32:H32"/>
    <mergeCell ref="K32:M32"/>
  </mergeCells>
  <dataValidations count="1">
    <dataValidation type="list" allowBlank="1" showInputMessage="1" showErrorMessage="1" sqref="F31:H34">
      <formula1>INDIRECT(B31)</formula1>
    </dataValidation>
  </dataValidations>
  <printOptions horizontalCentered="1" verticalCentered="1"/>
  <pageMargins left="0.39370078740157483" right="0.39370078740157483" top="0.39370078740157483" bottom="0.39370078740157483" header="0.31496062992125984" footer="0.31496062992125984"/>
  <pageSetup paperSize="14" scale="62" orientation="landscape" horizontalDpi="4294967294" verticalDpi="4294967294" r:id="rId1"/>
  <headerFooter alignWithMargins="0"/>
  <ignoredErrors>
    <ignoredError sqref="F24 B24 D31:D32 B10" unlockedFormula="1"/>
  </ignoredErrors>
  <drawing r:id="rId2"/>
  <extLst>
    <ext xmlns:x14="http://schemas.microsoft.com/office/spreadsheetml/2009/9/main" uri="{CCE6A557-97BC-4b89-ADB6-D9C93CAAB3DF}">
      <x14:dataValidations xmlns:xm="http://schemas.microsoft.com/office/excel/2006/main" count="12">
        <x14:dataValidation type="list" allowBlank="1" showInputMessage="1" showErrorMessage="1">
          <x14:formula1>
            <xm:f>[1]Listas!#REF!</xm:f>
          </x14:formula1>
          <xm:sqref>E38:E39</xm:sqref>
        </x14:dataValidation>
        <x14:dataValidation type="list" allowBlank="1" showInputMessage="1" showErrorMessage="1">
          <x14:formula1>
            <xm:f>'base de datos'!$B$100:$B$101</xm:f>
          </x14:formula1>
          <xm:sqref>B22</xm:sqref>
        </x14:dataValidation>
        <x14:dataValidation type="list" allowBlank="1" showInputMessage="1" showErrorMessage="1">
          <x14:formula1>
            <xm:f>'base de datos'!$B$13</xm:f>
          </x14:formula1>
          <xm:sqref>B20:D20</xm:sqref>
        </x14:dataValidation>
        <x14:dataValidation type="list" allowBlank="1" showInputMessage="1" showErrorMessage="1">
          <x14:formula1>
            <xm:f>'base de datos'!$B$103:$B$104</xm:f>
          </x14:formula1>
          <xm:sqref>F22</xm:sqref>
        </x14:dataValidation>
        <x14:dataValidation type="list" allowBlank="1" showInputMessage="1" showErrorMessage="1">
          <x14:formula1>
            <xm:f>'base de datos'!$B$14</xm:f>
          </x14:formula1>
          <xm:sqref>F20:H20</xm:sqref>
        </x14:dataValidation>
        <x14:dataValidation type="list" allowBlank="1" showInputMessage="1" showErrorMessage="1">
          <x14:formula1>
            <xm:f>'base de datos'!$B$3:$B$5</xm:f>
          </x14:formula1>
          <xm:sqref>F8:H8</xm:sqref>
        </x14:dataValidation>
        <x14:dataValidation type="list" allowBlank="1" showInputMessage="1" showErrorMessage="1">
          <x14:formula1>
            <xm:f>'base de datos'!$B$22:$B$23</xm:f>
          </x14:formula1>
          <xm:sqref>J22</xm:sqref>
        </x14:dataValidation>
        <x14:dataValidation type="list" allowBlank="1" showInputMessage="1" showErrorMessage="1">
          <x14:formula1>
            <xm:f>'base de datos'!$B$98</xm:f>
          </x14:formula1>
          <xm:sqref>J20</xm:sqref>
        </x14:dataValidation>
        <x14:dataValidation type="list" allowBlank="1" showInputMessage="1" showErrorMessage="1">
          <x14:formula1>
            <xm:f>'base de datos'!$B$219:$B$223</xm:f>
          </x14:formula1>
          <xm:sqref>J31:J34</xm:sqref>
        </x14:dataValidation>
        <x14:dataValidation type="list" allowBlank="1" showInputMessage="1" showErrorMessage="1">
          <x14:formula1>
            <xm:f>'base de datos'!$B$154:$B$156</xm:f>
          </x14:formula1>
          <xm:sqref>B31:C34</xm:sqref>
        </x14:dataValidation>
        <x14:dataValidation type="list" allowBlank="1" showInputMessage="1" showErrorMessage="1">
          <x14:formula1>
            <xm:f>'base de datos'!$A$140:$A$152</xm:f>
          </x14:formula1>
          <xm:sqref>B8:D8</xm:sqref>
        </x14:dataValidation>
        <x14:dataValidation type="list" allowBlank="1" showInputMessage="1" showErrorMessage="1">
          <x14:formula1>
            <xm:f>INDIRECT('base de datos'!$C$142)</xm:f>
          </x14:formula1>
          <xm:sqref>J8:M8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66"/>
  <sheetViews>
    <sheetView tabSelected="1" view="pageBreakPreview" topLeftCell="H105" zoomScale="70" zoomScaleNormal="80" zoomScaleSheetLayoutView="70" workbookViewId="0">
      <selection activeCell="J90" sqref="J90:J97"/>
    </sheetView>
  </sheetViews>
  <sheetFormatPr baseColWidth="10" defaultRowHeight="12.75" x14ac:dyDescent="0.2"/>
  <cols>
    <col min="1" max="1" width="1.5703125" style="1" customWidth="1"/>
    <col min="2" max="2" width="33.28515625" style="1" customWidth="1"/>
    <col min="3" max="3" width="5.7109375" style="1" customWidth="1"/>
    <col min="4" max="4" width="52.7109375" style="1" customWidth="1"/>
    <col min="5" max="5" width="18.42578125" style="1" hidden="1" customWidth="1"/>
    <col min="6" max="6" width="15.85546875" style="1" customWidth="1"/>
    <col min="7" max="7" width="12.7109375" style="1" customWidth="1"/>
    <col min="8" max="8" width="20.5703125" style="1" customWidth="1"/>
    <col min="9" max="9" width="21.28515625" style="1" customWidth="1"/>
    <col min="10" max="10" width="15.42578125" style="1" customWidth="1"/>
    <col min="11" max="11" width="14.5703125" style="1" customWidth="1"/>
    <col min="12" max="12" width="16.85546875" style="7" customWidth="1"/>
    <col min="13" max="13" width="2.7109375" style="7" customWidth="1"/>
    <col min="14" max="14" width="58.28515625" style="7" customWidth="1"/>
    <col min="15" max="15" width="11.28515625" style="7" customWidth="1"/>
    <col min="16" max="16" width="15.42578125" style="7" customWidth="1"/>
    <col min="17" max="17" width="14.5703125" style="1" customWidth="1"/>
    <col min="18" max="18" width="16.7109375" style="1" customWidth="1"/>
    <col min="19" max="19" width="0.85546875" style="1" customWidth="1"/>
    <col min="20" max="20" width="25.7109375" style="1" bestFit="1" customWidth="1"/>
    <col min="21" max="21" width="27.5703125" style="1" customWidth="1"/>
    <col min="22" max="22" width="21" style="1" customWidth="1"/>
    <col min="23" max="23" width="13.5703125" style="1" customWidth="1"/>
    <col min="24" max="24" width="26.5703125" style="1" customWidth="1"/>
    <col min="25" max="25" width="2.7109375" style="1" customWidth="1"/>
    <col min="26" max="16384" width="11.42578125" style="1"/>
  </cols>
  <sheetData>
    <row r="1" spans="1:25" ht="13.5" thickBot="1" x14ac:dyDescent="0.25">
      <c r="A1" s="5"/>
      <c r="B1" s="5"/>
      <c r="C1" s="5"/>
      <c r="D1" s="5"/>
      <c r="E1" s="5"/>
      <c r="F1" s="5"/>
      <c r="G1" s="5"/>
      <c r="H1" s="5"/>
      <c r="I1" s="5"/>
      <c r="J1" s="5"/>
      <c r="K1" s="5"/>
      <c r="L1" s="27"/>
      <c r="M1" s="27"/>
      <c r="N1" s="27"/>
      <c r="O1" s="27"/>
      <c r="P1" s="27"/>
      <c r="Q1" s="2"/>
      <c r="R1" s="2"/>
      <c r="S1" s="2"/>
      <c r="T1" s="2"/>
      <c r="U1" s="2"/>
      <c r="V1" s="2"/>
      <c r="W1" s="2"/>
      <c r="X1" s="2"/>
      <c r="Y1" s="2"/>
    </row>
    <row r="2" spans="1:25" s="33" customFormat="1" ht="33.75" customHeight="1" x14ac:dyDescent="0.2">
      <c r="A2" s="29"/>
      <c r="B2" s="85"/>
      <c r="C2" s="85"/>
      <c r="D2" s="446" t="s">
        <v>114</v>
      </c>
      <c r="E2" s="446"/>
      <c r="F2" s="446"/>
      <c r="G2" s="446"/>
      <c r="H2" s="446"/>
      <c r="I2" s="446"/>
      <c r="J2" s="446"/>
      <c r="K2" s="446"/>
      <c r="L2" s="446"/>
      <c r="M2" s="446"/>
      <c r="N2" s="446"/>
      <c r="O2" s="446"/>
      <c r="P2" s="446"/>
      <c r="Q2" s="146" t="s">
        <v>70</v>
      </c>
      <c r="R2" s="299" t="s">
        <v>0</v>
      </c>
      <c r="S2" s="32"/>
      <c r="T2" s="32"/>
      <c r="U2" s="32"/>
      <c r="V2" s="32"/>
      <c r="W2" s="32"/>
      <c r="X2" s="32"/>
      <c r="Y2" s="32"/>
    </row>
    <row r="3" spans="1:25" s="33" customFormat="1" ht="33.75" customHeight="1" x14ac:dyDescent="0.2">
      <c r="A3" s="29"/>
      <c r="B3" s="86"/>
      <c r="C3" s="86"/>
      <c r="D3" s="447"/>
      <c r="E3" s="447"/>
      <c r="F3" s="447"/>
      <c r="G3" s="447"/>
      <c r="H3" s="447"/>
      <c r="I3" s="447"/>
      <c r="J3" s="447"/>
      <c r="K3" s="447"/>
      <c r="L3" s="447"/>
      <c r="M3" s="447"/>
      <c r="N3" s="447"/>
      <c r="O3" s="447"/>
      <c r="P3" s="447"/>
      <c r="Q3" s="84" t="s">
        <v>1</v>
      </c>
      <c r="R3" s="300">
        <v>4</v>
      </c>
      <c r="S3" s="32"/>
      <c r="T3" s="32"/>
      <c r="U3" s="32"/>
      <c r="V3" s="32"/>
      <c r="W3" s="32"/>
      <c r="X3" s="132"/>
      <c r="Y3" s="132"/>
    </row>
    <row r="4" spans="1:25" s="33" customFormat="1" ht="33.75" customHeight="1" thickBot="1" x14ac:dyDescent="0.25">
      <c r="A4" s="29"/>
      <c r="B4" s="87"/>
      <c r="C4" s="87"/>
      <c r="D4" s="453" t="s">
        <v>466</v>
      </c>
      <c r="E4" s="453"/>
      <c r="F4" s="453"/>
      <c r="G4" s="453"/>
      <c r="H4" s="453"/>
      <c r="I4" s="453"/>
      <c r="J4" s="453"/>
      <c r="K4" s="453"/>
      <c r="L4" s="453"/>
      <c r="M4" s="453"/>
      <c r="N4" s="453"/>
      <c r="O4" s="453"/>
      <c r="P4" s="453"/>
      <c r="Q4" s="36" t="s">
        <v>71</v>
      </c>
      <c r="R4" s="301">
        <v>43256</v>
      </c>
      <c r="S4" s="32"/>
      <c r="T4" s="32"/>
      <c r="U4" s="32"/>
      <c r="V4" s="32"/>
      <c r="W4" s="32"/>
      <c r="X4" s="132"/>
      <c r="Y4" s="132"/>
    </row>
    <row r="5" spans="1:25" ht="16.5" customHeight="1" x14ac:dyDescent="0.2">
      <c r="A5" s="2"/>
      <c r="B5" s="3"/>
      <c r="C5" s="92"/>
      <c r="D5" s="28"/>
      <c r="E5" s="91"/>
      <c r="F5" s="28"/>
      <c r="G5" s="28"/>
      <c r="H5" s="91"/>
      <c r="I5" s="91"/>
      <c r="J5" s="91"/>
      <c r="K5" s="28"/>
      <c r="L5" s="4"/>
      <c r="M5" s="4"/>
      <c r="N5" s="493"/>
      <c r="O5" s="493"/>
      <c r="P5" s="493"/>
      <c r="Q5" s="493"/>
      <c r="R5" s="493"/>
      <c r="S5" s="5"/>
      <c r="T5" s="5"/>
      <c r="U5" s="5"/>
      <c r="V5" s="5"/>
      <c r="W5" s="5"/>
      <c r="X5" s="5"/>
      <c r="Y5" s="5"/>
    </row>
    <row r="6" spans="1:25" s="6" customFormat="1" ht="45" customHeight="1" x14ac:dyDescent="0.2">
      <c r="A6" s="5"/>
      <c r="B6" s="83" t="s">
        <v>308</v>
      </c>
      <c r="C6" s="83"/>
      <c r="D6" s="83" t="s">
        <v>309</v>
      </c>
      <c r="E6" s="83" t="s">
        <v>372</v>
      </c>
      <c r="F6" s="83" t="s">
        <v>3</v>
      </c>
      <c r="G6" s="83" t="s">
        <v>4</v>
      </c>
      <c r="H6" s="83" t="s">
        <v>310</v>
      </c>
      <c r="I6" s="83" t="s">
        <v>111</v>
      </c>
      <c r="J6" s="83" t="s">
        <v>312</v>
      </c>
      <c r="K6" s="83" t="s">
        <v>311</v>
      </c>
      <c r="L6" s="83" t="s">
        <v>315</v>
      </c>
      <c r="M6" s="83"/>
      <c r="N6" s="312" t="s">
        <v>313</v>
      </c>
      <c r="O6" s="312" t="s">
        <v>314</v>
      </c>
      <c r="P6" s="312" t="s">
        <v>312</v>
      </c>
      <c r="Q6" s="312" t="s">
        <v>311</v>
      </c>
      <c r="R6" s="312" t="s">
        <v>315</v>
      </c>
      <c r="S6" s="114"/>
      <c r="T6" s="113"/>
      <c r="U6" s="113"/>
      <c r="V6" s="113"/>
      <c r="W6" s="115"/>
      <c r="X6" s="113"/>
      <c r="Y6" s="5"/>
    </row>
    <row r="7" spans="1:25" ht="33.75" customHeight="1" x14ac:dyDescent="0.2">
      <c r="A7" s="5"/>
      <c r="B7" s="494" t="s">
        <v>593</v>
      </c>
      <c r="C7" s="494"/>
      <c r="D7" s="494"/>
      <c r="E7" s="255"/>
      <c r="F7" s="495" t="s">
        <v>512</v>
      </c>
      <c r="G7" s="495"/>
      <c r="H7" s="257">
        <v>0.14000000000000001</v>
      </c>
      <c r="I7" s="138"/>
      <c r="J7" s="138"/>
      <c r="K7" s="138"/>
      <c r="L7" s="138"/>
      <c r="M7" s="138"/>
      <c r="N7" s="138"/>
      <c r="O7" s="260">
        <f>H7*O23</f>
        <v>0.13754000000000002</v>
      </c>
      <c r="P7" s="138"/>
      <c r="Q7" s="138"/>
      <c r="R7" s="143"/>
      <c r="S7" s="133"/>
      <c r="T7" s="133"/>
      <c r="U7" s="133"/>
      <c r="V7" s="133"/>
      <c r="W7" s="133"/>
      <c r="X7" s="133"/>
      <c r="Y7" s="5"/>
    </row>
    <row r="8" spans="1:25" ht="143.25" customHeight="1" x14ac:dyDescent="0.2">
      <c r="A8" s="5"/>
      <c r="B8" s="503" t="s">
        <v>629</v>
      </c>
      <c r="C8" s="127" t="s">
        <v>193</v>
      </c>
      <c r="D8" s="124" t="s">
        <v>604</v>
      </c>
      <c r="E8" s="389"/>
      <c r="F8" s="123">
        <v>43101</v>
      </c>
      <c r="G8" s="123">
        <v>43465</v>
      </c>
      <c r="H8" s="130" t="s">
        <v>870</v>
      </c>
      <c r="I8" s="130" t="s">
        <v>615</v>
      </c>
      <c r="J8" s="462">
        <f>94732000+7750800</f>
        <v>102482800</v>
      </c>
      <c r="K8" s="462">
        <v>0</v>
      </c>
      <c r="L8" s="462">
        <v>0</v>
      </c>
      <c r="M8" s="148"/>
      <c r="N8" s="151" t="s">
        <v>932</v>
      </c>
      <c r="O8" s="405">
        <v>1</v>
      </c>
      <c r="P8" s="462">
        <f>94732000+7750800</f>
        <v>102482800</v>
      </c>
      <c r="Q8" s="462">
        <v>0</v>
      </c>
      <c r="R8" s="462">
        <v>0</v>
      </c>
      <c r="S8" s="27"/>
      <c r="T8" s="53"/>
      <c r="U8" s="251"/>
      <c r="V8" s="496"/>
      <c r="W8" s="129"/>
      <c r="X8" s="2"/>
      <c r="Y8" s="2"/>
    </row>
    <row r="9" spans="1:25" ht="120.75" customHeight="1" x14ac:dyDescent="0.2">
      <c r="A9" s="5"/>
      <c r="B9" s="504"/>
      <c r="C9" s="121" t="s">
        <v>195</v>
      </c>
      <c r="D9" s="116" t="s">
        <v>605</v>
      </c>
      <c r="E9" s="258"/>
      <c r="F9" s="117">
        <v>43101</v>
      </c>
      <c r="G9" s="117">
        <v>43465</v>
      </c>
      <c r="H9" s="328" t="s">
        <v>870</v>
      </c>
      <c r="I9" s="328" t="s">
        <v>616</v>
      </c>
      <c r="J9" s="460"/>
      <c r="K9" s="460"/>
      <c r="L9" s="460"/>
      <c r="M9" s="149"/>
      <c r="N9" s="152" t="s">
        <v>933</v>
      </c>
      <c r="O9" s="406">
        <v>0.82399999999999995</v>
      </c>
      <c r="P9" s="460"/>
      <c r="Q9" s="460">
        <v>0</v>
      </c>
      <c r="R9" s="460">
        <v>0</v>
      </c>
      <c r="S9" s="27"/>
      <c r="T9" s="53"/>
      <c r="U9" s="251"/>
      <c r="V9" s="496"/>
      <c r="W9" s="129"/>
      <c r="X9" s="2"/>
      <c r="Y9" s="2"/>
    </row>
    <row r="10" spans="1:25" ht="110.25" customHeight="1" x14ac:dyDescent="0.2">
      <c r="A10" s="5"/>
      <c r="B10" s="504"/>
      <c r="C10" s="121" t="s">
        <v>197</v>
      </c>
      <c r="D10" s="116" t="s">
        <v>632</v>
      </c>
      <c r="E10" s="258"/>
      <c r="F10" s="117">
        <v>43101</v>
      </c>
      <c r="G10" s="117">
        <v>43465</v>
      </c>
      <c r="H10" s="328" t="s">
        <v>870</v>
      </c>
      <c r="I10" s="328" t="s">
        <v>617</v>
      </c>
      <c r="J10" s="460"/>
      <c r="K10" s="460"/>
      <c r="L10" s="460"/>
      <c r="M10" s="149"/>
      <c r="N10" s="152" t="s">
        <v>934</v>
      </c>
      <c r="O10" s="406">
        <v>1</v>
      </c>
      <c r="P10" s="460"/>
      <c r="Q10" s="460">
        <v>0</v>
      </c>
      <c r="R10" s="460">
        <v>0</v>
      </c>
      <c r="S10" s="27"/>
      <c r="T10" s="53"/>
      <c r="U10" s="251"/>
      <c r="V10" s="496"/>
      <c r="W10" s="129"/>
      <c r="X10" s="2"/>
      <c r="Y10" s="2"/>
    </row>
    <row r="11" spans="1:25" ht="132.75" customHeight="1" x14ac:dyDescent="0.2">
      <c r="A11" s="5"/>
      <c r="B11" s="504"/>
      <c r="C11" s="121" t="s">
        <v>198</v>
      </c>
      <c r="D11" s="116" t="s">
        <v>633</v>
      </c>
      <c r="E11" s="258"/>
      <c r="F11" s="117">
        <v>43101</v>
      </c>
      <c r="G11" s="117">
        <v>43465</v>
      </c>
      <c r="H11" s="328" t="s">
        <v>870</v>
      </c>
      <c r="I11" s="328" t="s">
        <v>618</v>
      </c>
      <c r="J11" s="460"/>
      <c r="K11" s="460"/>
      <c r="L11" s="460"/>
      <c r="M11" s="149"/>
      <c r="N11" s="152" t="s">
        <v>935</v>
      </c>
      <c r="O11" s="406">
        <v>1</v>
      </c>
      <c r="P11" s="460"/>
      <c r="Q11" s="460"/>
      <c r="R11" s="460"/>
      <c r="S11" s="27"/>
      <c r="T11" s="53"/>
      <c r="U11" s="251"/>
      <c r="V11" s="496"/>
      <c r="W11" s="129"/>
      <c r="X11" s="2"/>
      <c r="Y11" s="2"/>
    </row>
    <row r="12" spans="1:25" ht="169.5" customHeight="1" x14ac:dyDescent="0.2">
      <c r="A12" s="5"/>
      <c r="B12" s="504"/>
      <c r="C12" s="121" t="s">
        <v>594</v>
      </c>
      <c r="D12" s="116" t="s">
        <v>634</v>
      </c>
      <c r="E12" s="258"/>
      <c r="F12" s="117">
        <v>43191</v>
      </c>
      <c r="G12" s="117">
        <v>43465</v>
      </c>
      <c r="H12" s="328" t="s">
        <v>870</v>
      </c>
      <c r="I12" s="328" t="s">
        <v>619</v>
      </c>
      <c r="J12" s="460"/>
      <c r="K12" s="460"/>
      <c r="L12" s="460"/>
      <c r="M12" s="149"/>
      <c r="N12" s="152" t="s">
        <v>936</v>
      </c>
      <c r="O12" s="406">
        <v>0.93</v>
      </c>
      <c r="P12" s="460"/>
      <c r="Q12" s="460"/>
      <c r="R12" s="460"/>
      <c r="S12" s="27"/>
      <c r="T12" s="53"/>
      <c r="U12" s="251"/>
      <c r="V12" s="496"/>
      <c r="W12" s="129"/>
      <c r="X12" s="2"/>
      <c r="Y12" s="2"/>
    </row>
    <row r="13" spans="1:25" ht="110.25" customHeight="1" x14ac:dyDescent="0.2">
      <c r="A13" s="5"/>
      <c r="B13" s="504"/>
      <c r="C13" s="121" t="s">
        <v>595</v>
      </c>
      <c r="D13" s="116" t="s">
        <v>606</v>
      </c>
      <c r="E13" s="258"/>
      <c r="F13" s="117">
        <v>43101</v>
      </c>
      <c r="G13" s="117">
        <v>43465</v>
      </c>
      <c r="H13" s="328" t="s">
        <v>871</v>
      </c>
      <c r="I13" s="328" t="s">
        <v>620</v>
      </c>
      <c r="J13" s="460">
        <f>72292000+5914800</f>
        <v>78206800</v>
      </c>
      <c r="K13" s="460">
        <v>0</v>
      </c>
      <c r="L13" s="460">
        <v>0</v>
      </c>
      <c r="M13" s="149"/>
      <c r="N13" s="152" t="s">
        <v>929</v>
      </c>
      <c r="O13" s="406">
        <v>1</v>
      </c>
      <c r="P13" s="460">
        <f>72292000+5914800</f>
        <v>78206800</v>
      </c>
      <c r="Q13" s="460"/>
      <c r="R13" s="460"/>
      <c r="S13" s="27"/>
      <c r="T13" s="53"/>
      <c r="U13" s="251"/>
      <c r="V13" s="496"/>
      <c r="W13" s="129"/>
      <c r="X13" s="2"/>
      <c r="Y13" s="2"/>
    </row>
    <row r="14" spans="1:25" ht="90.75" customHeight="1" x14ac:dyDescent="0.2">
      <c r="A14" s="5"/>
      <c r="B14" s="504"/>
      <c r="C14" s="121" t="s">
        <v>596</v>
      </c>
      <c r="D14" s="116" t="s">
        <v>607</v>
      </c>
      <c r="E14" s="258"/>
      <c r="F14" s="117">
        <v>43101</v>
      </c>
      <c r="G14" s="117">
        <v>43465</v>
      </c>
      <c r="H14" s="328" t="s">
        <v>871</v>
      </c>
      <c r="I14" s="328" t="s">
        <v>621</v>
      </c>
      <c r="J14" s="460"/>
      <c r="K14" s="460"/>
      <c r="L14" s="460"/>
      <c r="M14" s="149"/>
      <c r="N14" s="152" t="s">
        <v>930</v>
      </c>
      <c r="O14" s="406">
        <v>1</v>
      </c>
      <c r="P14" s="460"/>
      <c r="Q14" s="460"/>
      <c r="R14" s="460"/>
      <c r="S14" s="27"/>
      <c r="T14" s="53"/>
      <c r="U14" s="251"/>
      <c r="V14" s="496"/>
      <c r="W14" s="129"/>
      <c r="X14" s="2"/>
      <c r="Y14" s="2"/>
    </row>
    <row r="15" spans="1:25" ht="93" customHeight="1" x14ac:dyDescent="0.2">
      <c r="A15" s="5"/>
      <c r="B15" s="505"/>
      <c r="C15" s="122" t="s">
        <v>597</v>
      </c>
      <c r="D15" s="118" t="s">
        <v>608</v>
      </c>
      <c r="E15" s="390"/>
      <c r="F15" s="119">
        <v>43101</v>
      </c>
      <c r="G15" s="119">
        <v>43465</v>
      </c>
      <c r="H15" s="126" t="s">
        <v>871</v>
      </c>
      <c r="I15" s="126" t="s">
        <v>622</v>
      </c>
      <c r="J15" s="461"/>
      <c r="K15" s="461"/>
      <c r="L15" s="461"/>
      <c r="M15" s="150"/>
      <c r="N15" s="156" t="s">
        <v>931</v>
      </c>
      <c r="O15" s="406">
        <v>1</v>
      </c>
      <c r="P15" s="461"/>
      <c r="Q15" s="461"/>
      <c r="R15" s="461"/>
      <c r="S15" s="27"/>
      <c r="T15" s="53"/>
      <c r="U15" s="251"/>
      <c r="V15" s="496"/>
      <c r="W15" s="129"/>
      <c r="X15" s="2"/>
      <c r="Y15" s="2"/>
    </row>
    <row r="16" spans="1:25" ht="33.75" customHeight="1" x14ac:dyDescent="0.2">
      <c r="A16" s="5"/>
      <c r="B16" s="494" t="s">
        <v>593</v>
      </c>
      <c r="C16" s="494"/>
      <c r="D16" s="494"/>
      <c r="E16" s="326"/>
      <c r="F16" s="495"/>
      <c r="G16" s="495"/>
      <c r="H16" s="257"/>
      <c r="I16" s="138"/>
      <c r="J16" s="138"/>
      <c r="K16" s="138"/>
      <c r="L16" s="138"/>
      <c r="M16" s="138"/>
      <c r="N16" s="138"/>
      <c r="O16" s="260"/>
      <c r="P16" s="138"/>
      <c r="Q16" s="138"/>
      <c r="R16" s="143"/>
      <c r="S16" s="133"/>
      <c r="T16" s="133"/>
      <c r="U16" s="133"/>
      <c r="V16" s="496"/>
      <c r="W16" s="133"/>
      <c r="X16" s="133"/>
      <c r="Y16" s="5"/>
    </row>
    <row r="17" spans="1:25" ht="110.25" customHeight="1" x14ac:dyDescent="0.2">
      <c r="A17" s="5"/>
      <c r="B17" s="503" t="s">
        <v>629</v>
      </c>
      <c r="C17" s="127" t="s">
        <v>598</v>
      </c>
      <c r="D17" s="124" t="s">
        <v>609</v>
      </c>
      <c r="E17" s="391"/>
      <c r="F17" s="392">
        <v>43282</v>
      </c>
      <c r="G17" s="392">
        <v>43465</v>
      </c>
      <c r="H17" s="130" t="s">
        <v>872</v>
      </c>
      <c r="I17" s="130" t="s">
        <v>623</v>
      </c>
      <c r="J17" s="462">
        <f>49852000+4078800</f>
        <v>53930800</v>
      </c>
      <c r="K17" s="462">
        <v>0</v>
      </c>
      <c r="L17" s="462">
        <v>0</v>
      </c>
      <c r="M17" s="148"/>
      <c r="N17" s="151" t="s">
        <v>990</v>
      </c>
      <c r="O17" s="262">
        <v>1</v>
      </c>
      <c r="P17" s="462">
        <f>49852000+4078800</f>
        <v>53930800</v>
      </c>
      <c r="Q17" s="462">
        <v>0</v>
      </c>
      <c r="R17" s="462">
        <v>0</v>
      </c>
      <c r="S17" s="27"/>
      <c r="T17" s="53"/>
      <c r="U17" s="251"/>
      <c r="V17" s="496"/>
      <c r="W17" s="129"/>
      <c r="X17" s="2"/>
      <c r="Y17" s="2"/>
    </row>
    <row r="18" spans="1:25" ht="154.5" customHeight="1" x14ac:dyDescent="0.2">
      <c r="A18" s="5"/>
      <c r="B18" s="504"/>
      <c r="C18" s="121" t="s">
        <v>599</v>
      </c>
      <c r="D18" s="116" t="s">
        <v>610</v>
      </c>
      <c r="E18" s="258"/>
      <c r="F18" s="117">
        <v>43101</v>
      </c>
      <c r="G18" s="117">
        <v>43465</v>
      </c>
      <c r="H18" s="328" t="s">
        <v>872</v>
      </c>
      <c r="I18" s="328" t="s">
        <v>624</v>
      </c>
      <c r="J18" s="460"/>
      <c r="K18" s="460"/>
      <c r="L18" s="460"/>
      <c r="M18" s="149"/>
      <c r="N18" s="152" t="s">
        <v>986</v>
      </c>
      <c r="O18" s="254">
        <v>1</v>
      </c>
      <c r="P18" s="460"/>
      <c r="Q18" s="460"/>
      <c r="R18" s="460"/>
      <c r="S18" s="27"/>
      <c r="T18" s="53"/>
      <c r="U18" s="251"/>
      <c r="V18" s="496"/>
      <c r="W18" s="129"/>
      <c r="X18" s="2"/>
      <c r="Y18" s="2"/>
    </row>
    <row r="19" spans="1:25" ht="166.5" customHeight="1" x14ac:dyDescent="0.2">
      <c r="A19" s="5"/>
      <c r="B19" s="504"/>
      <c r="C19" s="121" t="s">
        <v>600</v>
      </c>
      <c r="D19" s="116" t="s">
        <v>611</v>
      </c>
      <c r="E19" s="258"/>
      <c r="F19" s="117">
        <v>43101</v>
      </c>
      <c r="G19" s="117">
        <v>43465</v>
      </c>
      <c r="H19" s="328" t="s">
        <v>872</v>
      </c>
      <c r="I19" s="328" t="s">
        <v>625</v>
      </c>
      <c r="J19" s="460"/>
      <c r="K19" s="460"/>
      <c r="L19" s="460"/>
      <c r="M19" s="149"/>
      <c r="N19" s="152" t="s">
        <v>994</v>
      </c>
      <c r="O19" s="254">
        <v>1</v>
      </c>
      <c r="P19" s="460"/>
      <c r="Q19" s="460"/>
      <c r="R19" s="460"/>
      <c r="S19" s="27"/>
      <c r="T19" s="53"/>
      <c r="U19" s="251"/>
      <c r="V19" s="496"/>
      <c r="W19" s="129"/>
      <c r="X19" s="2"/>
      <c r="Y19" s="2"/>
    </row>
    <row r="20" spans="1:25" ht="110.25" customHeight="1" x14ac:dyDescent="0.2">
      <c r="A20" s="5"/>
      <c r="B20" s="504"/>
      <c r="C20" s="121" t="s">
        <v>601</v>
      </c>
      <c r="D20" s="116" t="s">
        <v>612</v>
      </c>
      <c r="E20" s="258"/>
      <c r="F20" s="117">
        <v>43101</v>
      </c>
      <c r="G20" s="117">
        <v>43465</v>
      </c>
      <c r="H20" s="328" t="s">
        <v>872</v>
      </c>
      <c r="I20" s="328" t="s">
        <v>626</v>
      </c>
      <c r="J20" s="460"/>
      <c r="K20" s="460"/>
      <c r="L20" s="460"/>
      <c r="M20" s="149"/>
      <c r="N20" s="152" t="s">
        <v>987</v>
      </c>
      <c r="O20" s="254">
        <v>1</v>
      </c>
      <c r="P20" s="460"/>
      <c r="Q20" s="460"/>
      <c r="R20" s="460"/>
      <c r="S20" s="27"/>
      <c r="T20" s="53"/>
      <c r="U20" s="251"/>
      <c r="V20" s="496"/>
      <c r="W20" s="129"/>
      <c r="X20" s="2"/>
      <c r="Y20" s="2"/>
    </row>
    <row r="21" spans="1:25" ht="156" customHeight="1" x14ac:dyDescent="0.2">
      <c r="A21" s="5"/>
      <c r="B21" s="504"/>
      <c r="C21" s="121" t="s">
        <v>602</v>
      </c>
      <c r="D21" s="116" t="s">
        <v>613</v>
      </c>
      <c r="E21" s="258"/>
      <c r="F21" s="117">
        <v>43101</v>
      </c>
      <c r="G21" s="117">
        <v>43465</v>
      </c>
      <c r="H21" s="328" t="s">
        <v>872</v>
      </c>
      <c r="I21" s="328" t="s">
        <v>627</v>
      </c>
      <c r="J21" s="460"/>
      <c r="K21" s="460"/>
      <c r="L21" s="460"/>
      <c r="M21" s="149"/>
      <c r="N21" s="152" t="s">
        <v>988</v>
      </c>
      <c r="O21" s="254">
        <v>1</v>
      </c>
      <c r="P21" s="460"/>
      <c r="Q21" s="460"/>
      <c r="R21" s="460"/>
      <c r="S21" s="27"/>
      <c r="T21" s="53"/>
      <c r="U21" s="251"/>
      <c r="V21" s="496"/>
      <c r="W21" s="129"/>
      <c r="X21" s="2"/>
      <c r="Y21" s="2"/>
    </row>
    <row r="22" spans="1:25" ht="158.25" customHeight="1" x14ac:dyDescent="0.2">
      <c r="A22" s="5"/>
      <c r="B22" s="505"/>
      <c r="C22" s="122" t="s">
        <v>603</v>
      </c>
      <c r="D22" s="118" t="s">
        <v>614</v>
      </c>
      <c r="E22" s="393"/>
      <c r="F22" s="119">
        <v>43101</v>
      </c>
      <c r="G22" s="119">
        <v>43465</v>
      </c>
      <c r="H22" s="126" t="s">
        <v>872</v>
      </c>
      <c r="I22" s="126" t="s">
        <v>628</v>
      </c>
      <c r="J22" s="461"/>
      <c r="K22" s="461"/>
      <c r="L22" s="461"/>
      <c r="M22" s="150"/>
      <c r="N22" s="156" t="s">
        <v>989</v>
      </c>
      <c r="O22" s="261">
        <v>1</v>
      </c>
      <c r="P22" s="461"/>
      <c r="Q22" s="461"/>
      <c r="R22" s="461"/>
      <c r="S22" s="27"/>
      <c r="T22" s="53"/>
      <c r="U22" s="251"/>
      <c r="V22" s="496"/>
      <c r="W22" s="129"/>
      <c r="X22" s="2"/>
      <c r="Y22" s="2"/>
    </row>
    <row r="23" spans="1:25" ht="28.5" customHeight="1" x14ac:dyDescent="0.2">
      <c r="A23" s="134"/>
      <c r="B23" s="472" t="s">
        <v>592</v>
      </c>
      <c r="C23" s="472"/>
      <c r="D23" s="472"/>
      <c r="E23" s="472"/>
      <c r="F23" s="472"/>
      <c r="G23" s="472"/>
      <c r="H23" s="478"/>
      <c r="I23" s="135"/>
      <c r="J23" s="153">
        <f>SUM(J8:J22)</f>
        <v>234620400</v>
      </c>
      <c r="K23" s="153">
        <f t="shared" ref="K23:L23" si="0">SUM(K8:K22)</f>
        <v>0</v>
      </c>
      <c r="L23" s="153">
        <f t="shared" si="0"/>
        <v>0</v>
      </c>
      <c r="M23" s="153"/>
      <c r="N23" s="135"/>
      <c r="O23" s="259">
        <f>(SUM(O8:O22)/14)</f>
        <v>0.98242857142857143</v>
      </c>
      <c r="P23" s="158">
        <f>SUM(P8:P22)</f>
        <v>234620400</v>
      </c>
      <c r="Q23" s="158">
        <f t="shared" ref="Q23:R23" si="1">SUM(Q8:Q22)</f>
        <v>0</v>
      </c>
      <c r="R23" s="158">
        <f t="shared" si="1"/>
        <v>0</v>
      </c>
      <c r="S23" s="5"/>
      <c r="T23" s="5"/>
      <c r="U23" s="5"/>
      <c r="V23" s="5"/>
      <c r="W23" s="5"/>
      <c r="X23" s="5"/>
      <c r="Y23" s="5"/>
    </row>
    <row r="24" spans="1:25" x14ac:dyDescent="0.2">
      <c r="A24" s="88"/>
      <c r="B24" s="92"/>
      <c r="C24" s="88"/>
      <c r="D24" s="88"/>
      <c r="E24" s="88"/>
      <c r="F24" s="88"/>
      <c r="G24" s="88"/>
      <c r="H24" s="88"/>
      <c r="I24" s="88"/>
      <c r="J24" s="88"/>
      <c r="K24" s="88"/>
      <c r="L24" s="88"/>
      <c r="M24" s="88"/>
      <c r="N24" s="88"/>
      <c r="O24" s="88"/>
      <c r="P24" s="88"/>
      <c r="Q24" s="88"/>
      <c r="R24" s="88"/>
      <c r="S24" s="5"/>
      <c r="T24" s="5"/>
      <c r="U24" s="5"/>
      <c r="V24" s="5"/>
      <c r="W24" s="5"/>
      <c r="X24" s="5"/>
      <c r="Y24" s="5"/>
    </row>
    <row r="25" spans="1:25" ht="33.75" customHeight="1" x14ac:dyDescent="0.2">
      <c r="A25" s="5"/>
      <c r="B25" s="499" t="s">
        <v>635</v>
      </c>
      <c r="C25" s="499"/>
      <c r="D25" s="499"/>
      <c r="E25" s="344"/>
      <c r="F25" s="500" t="s">
        <v>513</v>
      </c>
      <c r="G25" s="500"/>
      <c r="H25" s="345">
        <v>0.02</v>
      </c>
      <c r="I25" s="346"/>
      <c r="J25" s="346"/>
      <c r="K25" s="346"/>
      <c r="L25" s="346"/>
      <c r="M25" s="346"/>
      <c r="N25" s="346"/>
      <c r="O25" s="384">
        <f>H25*O27</f>
        <v>0.02</v>
      </c>
      <c r="P25" s="347"/>
      <c r="Q25" s="346"/>
      <c r="R25" s="348"/>
      <c r="S25" s="133"/>
      <c r="T25" s="133"/>
      <c r="U25" s="133"/>
      <c r="V25" s="133"/>
      <c r="W25" s="133"/>
      <c r="X25" s="133"/>
      <c r="Y25" s="5"/>
    </row>
    <row r="26" spans="1:25" ht="113.25" customHeight="1" x14ac:dyDescent="0.2">
      <c r="A26" s="5"/>
      <c r="B26" s="343" t="s">
        <v>631</v>
      </c>
      <c r="C26" s="120" t="s">
        <v>298</v>
      </c>
      <c r="D26" s="154" t="s">
        <v>630</v>
      </c>
      <c r="E26" s="125">
        <v>0.04</v>
      </c>
      <c r="F26" s="109">
        <v>43101</v>
      </c>
      <c r="G26" s="109">
        <v>43465</v>
      </c>
      <c r="H26" s="331" t="s">
        <v>873</v>
      </c>
      <c r="I26" s="89" t="s">
        <v>636</v>
      </c>
      <c r="J26" s="148">
        <v>140608433</v>
      </c>
      <c r="K26" s="148">
        <v>0</v>
      </c>
      <c r="L26" s="148">
        <v>0</v>
      </c>
      <c r="M26" s="148"/>
      <c r="N26" s="156" t="s">
        <v>991</v>
      </c>
      <c r="O26" s="254">
        <v>1</v>
      </c>
      <c r="P26" s="148">
        <v>140608433</v>
      </c>
      <c r="Q26" s="149">
        <v>0</v>
      </c>
      <c r="R26" s="2"/>
      <c r="S26" s="27"/>
      <c r="T26" s="157"/>
      <c r="U26" s="497"/>
      <c r="V26" s="496"/>
      <c r="W26" s="129"/>
      <c r="X26" s="2"/>
      <c r="Y26" s="2"/>
    </row>
    <row r="27" spans="1:25" ht="28.5" customHeight="1" x14ac:dyDescent="0.2">
      <c r="A27" s="134"/>
      <c r="B27" s="472" t="s">
        <v>592</v>
      </c>
      <c r="C27" s="472"/>
      <c r="D27" s="472"/>
      <c r="E27" s="472"/>
      <c r="F27" s="472"/>
      <c r="G27" s="472"/>
      <c r="H27" s="472"/>
      <c r="I27" s="135"/>
      <c r="J27" s="153">
        <f>SUM(SUM(J26))</f>
        <v>140608433</v>
      </c>
      <c r="K27" s="153">
        <f t="shared" ref="K27:M27" si="2">SUM(SUM(K26))</f>
        <v>0</v>
      </c>
      <c r="L27" s="153">
        <f t="shared" si="2"/>
        <v>0</v>
      </c>
      <c r="M27" s="153">
        <f t="shared" si="2"/>
        <v>0</v>
      </c>
      <c r="N27" s="135"/>
      <c r="O27" s="259">
        <f>(SUM(O26)/1)</f>
        <v>1</v>
      </c>
      <c r="P27" s="158">
        <f>SUM(P26)</f>
        <v>140608433</v>
      </c>
      <c r="Q27" s="158">
        <f t="shared" ref="Q27:R27" si="3">SUM(Q26)</f>
        <v>0</v>
      </c>
      <c r="R27" s="158">
        <f t="shared" si="3"/>
        <v>0</v>
      </c>
      <c r="S27" s="5"/>
      <c r="T27" s="5"/>
      <c r="U27" s="497"/>
      <c r="V27" s="496"/>
      <c r="W27" s="5"/>
      <c r="X27" s="5"/>
      <c r="Y27" s="5"/>
    </row>
    <row r="28" spans="1:25" ht="9" customHeight="1" x14ac:dyDescent="0.2">
      <c r="A28" s="134"/>
      <c r="B28" s="355"/>
      <c r="C28" s="355"/>
      <c r="D28" s="355"/>
      <c r="E28" s="339"/>
      <c r="F28" s="339"/>
      <c r="G28" s="339"/>
      <c r="H28" s="339"/>
      <c r="I28" s="139"/>
      <c r="J28" s="340"/>
      <c r="K28" s="340"/>
      <c r="L28" s="340"/>
      <c r="M28" s="340"/>
      <c r="N28" s="139"/>
      <c r="O28" s="341"/>
      <c r="P28" s="342"/>
      <c r="Q28" s="342"/>
      <c r="R28" s="342"/>
      <c r="S28" s="5"/>
      <c r="T28" s="5"/>
      <c r="U28" s="497"/>
      <c r="V28" s="496"/>
      <c r="W28" s="5"/>
      <c r="X28" s="5"/>
      <c r="Y28" s="5"/>
    </row>
    <row r="29" spans="1:25" ht="33.75" customHeight="1" x14ac:dyDescent="0.2">
      <c r="A29" s="5"/>
      <c r="B29" s="501" t="s">
        <v>659</v>
      </c>
      <c r="C29" s="501"/>
      <c r="D29" s="501"/>
      <c r="E29" s="265"/>
      <c r="F29" s="502" t="s">
        <v>513</v>
      </c>
      <c r="G29" s="502"/>
      <c r="H29" s="356">
        <v>0.09</v>
      </c>
      <c r="I29" s="141"/>
      <c r="J29" s="141"/>
      <c r="K29" s="141"/>
      <c r="L29" s="141"/>
      <c r="M29" s="141"/>
      <c r="N29" s="141"/>
      <c r="O29" s="264">
        <f>H29*O42</f>
        <v>7.8717272727272719E-2</v>
      </c>
      <c r="P29" s="141"/>
      <c r="Q29" s="141"/>
      <c r="R29" s="142"/>
      <c r="S29" s="133"/>
      <c r="T29" s="133"/>
      <c r="U29" s="497"/>
      <c r="V29" s="496"/>
      <c r="W29" s="133"/>
      <c r="X29" s="133"/>
      <c r="Y29" s="5"/>
    </row>
    <row r="30" spans="1:25" ht="85.5" customHeight="1" x14ac:dyDescent="0.2">
      <c r="A30" s="5"/>
      <c r="B30" s="508" t="s">
        <v>658</v>
      </c>
      <c r="C30" s="127" t="s">
        <v>301</v>
      </c>
      <c r="D30" s="394" t="s">
        <v>637</v>
      </c>
      <c r="E30" s="337"/>
      <c r="F30" s="123">
        <v>43101</v>
      </c>
      <c r="G30" s="123">
        <v>43434</v>
      </c>
      <c r="H30" s="331" t="s">
        <v>874</v>
      </c>
      <c r="I30" s="130" t="s">
        <v>648</v>
      </c>
      <c r="J30" s="463">
        <v>120251600</v>
      </c>
      <c r="K30" s="462">
        <v>0</v>
      </c>
      <c r="L30" s="462">
        <v>0</v>
      </c>
      <c r="M30" s="148"/>
      <c r="N30" s="151" t="s">
        <v>937</v>
      </c>
      <c r="O30" s="262">
        <v>0.7</v>
      </c>
      <c r="P30" s="463">
        <v>120251600</v>
      </c>
      <c r="Q30" s="462">
        <v>0</v>
      </c>
      <c r="R30" s="462">
        <v>0</v>
      </c>
      <c r="S30" s="27"/>
      <c r="T30" s="157"/>
      <c r="U30" s="497"/>
      <c r="V30" s="496"/>
      <c r="W30" s="129"/>
      <c r="X30" s="2"/>
      <c r="Y30" s="2"/>
    </row>
    <row r="31" spans="1:25" ht="85.5" customHeight="1" x14ac:dyDescent="0.2">
      <c r="A31" s="5"/>
      <c r="B31" s="509"/>
      <c r="C31" s="121" t="s">
        <v>302</v>
      </c>
      <c r="D31" s="154" t="s">
        <v>638</v>
      </c>
      <c r="E31" s="336"/>
      <c r="F31" s="109">
        <v>43101</v>
      </c>
      <c r="G31" s="109">
        <v>43434</v>
      </c>
      <c r="H31" s="332" t="s">
        <v>874</v>
      </c>
      <c r="I31" s="328" t="s">
        <v>649</v>
      </c>
      <c r="J31" s="465"/>
      <c r="K31" s="460"/>
      <c r="L31" s="460"/>
      <c r="M31" s="149"/>
      <c r="N31" s="152" t="s">
        <v>938</v>
      </c>
      <c r="O31" s="254">
        <v>0.9859</v>
      </c>
      <c r="P31" s="465"/>
      <c r="Q31" s="460"/>
      <c r="R31" s="460"/>
      <c r="S31" s="27"/>
      <c r="T31" s="157"/>
      <c r="U31" s="497"/>
      <c r="V31" s="496"/>
      <c r="W31" s="129"/>
      <c r="X31" s="2"/>
      <c r="Y31" s="2"/>
    </row>
    <row r="32" spans="1:25" ht="85.5" customHeight="1" x14ac:dyDescent="0.2">
      <c r="A32" s="5"/>
      <c r="B32" s="509"/>
      <c r="C32" s="121" t="s">
        <v>303</v>
      </c>
      <c r="D32" s="154" t="s">
        <v>639</v>
      </c>
      <c r="E32" s="336"/>
      <c r="F32" s="109">
        <v>43101</v>
      </c>
      <c r="G32" s="109">
        <v>43434</v>
      </c>
      <c r="H32" s="332" t="s">
        <v>874</v>
      </c>
      <c r="I32" s="328" t="s">
        <v>650</v>
      </c>
      <c r="J32" s="465"/>
      <c r="K32" s="460"/>
      <c r="L32" s="460"/>
      <c r="M32" s="149"/>
      <c r="N32" s="152" t="s">
        <v>992</v>
      </c>
      <c r="O32" s="254">
        <v>0.73750000000000004</v>
      </c>
      <c r="P32" s="465"/>
      <c r="Q32" s="460"/>
      <c r="R32" s="460"/>
      <c r="S32" s="27"/>
      <c r="T32" s="157"/>
      <c r="U32" s="497"/>
      <c r="V32" s="496"/>
      <c r="W32" s="129"/>
      <c r="X32" s="2"/>
      <c r="Y32" s="2"/>
    </row>
    <row r="33" spans="1:25" ht="85.5" customHeight="1" x14ac:dyDescent="0.2">
      <c r="A33" s="5"/>
      <c r="B33" s="509"/>
      <c r="C33" s="121" t="s">
        <v>304</v>
      </c>
      <c r="D33" s="154" t="s">
        <v>640</v>
      </c>
      <c r="E33" s="336"/>
      <c r="F33" s="109">
        <v>43101</v>
      </c>
      <c r="G33" s="109">
        <v>43465</v>
      </c>
      <c r="H33" s="332" t="s">
        <v>874</v>
      </c>
      <c r="I33" s="328" t="s">
        <v>651</v>
      </c>
      <c r="J33" s="465"/>
      <c r="K33" s="460"/>
      <c r="L33" s="460"/>
      <c r="M33" s="149"/>
      <c r="N33" s="152" t="s">
        <v>939</v>
      </c>
      <c r="O33" s="254">
        <v>0.94340000000000002</v>
      </c>
      <c r="P33" s="465"/>
      <c r="Q33" s="460"/>
      <c r="R33" s="460"/>
      <c r="S33" s="27"/>
      <c r="U33" s="497"/>
      <c r="V33" s="496"/>
      <c r="W33" s="129"/>
      <c r="X33" s="2"/>
      <c r="Y33" s="2"/>
    </row>
    <row r="34" spans="1:25" ht="85.5" customHeight="1" x14ac:dyDescent="0.2">
      <c r="A34" s="5"/>
      <c r="B34" s="509"/>
      <c r="C34" s="121" t="s">
        <v>323</v>
      </c>
      <c r="D34" s="154" t="s">
        <v>641</v>
      </c>
      <c r="E34" s="336"/>
      <c r="F34" s="109">
        <v>43101</v>
      </c>
      <c r="G34" s="109">
        <v>43465</v>
      </c>
      <c r="H34" s="332" t="s">
        <v>874</v>
      </c>
      <c r="I34" s="328" t="s">
        <v>652</v>
      </c>
      <c r="J34" s="465"/>
      <c r="K34" s="460"/>
      <c r="L34" s="460"/>
      <c r="M34" s="149"/>
      <c r="N34" s="152" t="s">
        <v>940</v>
      </c>
      <c r="O34" s="254">
        <v>0.99419999999999997</v>
      </c>
      <c r="P34" s="465"/>
      <c r="Q34" s="460"/>
      <c r="R34" s="460"/>
      <c r="S34" s="27"/>
      <c r="U34" s="497"/>
      <c r="V34" s="496"/>
      <c r="W34" s="129"/>
      <c r="X34" s="2"/>
      <c r="Y34" s="2"/>
    </row>
    <row r="35" spans="1:25" ht="85.5" customHeight="1" x14ac:dyDescent="0.2">
      <c r="A35" s="5"/>
      <c r="B35" s="509"/>
      <c r="C35" s="121" t="s">
        <v>324</v>
      </c>
      <c r="D35" s="154" t="s">
        <v>643</v>
      </c>
      <c r="E35" s="336"/>
      <c r="F35" s="109">
        <v>43101</v>
      </c>
      <c r="G35" s="109">
        <v>43465</v>
      </c>
      <c r="H35" s="332" t="s">
        <v>874</v>
      </c>
      <c r="I35" s="328" t="s">
        <v>652</v>
      </c>
      <c r="J35" s="465"/>
      <c r="K35" s="460"/>
      <c r="L35" s="460"/>
      <c r="M35" s="149"/>
      <c r="N35" s="152" t="s">
        <v>941</v>
      </c>
      <c r="O35" s="254">
        <v>0.80310000000000004</v>
      </c>
      <c r="P35" s="465"/>
      <c r="Q35" s="460"/>
      <c r="R35" s="460"/>
      <c r="S35" s="27"/>
      <c r="U35" s="497"/>
      <c r="V35" s="496"/>
      <c r="W35" s="129"/>
      <c r="X35" s="2"/>
      <c r="Y35" s="2"/>
    </row>
    <row r="36" spans="1:25" ht="85.5" customHeight="1" x14ac:dyDescent="0.2">
      <c r="A36" s="5"/>
      <c r="B36" s="509"/>
      <c r="C36" s="121" t="s">
        <v>325</v>
      </c>
      <c r="D36" s="154" t="s">
        <v>644</v>
      </c>
      <c r="E36" s="336"/>
      <c r="F36" s="109">
        <v>43101</v>
      </c>
      <c r="G36" s="109">
        <v>43465</v>
      </c>
      <c r="H36" s="332" t="s">
        <v>874</v>
      </c>
      <c r="I36" s="328" t="s">
        <v>653</v>
      </c>
      <c r="J36" s="465"/>
      <c r="K36" s="460"/>
      <c r="L36" s="460"/>
      <c r="M36" s="149"/>
      <c r="N36" s="152" t="s">
        <v>942</v>
      </c>
      <c r="O36" s="254">
        <v>0.75</v>
      </c>
      <c r="P36" s="465"/>
      <c r="Q36" s="460"/>
      <c r="R36" s="460"/>
      <c r="S36" s="27"/>
      <c r="U36" s="497"/>
      <c r="V36" s="496"/>
      <c r="W36" s="129"/>
      <c r="X36" s="2"/>
      <c r="Y36" s="2"/>
    </row>
    <row r="37" spans="1:25" ht="85.5" customHeight="1" x14ac:dyDescent="0.2">
      <c r="A37" s="5"/>
      <c r="B37" s="509"/>
      <c r="C37" s="121" t="s">
        <v>326</v>
      </c>
      <c r="D37" s="154" t="s">
        <v>645</v>
      </c>
      <c r="E37" s="336"/>
      <c r="F37" s="109">
        <v>43101</v>
      </c>
      <c r="G37" s="109">
        <v>43465</v>
      </c>
      <c r="H37" s="332" t="s">
        <v>874</v>
      </c>
      <c r="I37" s="328" t="s">
        <v>654</v>
      </c>
      <c r="J37" s="465"/>
      <c r="K37" s="460"/>
      <c r="L37" s="460"/>
      <c r="M37" s="149"/>
      <c r="N37" s="152" t="s">
        <v>943</v>
      </c>
      <c r="O37" s="254">
        <v>1</v>
      </c>
      <c r="P37" s="465"/>
      <c r="Q37" s="460"/>
      <c r="R37" s="460"/>
      <c r="S37" s="27"/>
      <c r="U37" s="497"/>
      <c r="V37" s="496"/>
      <c r="W37" s="129"/>
      <c r="X37" s="2"/>
      <c r="Y37" s="2"/>
    </row>
    <row r="38" spans="1:25" ht="85.5" customHeight="1" x14ac:dyDescent="0.2">
      <c r="A38" s="5"/>
      <c r="B38" s="510"/>
      <c r="C38" s="122" t="s">
        <v>327</v>
      </c>
      <c r="D38" s="174" t="s">
        <v>646</v>
      </c>
      <c r="E38" s="338"/>
      <c r="F38" s="395">
        <v>43313</v>
      </c>
      <c r="G38" s="395">
        <v>43465</v>
      </c>
      <c r="H38" s="333" t="s">
        <v>874</v>
      </c>
      <c r="I38" s="126" t="s">
        <v>655</v>
      </c>
      <c r="J38" s="464"/>
      <c r="K38" s="461"/>
      <c r="L38" s="461"/>
      <c r="M38" s="150"/>
      <c r="N38" s="156" t="s">
        <v>944</v>
      </c>
      <c r="O38" s="261">
        <v>1</v>
      </c>
      <c r="P38" s="464"/>
      <c r="Q38" s="461"/>
      <c r="R38" s="461"/>
      <c r="S38" s="27"/>
      <c r="U38" s="497"/>
      <c r="V38" s="496"/>
      <c r="W38" s="129"/>
      <c r="X38" s="2"/>
      <c r="Y38" s="2"/>
    </row>
    <row r="39" spans="1:25" ht="33.75" customHeight="1" x14ac:dyDescent="0.2">
      <c r="A39" s="5"/>
      <c r="B39" s="501" t="s">
        <v>659</v>
      </c>
      <c r="C39" s="501"/>
      <c r="D39" s="501"/>
      <c r="E39" s="265"/>
      <c r="F39" s="502"/>
      <c r="G39" s="502"/>
      <c r="H39" s="263"/>
      <c r="I39" s="141"/>
      <c r="J39" s="141"/>
      <c r="K39" s="141"/>
      <c r="L39" s="141"/>
      <c r="M39" s="141"/>
      <c r="N39" s="141"/>
      <c r="O39" s="264"/>
      <c r="P39" s="264"/>
      <c r="Q39" s="264"/>
      <c r="R39" s="264"/>
      <c r="S39" s="133"/>
      <c r="T39" s="133"/>
      <c r="U39" s="497"/>
      <c r="V39" s="496"/>
      <c r="W39" s="133"/>
      <c r="X39" s="133"/>
      <c r="Y39" s="5"/>
    </row>
    <row r="40" spans="1:25" ht="81" customHeight="1" x14ac:dyDescent="0.2">
      <c r="A40" s="5"/>
      <c r="B40" s="511" t="s">
        <v>658</v>
      </c>
      <c r="C40" s="127" t="s">
        <v>328</v>
      </c>
      <c r="D40" s="394" t="s">
        <v>647</v>
      </c>
      <c r="E40" s="337"/>
      <c r="F40" s="123">
        <v>43101</v>
      </c>
      <c r="G40" s="123">
        <v>43465</v>
      </c>
      <c r="H40" s="331" t="s">
        <v>874</v>
      </c>
      <c r="I40" s="130" t="s">
        <v>656</v>
      </c>
      <c r="J40" s="463">
        <v>0</v>
      </c>
      <c r="K40" s="462">
        <v>0</v>
      </c>
      <c r="L40" s="462">
        <v>0</v>
      </c>
      <c r="M40" s="148"/>
      <c r="N40" s="151" t="s">
        <v>945</v>
      </c>
      <c r="O40" s="262">
        <v>0.70689999999999997</v>
      </c>
      <c r="P40" s="463">
        <v>0</v>
      </c>
      <c r="Q40" s="462">
        <v>0</v>
      </c>
      <c r="R40" s="462">
        <v>0</v>
      </c>
      <c r="S40" s="27"/>
      <c r="U40" s="497"/>
      <c r="V40" s="496"/>
      <c r="W40" s="129"/>
      <c r="X40" s="2"/>
      <c r="Y40" s="2"/>
    </row>
    <row r="41" spans="1:25" ht="81" customHeight="1" x14ac:dyDescent="0.2">
      <c r="A41" s="5"/>
      <c r="B41" s="512"/>
      <c r="C41" s="121" t="s">
        <v>329</v>
      </c>
      <c r="D41" s="174" t="s">
        <v>642</v>
      </c>
      <c r="E41" s="338"/>
      <c r="F41" s="109">
        <v>43101</v>
      </c>
      <c r="G41" s="109">
        <v>43465</v>
      </c>
      <c r="H41" s="333" t="s">
        <v>874</v>
      </c>
      <c r="I41" s="126" t="s">
        <v>657</v>
      </c>
      <c r="J41" s="464"/>
      <c r="K41" s="461"/>
      <c r="L41" s="461"/>
      <c r="M41" s="150"/>
      <c r="N41" s="156" t="s">
        <v>946</v>
      </c>
      <c r="O41" s="261">
        <v>1</v>
      </c>
      <c r="P41" s="464"/>
      <c r="Q41" s="461"/>
      <c r="R41" s="461"/>
      <c r="S41" s="27"/>
      <c r="U41" s="497"/>
      <c r="V41" s="496"/>
      <c r="W41" s="129"/>
      <c r="X41" s="2"/>
      <c r="Y41" s="2"/>
    </row>
    <row r="42" spans="1:25" ht="28.5" customHeight="1" x14ac:dyDescent="0.2">
      <c r="A42" s="134"/>
      <c r="B42" s="472" t="s">
        <v>592</v>
      </c>
      <c r="C42" s="472"/>
      <c r="D42" s="472"/>
      <c r="E42" s="472"/>
      <c r="F42" s="472"/>
      <c r="G42" s="472"/>
      <c r="H42" s="472"/>
      <c r="I42" s="135"/>
      <c r="J42" s="153">
        <f>SUM(J30:J41)</f>
        <v>120251600</v>
      </c>
      <c r="K42" s="153">
        <f t="shared" ref="K42:L42" si="4">SUM(SUM(K30:K41))</f>
        <v>0</v>
      </c>
      <c r="L42" s="153">
        <f t="shared" si="4"/>
        <v>0</v>
      </c>
      <c r="M42" s="153">
        <f t="shared" ref="M42" si="5">SUM(SUM(M41))</f>
        <v>0</v>
      </c>
      <c r="N42" s="135"/>
      <c r="O42" s="259">
        <f>(SUM(O30:O41)/11)</f>
        <v>0.87463636363636355</v>
      </c>
      <c r="P42" s="158">
        <f>SUM(P30:P41)</f>
        <v>120251600</v>
      </c>
      <c r="Q42" s="158">
        <f t="shared" ref="Q42:R42" si="6">SUM(Q30:Q41)</f>
        <v>0</v>
      </c>
      <c r="R42" s="158">
        <f t="shared" si="6"/>
        <v>0</v>
      </c>
      <c r="S42" s="5"/>
      <c r="T42" s="5"/>
      <c r="U42" s="497"/>
      <c r="V42" s="496"/>
      <c r="W42" s="5"/>
      <c r="X42" s="5"/>
      <c r="Y42" s="5"/>
    </row>
    <row r="43" spans="1:25" ht="14.25" customHeight="1" x14ac:dyDescent="0.2">
      <c r="A43" s="134"/>
      <c r="B43" s="355"/>
      <c r="C43" s="355"/>
      <c r="D43" s="355"/>
      <c r="E43" s="339"/>
      <c r="F43" s="339"/>
      <c r="G43" s="339"/>
      <c r="H43" s="339"/>
      <c r="I43" s="139"/>
      <c r="J43" s="340"/>
      <c r="K43" s="340"/>
      <c r="L43" s="340"/>
      <c r="M43" s="340"/>
      <c r="N43" s="139"/>
      <c r="O43" s="341"/>
      <c r="P43" s="342"/>
      <c r="Q43" s="342"/>
      <c r="R43" s="342"/>
      <c r="S43" s="5"/>
      <c r="T43" s="5"/>
      <c r="U43" s="497"/>
      <c r="V43" s="496"/>
      <c r="W43" s="5"/>
      <c r="X43" s="5"/>
      <c r="Y43" s="5"/>
    </row>
    <row r="44" spans="1:25" ht="33.75" customHeight="1" x14ac:dyDescent="0.2">
      <c r="A44" s="5"/>
      <c r="B44" s="506" t="s">
        <v>665</v>
      </c>
      <c r="C44" s="506"/>
      <c r="D44" s="506"/>
      <c r="E44" s="357"/>
      <c r="F44" s="507" t="s">
        <v>513</v>
      </c>
      <c r="G44" s="507"/>
      <c r="H44" s="360">
        <v>0.02</v>
      </c>
      <c r="I44" s="358"/>
      <c r="J44" s="358"/>
      <c r="K44" s="358"/>
      <c r="L44" s="358"/>
      <c r="M44" s="358"/>
      <c r="N44" s="358"/>
      <c r="O44" s="385">
        <f>H44*O47</f>
        <v>1.4999999999999999E-2</v>
      </c>
      <c r="P44" s="359"/>
      <c r="Q44" s="359"/>
      <c r="R44" s="359"/>
      <c r="S44" s="133"/>
      <c r="T44" s="133"/>
      <c r="U44" s="497"/>
      <c r="V44" s="496"/>
      <c r="W44" s="133"/>
      <c r="X44" s="133"/>
      <c r="Y44" s="5"/>
    </row>
    <row r="45" spans="1:25" ht="81" customHeight="1" x14ac:dyDescent="0.2">
      <c r="A45" s="5"/>
      <c r="B45" s="511" t="s">
        <v>664</v>
      </c>
      <c r="C45" s="121" t="s">
        <v>306</v>
      </c>
      <c r="D45" s="154" t="s">
        <v>662</v>
      </c>
      <c r="E45" s="336"/>
      <c r="F45" s="109">
        <v>43101</v>
      </c>
      <c r="G45" s="109">
        <v>43465</v>
      </c>
      <c r="H45" s="332" t="s">
        <v>875</v>
      </c>
      <c r="I45" s="328" t="s">
        <v>660</v>
      </c>
      <c r="J45" s="349">
        <v>126758800</v>
      </c>
      <c r="K45" s="148">
        <v>0</v>
      </c>
      <c r="L45" s="148">
        <v>0</v>
      </c>
      <c r="M45" s="149"/>
      <c r="N45" s="152" t="s">
        <v>900</v>
      </c>
      <c r="O45" s="254">
        <v>0.75</v>
      </c>
      <c r="P45" s="349">
        <v>126758800</v>
      </c>
      <c r="Q45" s="148">
        <v>0</v>
      </c>
      <c r="R45" s="148">
        <v>0</v>
      </c>
      <c r="S45" s="27"/>
      <c r="U45" s="497"/>
      <c r="V45" s="496"/>
      <c r="W45" s="129"/>
      <c r="X45" s="2"/>
      <c r="Y45" s="2"/>
    </row>
    <row r="46" spans="1:25" ht="81" customHeight="1" x14ac:dyDescent="0.2">
      <c r="A46" s="5"/>
      <c r="B46" s="512"/>
      <c r="C46" s="121" t="s">
        <v>307</v>
      </c>
      <c r="D46" s="174" t="s">
        <v>663</v>
      </c>
      <c r="E46" s="338"/>
      <c r="F46" s="109">
        <v>43101</v>
      </c>
      <c r="G46" s="109">
        <v>43465</v>
      </c>
      <c r="H46" s="333" t="s">
        <v>875</v>
      </c>
      <c r="I46" s="126" t="s">
        <v>661</v>
      </c>
      <c r="J46" s="150">
        <v>175060000</v>
      </c>
      <c r="K46" s="150">
        <v>0</v>
      </c>
      <c r="L46" s="150">
        <v>0</v>
      </c>
      <c r="M46" s="150"/>
      <c r="N46" s="156" t="s">
        <v>901</v>
      </c>
      <c r="O46" s="261">
        <v>0.75</v>
      </c>
      <c r="P46" s="150">
        <v>175060000</v>
      </c>
      <c r="Q46" s="150">
        <v>0</v>
      </c>
      <c r="R46" s="150">
        <v>0</v>
      </c>
      <c r="S46" s="27"/>
      <c r="U46" s="497"/>
      <c r="V46" s="496"/>
      <c r="W46" s="129"/>
      <c r="X46" s="2"/>
      <c r="Y46" s="2"/>
    </row>
    <row r="47" spans="1:25" ht="28.5" customHeight="1" x14ac:dyDescent="0.2">
      <c r="A47" s="134"/>
      <c r="B47" s="472" t="s">
        <v>592</v>
      </c>
      <c r="C47" s="472"/>
      <c r="D47" s="472"/>
      <c r="E47" s="472"/>
      <c r="F47" s="472"/>
      <c r="G47" s="472"/>
      <c r="H47" s="478"/>
      <c r="I47" s="135"/>
      <c r="J47" s="153">
        <f>SUM(SUM(J45:J46))</f>
        <v>301818800</v>
      </c>
      <c r="K47" s="153">
        <f t="shared" ref="K47" si="7">SUM(SUM(K34:K46))</f>
        <v>0</v>
      </c>
      <c r="L47" s="153">
        <f t="shared" ref="L47" si="8">SUM(SUM(L34:L46))</f>
        <v>0</v>
      </c>
      <c r="M47" s="153">
        <f t="shared" ref="M47" si="9">SUM(SUM(M46))</f>
        <v>0</v>
      </c>
      <c r="N47" s="135"/>
      <c r="O47" s="259">
        <f>(SUM(O45:O46)/2)</f>
        <v>0.75</v>
      </c>
      <c r="P47" s="158">
        <f>SUM(P45:P46)</f>
        <v>301818800</v>
      </c>
      <c r="Q47" s="158">
        <f t="shared" ref="Q47" si="10">SUM(Q34:Q46)</f>
        <v>0</v>
      </c>
      <c r="R47" s="158">
        <f t="shared" ref="R47" si="11">SUM(R34:R46)</f>
        <v>0</v>
      </c>
      <c r="S47" s="5"/>
      <c r="T47" s="5"/>
      <c r="U47" s="497"/>
      <c r="V47" s="496"/>
      <c r="W47" s="5"/>
      <c r="X47" s="5"/>
      <c r="Y47" s="5"/>
    </row>
    <row r="48" spans="1:25" ht="12" customHeight="1" x14ac:dyDescent="0.2">
      <c r="A48" s="134"/>
      <c r="B48" s="339"/>
      <c r="C48" s="339"/>
      <c r="D48" s="339"/>
      <c r="E48" s="339"/>
      <c r="F48" s="339"/>
      <c r="G48" s="339"/>
      <c r="H48" s="339"/>
      <c r="I48" s="139"/>
      <c r="J48" s="340"/>
      <c r="K48" s="340"/>
      <c r="L48" s="340"/>
      <c r="M48" s="340"/>
      <c r="N48" s="139"/>
      <c r="O48" s="341"/>
      <c r="P48" s="342"/>
      <c r="Q48" s="342"/>
      <c r="R48" s="342"/>
      <c r="S48" s="5"/>
      <c r="T48" s="5"/>
      <c r="U48" s="497"/>
      <c r="V48" s="496"/>
      <c r="W48" s="5"/>
      <c r="X48" s="5"/>
      <c r="Y48" s="5"/>
    </row>
    <row r="49" spans="1:25" ht="33.75" customHeight="1" x14ac:dyDescent="0.2">
      <c r="A49" s="5"/>
      <c r="B49" s="513" t="s">
        <v>757</v>
      </c>
      <c r="C49" s="513"/>
      <c r="D49" s="513"/>
      <c r="E49" s="362"/>
      <c r="F49" s="514" t="s">
        <v>513</v>
      </c>
      <c r="G49" s="514"/>
      <c r="H49" s="363">
        <v>0.28000000000000003</v>
      </c>
      <c r="I49" s="351"/>
      <c r="J49" s="351"/>
      <c r="K49" s="351"/>
      <c r="L49" s="351"/>
      <c r="M49" s="351"/>
      <c r="N49" s="351"/>
      <c r="O49" s="383">
        <f>H49*O82</f>
        <v>0.26397241379310349</v>
      </c>
      <c r="P49" s="351"/>
      <c r="Q49" s="351"/>
      <c r="R49" s="352"/>
      <c r="S49" s="133"/>
      <c r="U49" s="497"/>
      <c r="V49" s="496"/>
      <c r="W49" s="133"/>
      <c r="X49" s="133"/>
      <c r="Y49" s="5"/>
    </row>
    <row r="50" spans="1:25" ht="93.75" customHeight="1" x14ac:dyDescent="0.2">
      <c r="A50" s="5"/>
      <c r="B50" s="508" t="s">
        <v>758</v>
      </c>
      <c r="C50" s="127" t="s">
        <v>340</v>
      </c>
      <c r="D50" s="394" t="s">
        <v>714</v>
      </c>
      <c r="E50" s="364">
        <v>0.04</v>
      </c>
      <c r="F50" s="392">
        <v>43101</v>
      </c>
      <c r="G50" s="392">
        <v>43465</v>
      </c>
      <c r="H50" s="401" t="s">
        <v>747</v>
      </c>
      <c r="I50" s="130" t="s">
        <v>722</v>
      </c>
      <c r="J50" s="462">
        <f>181118200+5836000</f>
        <v>186954200</v>
      </c>
      <c r="K50" s="462">
        <v>0</v>
      </c>
      <c r="L50" s="462">
        <v>0</v>
      </c>
      <c r="M50" s="148"/>
      <c r="N50" s="152" t="s">
        <v>947</v>
      </c>
      <c r="O50" s="262">
        <v>1</v>
      </c>
      <c r="P50" s="462">
        <f>181118200+5836000</f>
        <v>186954200</v>
      </c>
      <c r="Q50" s="462">
        <v>0</v>
      </c>
      <c r="R50" s="462">
        <v>0</v>
      </c>
      <c r="S50" s="27"/>
      <c r="U50" s="497"/>
      <c r="V50" s="496"/>
      <c r="W50" s="129"/>
      <c r="X50" s="2"/>
      <c r="Y50" s="2"/>
    </row>
    <row r="51" spans="1:25" ht="93.75" customHeight="1" x14ac:dyDescent="0.2">
      <c r="A51" s="5"/>
      <c r="B51" s="509"/>
      <c r="C51" s="121" t="s">
        <v>346</v>
      </c>
      <c r="D51" s="154" t="s">
        <v>715</v>
      </c>
      <c r="E51" s="365">
        <v>0.04</v>
      </c>
      <c r="F51" s="117">
        <v>43101</v>
      </c>
      <c r="G51" s="117">
        <v>43465</v>
      </c>
      <c r="H51" s="399" t="s">
        <v>747</v>
      </c>
      <c r="I51" s="328" t="s">
        <v>723</v>
      </c>
      <c r="J51" s="460"/>
      <c r="K51" s="460"/>
      <c r="L51" s="460"/>
      <c r="M51" s="149"/>
      <c r="N51" s="152" t="s">
        <v>918</v>
      </c>
      <c r="O51" s="254">
        <v>1</v>
      </c>
      <c r="P51" s="460"/>
      <c r="Q51" s="460"/>
      <c r="R51" s="460"/>
      <c r="S51" s="27"/>
      <c r="U51" s="497"/>
      <c r="V51" s="496"/>
      <c r="W51" s="129"/>
      <c r="X51" s="2"/>
      <c r="Y51" s="2"/>
    </row>
    <row r="52" spans="1:25" ht="93.75" customHeight="1" x14ac:dyDescent="0.2">
      <c r="A52" s="5"/>
      <c r="B52" s="509"/>
      <c r="C52" s="121" t="s">
        <v>666</v>
      </c>
      <c r="D52" s="154" t="s">
        <v>687</v>
      </c>
      <c r="E52" s="365">
        <v>0.08</v>
      </c>
      <c r="F52" s="117">
        <v>43101</v>
      </c>
      <c r="G52" s="117">
        <v>43465</v>
      </c>
      <c r="H52" s="399" t="s">
        <v>747</v>
      </c>
      <c r="I52" s="328" t="s">
        <v>724</v>
      </c>
      <c r="J52" s="460"/>
      <c r="K52" s="460"/>
      <c r="L52" s="460"/>
      <c r="M52" s="149"/>
      <c r="N52" s="152" t="s">
        <v>919</v>
      </c>
      <c r="O52" s="254">
        <v>1</v>
      </c>
      <c r="P52" s="460"/>
      <c r="Q52" s="460"/>
      <c r="R52" s="460"/>
      <c r="S52" s="27"/>
      <c r="U52" s="497"/>
      <c r="V52" s="496"/>
      <c r="W52" s="129"/>
      <c r="X52" s="2"/>
      <c r="Y52" s="2"/>
    </row>
    <row r="53" spans="1:25" ht="93.75" customHeight="1" x14ac:dyDescent="0.2">
      <c r="A53" s="5"/>
      <c r="B53" s="509" t="s">
        <v>759</v>
      </c>
      <c r="C53" s="121" t="s">
        <v>667</v>
      </c>
      <c r="D53" s="154" t="s">
        <v>688</v>
      </c>
      <c r="E53" s="365">
        <v>0.04</v>
      </c>
      <c r="F53" s="117">
        <v>43132</v>
      </c>
      <c r="G53" s="117">
        <v>43196</v>
      </c>
      <c r="H53" s="399" t="s">
        <v>898</v>
      </c>
      <c r="I53" s="328" t="s">
        <v>725</v>
      </c>
      <c r="J53" s="460"/>
      <c r="K53" s="460"/>
      <c r="L53" s="460"/>
      <c r="M53" s="149"/>
      <c r="N53" s="152" t="s">
        <v>899</v>
      </c>
      <c r="O53" s="408">
        <v>1</v>
      </c>
      <c r="P53" s="460"/>
      <c r="Q53" s="460"/>
      <c r="R53" s="460"/>
      <c r="S53" s="27"/>
      <c r="U53" s="497"/>
      <c r="V53" s="496"/>
      <c r="W53" s="129"/>
      <c r="X53" s="2"/>
      <c r="Y53" s="2"/>
    </row>
    <row r="54" spans="1:25" ht="115.5" customHeight="1" x14ac:dyDescent="0.2">
      <c r="A54" s="5"/>
      <c r="B54" s="510"/>
      <c r="C54" s="122" t="s">
        <v>668</v>
      </c>
      <c r="D54" s="174" t="s">
        <v>689</v>
      </c>
      <c r="E54" s="366">
        <v>0.05</v>
      </c>
      <c r="F54" s="119">
        <v>43160</v>
      </c>
      <c r="G54" s="119">
        <v>43251</v>
      </c>
      <c r="H54" s="400" t="s">
        <v>949</v>
      </c>
      <c r="I54" s="126" t="s">
        <v>726</v>
      </c>
      <c r="J54" s="461"/>
      <c r="K54" s="461"/>
      <c r="L54" s="461"/>
      <c r="M54" s="150"/>
      <c r="N54" s="156" t="s">
        <v>948</v>
      </c>
      <c r="O54" s="408">
        <v>1</v>
      </c>
      <c r="P54" s="461"/>
      <c r="Q54" s="461"/>
      <c r="R54" s="461"/>
      <c r="S54" s="27"/>
      <c r="U54" s="497"/>
      <c r="V54" s="496"/>
      <c r="W54" s="129"/>
      <c r="X54" s="2"/>
      <c r="Y54" s="2"/>
    </row>
    <row r="55" spans="1:25" ht="33.75" customHeight="1" x14ac:dyDescent="0.2">
      <c r="A55" s="5"/>
      <c r="B55" s="513" t="s">
        <v>757</v>
      </c>
      <c r="C55" s="513"/>
      <c r="D55" s="513"/>
      <c r="E55" s="513"/>
      <c r="F55" s="513"/>
      <c r="G55" s="513"/>
      <c r="H55" s="351"/>
      <c r="I55" s="351"/>
      <c r="J55" s="351"/>
      <c r="K55" s="351"/>
      <c r="L55" s="351"/>
      <c r="M55" s="351"/>
      <c r="N55" s="351"/>
      <c r="O55" s="353"/>
      <c r="P55" s="351"/>
      <c r="Q55" s="351"/>
      <c r="R55" s="352"/>
      <c r="S55" s="133"/>
      <c r="U55" s="497"/>
      <c r="V55" s="496"/>
      <c r="W55" s="133"/>
      <c r="X55" s="133"/>
      <c r="Y55" s="5"/>
    </row>
    <row r="56" spans="1:25" ht="93.75" customHeight="1" x14ac:dyDescent="0.2">
      <c r="A56" s="5"/>
      <c r="B56" s="508" t="s">
        <v>759</v>
      </c>
      <c r="C56" s="127" t="s">
        <v>669</v>
      </c>
      <c r="D56" s="394" t="s">
        <v>690</v>
      </c>
      <c r="E56" s="337">
        <v>0.03</v>
      </c>
      <c r="F56" s="392">
        <v>43404</v>
      </c>
      <c r="G56" s="392">
        <v>43465</v>
      </c>
      <c r="H56" s="401" t="s">
        <v>949</v>
      </c>
      <c r="I56" s="130" t="s">
        <v>727</v>
      </c>
      <c r="J56" s="462">
        <v>0</v>
      </c>
      <c r="K56" s="462">
        <v>0</v>
      </c>
      <c r="L56" s="462">
        <v>0</v>
      </c>
      <c r="M56" s="148"/>
      <c r="N56" s="151" t="s">
        <v>950</v>
      </c>
      <c r="O56" s="262">
        <v>0</v>
      </c>
      <c r="P56" s="462">
        <v>0</v>
      </c>
      <c r="Q56" s="462">
        <v>0</v>
      </c>
      <c r="R56" s="462">
        <v>0</v>
      </c>
      <c r="S56" s="27"/>
      <c r="U56" s="497"/>
      <c r="V56" s="496"/>
      <c r="W56" s="129"/>
      <c r="X56" s="2"/>
      <c r="Y56" s="2"/>
    </row>
    <row r="57" spans="1:25" ht="93.75" customHeight="1" x14ac:dyDescent="0.2">
      <c r="A57" s="5"/>
      <c r="B57" s="509"/>
      <c r="C57" s="121" t="s">
        <v>670</v>
      </c>
      <c r="D57" s="154" t="s">
        <v>691</v>
      </c>
      <c r="E57" s="336"/>
      <c r="F57" s="117">
        <v>43150</v>
      </c>
      <c r="G57" s="117">
        <v>43154</v>
      </c>
      <c r="H57" s="399" t="s">
        <v>748</v>
      </c>
      <c r="I57" s="328" t="s">
        <v>728</v>
      </c>
      <c r="J57" s="460"/>
      <c r="K57" s="460"/>
      <c r="L57" s="460"/>
      <c r="M57" s="149"/>
      <c r="N57" s="152" t="s">
        <v>951</v>
      </c>
      <c r="O57" s="254">
        <v>1</v>
      </c>
      <c r="P57" s="460"/>
      <c r="Q57" s="460"/>
      <c r="R57" s="460"/>
      <c r="S57" s="27"/>
      <c r="U57" s="497"/>
      <c r="V57" s="496"/>
      <c r="W57" s="129"/>
      <c r="X57" s="2"/>
      <c r="Y57" s="2"/>
    </row>
    <row r="58" spans="1:25" ht="93.75" customHeight="1" x14ac:dyDescent="0.2">
      <c r="A58" s="5"/>
      <c r="B58" s="509"/>
      <c r="C58" s="121" t="s">
        <v>671</v>
      </c>
      <c r="D58" s="154" t="s">
        <v>692</v>
      </c>
      <c r="E58" s="336"/>
      <c r="F58" s="117">
        <v>43160</v>
      </c>
      <c r="G58" s="117">
        <v>43186</v>
      </c>
      <c r="H58" s="399" t="s">
        <v>748</v>
      </c>
      <c r="I58" s="328" t="s">
        <v>728</v>
      </c>
      <c r="J58" s="460"/>
      <c r="K58" s="460"/>
      <c r="L58" s="460"/>
      <c r="M58" s="149"/>
      <c r="N58" s="152" t="s">
        <v>952</v>
      </c>
      <c r="O58" s="408">
        <v>0.95</v>
      </c>
      <c r="P58" s="460"/>
      <c r="Q58" s="460"/>
      <c r="R58" s="460"/>
      <c r="S58" s="27"/>
      <c r="U58" s="497"/>
      <c r="V58" s="496"/>
      <c r="W58" s="129"/>
      <c r="X58" s="2"/>
      <c r="Y58" s="2"/>
    </row>
    <row r="59" spans="1:25" ht="93.75" customHeight="1" x14ac:dyDescent="0.2">
      <c r="A59" s="5"/>
      <c r="B59" s="509"/>
      <c r="C59" s="121" t="s">
        <v>672</v>
      </c>
      <c r="D59" s="154" t="s">
        <v>693</v>
      </c>
      <c r="E59" s="336"/>
      <c r="F59" s="117">
        <v>43160</v>
      </c>
      <c r="G59" s="117">
        <v>43186</v>
      </c>
      <c r="H59" s="399" t="s">
        <v>748</v>
      </c>
      <c r="I59" s="328" t="s">
        <v>728</v>
      </c>
      <c r="J59" s="460"/>
      <c r="K59" s="460"/>
      <c r="L59" s="460"/>
      <c r="M59" s="149"/>
      <c r="N59" s="152" t="s">
        <v>953</v>
      </c>
      <c r="O59" s="254">
        <v>1</v>
      </c>
      <c r="P59" s="460"/>
      <c r="Q59" s="460"/>
      <c r="R59" s="460"/>
      <c r="S59" s="27"/>
      <c r="U59" s="497"/>
      <c r="V59" s="496"/>
      <c r="W59" s="129"/>
      <c r="X59" s="2"/>
      <c r="Y59" s="2"/>
    </row>
    <row r="60" spans="1:25" ht="93.75" customHeight="1" x14ac:dyDescent="0.2">
      <c r="A60" s="5"/>
      <c r="B60" s="509"/>
      <c r="C60" s="121" t="s">
        <v>673</v>
      </c>
      <c r="D60" s="154" t="s">
        <v>694</v>
      </c>
      <c r="E60" s="336"/>
      <c r="F60" s="117">
        <v>43187</v>
      </c>
      <c r="G60" s="117">
        <v>43465</v>
      </c>
      <c r="H60" s="399" t="s">
        <v>748</v>
      </c>
      <c r="I60" s="328" t="s">
        <v>636</v>
      </c>
      <c r="J60" s="460"/>
      <c r="K60" s="460"/>
      <c r="L60" s="460"/>
      <c r="M60" s="149"/>
      <c r="N60" s="152" t="s">
        <v>954</v>
      </c>
      <c r="O60" s="408">
        <v>0.9</v>
      </c>
      <c r="P60" s="460"/>
      <c r="Q60" s="460"/>
      <c r="R60" s="460"/>
      <c r="S60" s="27"/>
      <c r="U60" s="497"/>
      <c r="V60" s="496"/>
      <c r="W60" s="129"/>
      <c r="X60" s="2"/>
      <c r="Y60" s="2"/>
    </row>
    <row r="61" spans="1:25" ht="93.75" customHeight="1" x14ac:dyDescent="0.2">
      <c r="A61" s="5"/>
      <c r="B61" s="509"/>
      <c r="C61" s="121" t="s">
        <v>674</v>
      </c>
      <c r="D61" s="154" t="s">
        <v>695</v>
      </c>
      <c r="E61" s="336"/>
      <c r="F61" s="117">
        <v>43187</v>
      </c>
      <c r="G61" s="117">
        <v>43465</v>
      </c>
      <c r="H61" s="399" t="s">
        <v>748</v>
      </c>
      <c r="I61" s="328" t="s">
        <v>729</v>
      </c>
      <c r="J61" s="460"/>
      <c r="K61" s="460"/>
      <c r="L61" s="460"/>
      <c r="M61" s="149"/>
      <c r="N61" s="152" t="s">
        <v>955</v>
      </c>
      <c r="O61" s="408">
        <v>0.85</v>
      </c>
      <c r="P61" s="460"/>
      <c r="Q61" s="460"/>
      <c r="R61" s="460"/>
      <c r="S61" s="27"/>
      <c r="U61" s="497"/>
      <c r="V61" s="496"/>
      <c r="W61" s="129"/>
      <c r="X61" s="2"/>
      <c r="Y61" s="2"/>
    </row>
    <row r="62" spans="1:25" ht="93.75" customHeight="1" x14ac:dyDescent="0.2">
      <c r="A62" s="5"/>
      <c r="B62" s="509"/>
      <c r="C62" s="121" t="s">
        <v>675</v>
      </c>
      <c r="D62" s="154" t="s">
        <v>696</v>
      </c>
      <c r="E62" s="336"/>
      <c r="F62" s="117">
        <v>43187</v>
      </c>
      <c r="G62" s="117">
        <v>43465</v>
      </c>
      <c r="H62" s="399" t="s">
        <v>749</v>
      </c>
      <c r="I62" s="328" t="s">
        <v>730</v>
      </c>
      <c r="J62" s="460"/>
      <c r="K62" s="460"/>
      <c r="L62" s="460"/>
      <c r="M62" s="149"/>
      <c r="N62" s="152" t="s">
        <v>956</v>
      </c>
      <c r="O62" s="408">
        <v>0.97</v>
      </c>
      <c r="P62" s="460"/>
      <c r="Q62" s="460"/>
      <c r="R62" s="460"/>
      <c r="S62" s="27"/>
      <c r="U62" s="497"/>
      <c r="V62" s="496"/>
      <c r="W62" s="129"/>
      <c r="X62" s="2"/>
      <c r="Y62" s="2"/>
    </row>
    <row r="63" spans="1:25" ht="93.75" customHeight="1" x14ac:dyDescent="0.2">
      <c r="A63" s="5"/>
      <c r="B63" s="509"/>
      <c r="C63" s="121" t="s">
        <v>676</v>
      </c>
      <c r="D63" s="154" t="s">
        <v>697</v>
      </c>
      <c r="E63" s="336"/>
      <c r="F63" s="117">
        <v>43167</v>
      </c>
      <c r="G63" s="117">
        <v>43465</v>
      </c>
      <c r="H63" s="399" t="s">
        <v>748</v>
      </c>
      <c r="I63" s="328" t="s">
        <v>731</v>
      </c>
      <c r="J63" s="460"/>
      <c r="K63" s="460"/>
      <c r="L63" s="460"/>
      <c r="M63" s="149"/>
      <c r="N63" s="152" t="s">
        <v>957</v>
      </c>
      <c r="O63" s="408">
        <v>1</v>
      </c>
      <c r="P63" s="460"/>
      <c r="Q63" s="460"/>
      <c r="R63" s="460"/>
      <c r="S63" s="27"/>
      <c r="U63" s="497"/>
      <c r="V63" s="496"/>
      <c r="W63" s="129"/>
      <c r="X63" s="2"/>
      <c r="Y63" s="2"/>
    </row>
    <row r="64" spans="1:25" ht="93.75" customHeight="1" x14ac:dyDescent="0.2">
      <c r="A64" s="5"/>
      <c r="B64" s="509"/>
      <c r="C64" s="121" t="s">
        <v>677</v>
      </c>
      <c r="D64" s="154" t="s">
        <v>698</v>
      </c>
      <c r="E64" s="336"/>
      <c r="F64" s="117">
        <v>43101</v>
      </c>
      <c r="G64" s="117">
        <v>43465</v>
      </c>
      <c r="H64" s="399" t="s">
        <v>750</v>
      </c>
      <c r="I64" s="328" t="s">
        <v>732</v>
      </c>
      <c r="J64" s="460"/>
      <c r="K64" s="460"/>
      <c r="L64" s="460"/>
      <c r="M64" s="149"/>
      <c r="N64" s="152" t="s">
        <v>958</v>
      </c>
      <c r="O64" s="254">
        <v>1</v>
      </c>
      <c r="P64" s="460"/>
      <c r="Q64" s="460"/>
      <c r="R64" s="460"/>
      <c r="S64" s="27"/>
      <c r="U64" s="497"/>
      <c r="V64" s="496"/>
      <c r="W64" s="129"/>
      <c r="X64" s="2"/>
      <c r="Y64" s="2"/>
    </row>
    <row r="65" spans="1:25" ht="114" customHeight="1" x14ac:dyDescent="0.2">
      <c r="A65" s="5"/>
      <c r="B65" s="510"/>
      <c r="C65" s="122" t="s">
        <v>678</v>
      </c>
      <c r="D65" s="174" t="s">
        <v>699</v>
      </c>
      <c r="E65" s="338"/>
      <c r="F65" s="119">
        <v>43101</v>
      </c>
      <c r="G65" s="119">
        <v>43465</v>
      </c>
      <c r="H65" s="400" t="s">
        <v>751</v>
      </c>
      <c r="I65" s="126" t="s">
        <v>733</v>
      </c>
      <c r="J65" s="461"/>
      <c r="K65" s="461"/>
      <c r="L65" s="461"/>
      <c r="M65" s="150"/>
      <c r="N65" s="156" t="s">
        <v>959</v>
      </c>
      <c r="O65" s="407">
        <v>1</v>
      </c>
      <c r="P65" s="461"/>
      <c r="Q65" s="461"/>
      <c r="R65" s="461"/>
      <c r="S65" s="27"/>
      <c r="U65" s="497"/>
      <c r="V65" s="496"/>
      <c r="W65" s="129"/>
      <c r="X65" s="2"/>
      <c r="Y65" s="2"/>
    </row>
    <row r="66" spans="1:25" ht="33.75" customHeight="1" x14ac:dyDescent="0.2">
      <c r="A66" s="5"/>
      <c r="B66" s="513" t="s">
        <v>757</v>
      </c>
      <c r="C66" s="513"/>
      <c r="D66" s="513"/>
      <c r="E66" s="513"/>
      <c r="F66" s="513"/>
      <c r="G66" s="513"/>
      <c r="H66" s="351"/>
      <c r="I66" s="351"/>
      <c r="J66" s="351"/>
      <c r="K66" s="351"/>
      <c r="L66" s="351"/>
      <c r="M66" s="351"/>
      <c r="N66" s="351"/>
      <c r="O66" s="353"/>
      <c r="P66" s="351"/>
      <c r="Q66" s="351"/>
      <c r="R66" s="352"/>
      <c r="S66" s="133"/>
      <c r="U66" s="497"/>
      <c r="V66" s="496"/>
      <c r="W66" s="133"/>
      <c r="X66" s="133"/>
      <c r="Y66" s="5"/>
    </row>
    <row r="67" spans="1:25" ht="126" customHeight="1" x14ac:dyDescent="0.2">
      <c r="A67" s="5"/>
      <c r="B67" s="350"/>
      <c r="C67" s="127" t="s">
        <v>679</v>
      </c>
      <c r="D67" s="394" t="s">
        <v>700</v>
      </c>
      <c r="E67" s="337"/>
      <c r="F67" s="392">
        <v>43101</v>
      </c>
      <c r="G67" s="392">
        <v>43465</v>
      </c>
      <c r="H67" s="401" t="s">
        <v>906</v>
      </c>
      <c r="I67" s="130" t="s">
        <v>734</v>
      </c>
      <c r="J67" s="462">
        <v>0</v>
      </c>
      <c r="K67" s="462">
        <v>0</v>
      </c>
      <c r="L67" s="462">
        <v>0</v>
      </c>
      <c r="M67" s="148"/>
      <c r="N67" s="151" t="s">
        <v>960</v>
      </c>
      <c r="O67" s="409">
        <v>1</v>
      </c>
      <c r="P67" s="462">
        <v>0</v>
      </c>
      <c r="Q67" s="462">
        <v>0</v>
      </c>
      <c r="R67" s="462">
        <v>0</v>
      </c>
      <c r="S67" s="27"/>
      <c r="U67" s="497"/>
      <c r="V67" s="496"/>
      <c r="W67" s="129"/>
      <c r="X67" s="2"/>
      <c r="Y67" s="2"/>
    </row>
    <row r="68" spans="1:25" ht="114.75" customHeight="1" x14ac:dyDescent="0.2">
      <c r="A68" s="5"/>
      <c r="B68" s="354"/>
      <c r="C68" s="121" t="s">
        <v>680</v>
      </c>
      <c r="D68" s="154" t="s">
        <v>701</v>
      </c>
      <c r="E68" s="336"/>
      <c r="F68" s="117">
        <v>43101</v>
      </c>
      <c r="G68" s="117">
        <v>43465</v>
      </c>
      <c r="H68" s="399" t="s">
        <v>750</v>
      </c>
      <c r="I68" s="328" t="s">
        <v>735</v>
      </c>
      <c r="J68" s="460"/>
      <c r="K68" s="460"/>
      <c r="L68" s="460"/>
      <c r="M68" s="149"/>
      <c r="N68" s="152" t="s">
        <v>961</v>
      </c>
      <c r="O68" s="408">
        <v>1</v>
      </c>
      <c r="P68" s="460"/>
      <c r="Q68" s="460"/>
      <c r="R68" s="460"/>
      <c r="S68" s="27"/>
      <c r="U68" s="497"/>
      <c r="V68" s="496"/>
      <c r="W68" s="129"/>
      <c r="X68" s="2"/>
      <c r="Y68" s="2"/>
    </row>
    <row r="69" spans="1:25" ht="152.25" customHeight="1" x14ac:dyDescent="0.2">
      <c r="A69" s="5"/>
      <c r="B69" s="354"/>
      <c r="C69" s="121" t="s">
        <v>681</v>
      </c>
      <c r="D69" s="154" t="s">
        <v>702</v>
      </c>
      <c r="E69" s="336"/>
      <c r="F69" s="117">
        <v>43101</v>
      </c>
      <c r="G69" s="117">
        <v>43220</v>
      </c>
      <c r="H69" s="399" t="s">
        <v>751</v>
      </c>
      <c r="I69" s="328" t="s">
        <v>736</v>
      </c>
      <c r="J69" s="460"/>
      <c r="K69" s="460"/>
      <c r="L69" s="460"/>
      <c r="M69" s="149"/>
      <c r="N69" s="152" t="s">
        <v>962</v>
      </c>
      <c r="O69" s="408">
        <v>1</v>
      </c>
      <c r="P69" s="460"/>
      <c r="Q69" s="460"/>
      <c r="R69" s="460"/>
      <c r="S69" s="27"/>
      <c r="U69" s="497"/>
      <c r="V69" s="496"/>
      <c r="W69" s="129"/>
      <c r="X69" s="2"/>
      <c r="Y69" s="2"/>
    </row>
    <row r="70" spans="1:25" ht="93.75" customHeight="1" x14ac:dyDescent="0.2">
      <c r="A70" s="5"/>
      <c r="B70" s="354"/>
      <c r="C70" s="121" t="s">
        <v>682</v>
      </c>
      <c r="D70" s="154" t="s">
        <v>703</v>
      </c>
      <c r="E70" s="336"/>
      <c r="F70" s="117">
        <v>43221</v>
      </c>
      <c r="G70" s="117">
        <v>43281</v>
      </c>
      <c r="H70" s="399" t="s">
        <v>903</v>
      </c>
      <c r="I70" s="328" t="s">
        <v>734</v>
      </c>
      <c r="J70" s="460"/>
      <c r="K70" s="460"/>
      <c r="L70" s="460"/>
      <c r="M70" s="149"/>
      <c r="N70" s="152" t="s">
        <v>963</v>
      </c>
      <c r="O70" s="408">
        <v>1</v>
      </c>
      <c r="P70" s="460"/>
      <c r="Q70" s="460"/>
      <c r="R70" s="460"/>
      <c r="S70" s="27"/>
      <c r="U70" s="497"/>
      <c r="V70" s="496"/>
      <c r="W70" s="129"/>
      <c r="X70" s="2"/>
      <c r="Y70" s="2"/>
    </row>
    <row r="71" spans="1:25" ht="93.75" customHeight="1" x14ac:dyDescent="0.2">
      <c r="A71" s="5"/>
      <c r="B71" s="354"/>
      <c r="C71" s="121" t="s">
        <v>683</v>
      </c>
      <c r="D71" s="154" t="s">
        <v>704</v>
      </c>
      <c r="E71" s="336"/>
      <c r="F71" s="117">
        <v>43221</v>
      </c>
      <c r="G71" s="117">
        <v>43465</v>
      </c>
      <c r="H71" s="399" t="s">
        <v>751</v>
      </c>
      <c r="I71" s="328" t="s">
        <v>737</v>
      </c>
      <c r="J71" s="460"/>
      <c r="K71" s="460"/>
      <c r="L71" s="460"/>
      <c r="M71" s="149"/>
      <c r="N71" s="152" t="s">
        <v>964</v>
      </c>
      <c r="O71" s="408">
        <v>1</v>
      </c>
      <c r="P71" s="460"/>
      <c r="Q71" s="460"/>
      <c r="R71" s="460"/>
      <c r="S71" s="27"/>
      <c r="U71" s="497"/>
      <c r="V71" s="496"/>
      <c r="W71" s="129"/>
      <c r="X71" s="2"/>
      <c r="Y71" s="2"/>
    </row>
    <row r="72" spans="1:25" ht="93.75" customHeight="1" x14ac:dyDescent="0.2">
      <c r="A72" s="5"/>
      <c r="B72" s="354"/>
      <c r="C72" s="121" t="s">
        <v>684</v>
      </c>
      <c r="D72" s="154" t="s">
        <v>705</v>
      </c>
      <c r="E72" s="336"/>
      <c r="F72" s="117">
        <v>43101</v>
      </c>
      <c r="G72" s="117">
        <v>43465</v>
      </c>
      <c r="H72" s="399" t="s">
        <v>993</v>
      </c>
      <c r="I72" s="328" t="s">
        <v>738</v>
      </c>
      <c r="J72" s="460"/>
      <c r="K72" s="460"/>
      <c r="L72" s="460"/>
      <c r="M72" s="149"/>
      <c r="N72" s="152" t="s">
        <v>995</v>
      </c>
      <c r="O72" s="254">
        <v>1</v>
      </c>
      <c r="P72" s="460"/>
      <c r="Q72" s="460"/>
      <c r="R72" s="460"/>
      <c r="S72" s="27"/>
      <c r="U72" s="497"/>
      <c r="V72" s="496"/>
      <c r="W72" s="129"/>
      <c r="X72" s="2"/>
      <c r="Y72" s="2"/>
    </row>
    <row r="73" spans="1:25" ht="93.75" customHeight="1" x14ac:dyDescent="0.2">
      <c r="A73" s="5"/>
      <c r="B73" s="327"/>
      <c r="C73" s="121" t="s">
        <v>685</v>
      </c>
      <c r="D73" s="154" t="s">
        <v>706</v>
      </c>
      <c r="E73" s="336">
        <v>0.03</v>
      </c>
      <c r="F73" s="117">
        <v>43101</v>
      </c>
      <c r="G73" s="117">
        <v>43465</v>
      </c>
      <c r="H73" s="399" t="s">
        <v>752</v>
      </c>
      <c r="I73" s="328" t="s">
        <v>739</v>
      </c>
      <c r="J73" s="460"/>
      <c r="K73" s="460"/>
      <c r="L73" s="460"/>
      <c r="M73" s="149"/>
      <c r="N73" s="152" t="s">
        <v>996</v>
      </c>
      <c r="O73" s="254">
        <v>1</v>
      </c>
      <c r="P73" s="460"/>
      <c r="Q73" s="460"/>
      <c r="R73" s="460"/>
      <c r="S73" s="27"/>
      <c r="U73" s="497"/>
      <c r="V73" s="496"/>
      <c r="W73" s="129"/>
      <c r="X73" s="2"/>
      <c r="Y73" s="2"/>
    </row>
    <row r="74" spans="1:25" ht="93.75" customHeight="1" x14ac:dyDescent="0.2">
      <c r="A74" s="5"/>
      <c r="B74" s="327"/>
      <c r="C74" s="121" t="s">
        <v>686</v>
      </c>
      <c r="D74" s="154" t="s">
        <v>707</v>
      </c>
      <c r="E74" s="336">
        <v>0.03</v>
      </c>
      <c r="F74" s="117">
        <v>43101</v>
      </c>
      <c r="G74" s="117">
        <v>43465</v>
      </c>
      <c r="H74" s="399" t="s">
        <v>753</v>
      </c>
      <c r="I74" s="328" t="s">
        <v>740</v>
      </c>
      <c r="J74" s="460"/>
      <c r="K74" s="460"/>
      <c r="L74" s="460"/>
      <c r="M74" s="149"/>
      <c r="N74" s="152" t="s">
        <v>965</v>
      </c>
      <c r="O74" s="254">
        <v>0.97</v>
      </c>
      <c r="P74" s="460"/>
      <c r="Q74" s="460"/>
      <c r="R74" s="460"/>
      <c r="S74" s="27"/>
      <c r="U74" s="497"/>
      <c r="V74" s="496"/>
      <c r="W74" s="129"/>
      <c r="X74" s="2"/>
      <c r="Y74" s="2"/>
    </row>
    <row r="75" spans="1:25" ht="93.75" customHeight="1" x14ac:dyDescent="0.2">
      <c r="A75" s="5"/>
      <c r="B75" s="396"/>
      <c r="C75" s="122" t="s">
        <v>716</v>
      </c>
      <c r="D75" s="174" t="s">
        <v>708</v>
      </c>
      <c r="E75" s="338">
        <v>0.1</v>
      </c>
      <c r="F75" s="119">
        <v>43101</v>
      </c>
      <c r="G75" s="119">
        <v>43465</v>
      </c>
      <c r="H75" s="402" t="s">
        <v>754</v>
      </c>
      <c r="I75" s="126" t="s">
        <v>741</v>
      </c>
      <c r="J75" s="461"/>
      <c r="K75" s="461"/>
      <c r="L75" s="461"/>
      <c r="M75" s="150"/>
      <c r="N75" s="156" t="s">
        <v>966</v>
      </c>
      <c r="O75" s="261">
        <v>1</v>
      </c>
      <c r="P75" s="461"/>
      <c r="Q75" s="461"/>
      <c r="R75" s="461"/>
      <c r="S75" s="27"/>
      <c r="U75" s="497"/>
      <c r="V75" s="496"/>
      <c r="W75" s="129"/>
      <c r="X75" s="2"/>
      <c r="Y75" s="2"/>
    </row>
    <row r="76" spans="1:25" ht="33.75" customHeight="1" x14ac:dyDescent="0.2">
      <c r="A76" s="5"/>
      <c r="B76" s="513" t="s">
        <v>757</v>
      </c>
      <c r="C76" s="513"/>
      <c r="D76" s="513"/>
      <c r="E76" s="513"/>
      <c r="F76" s="513"/>
      <c r="G76" s="513"/>
      <c r="H76" s="351"/>
      <c r="I76" s="351"/>
      <c r="J76" s="351"/>
      <c r="K76" s="351"/>
      <c r="L76" s="351"/>
      <c r="M76" s="351"/>
      <c r="N76" s="351"/>
      <c r="O76" s="353"/>
      <c r="P76" s="353"/>
      <c r="Q76" s="353"/>
      <c r="R76" s="353"/>
      <c r="S76" s="133"/>
      <c r="U76" s="497"/>
      <c r="V76" s="496"/>
      <c r="W76" s="133"/>
      <c r="X76" s="133"/>
      <c r="Y76" s="5"/>
    </row>
    <row r="77" spans="1:25" ht="93.75" customHeight="1" x14ac:dyDescent="0.2">
      <c r="A77" s="5"/>
      <c r="B77" s="397"/>
      <c r="C77" s="127" t="s">
        <v>717</v>
      </c>
      <c r="D77" s="394" t="s">
        <v>709</v>
      </c>
      <c r="E77" s="337">
        <v>0.04</v>
      </c>
      <c r="F77" s="392">
        <v>43160</v>
      </c>
      <c r="G77" s="392">
        <v>43250</v>
      </c>
      <c r="H77" s="403" t="s">
        <v>755</v>
      </c>
      <c r="I77" s="130" t="s">
        <v>742</v>
      </c>
      <c r="J77" s="462">
        <v>0</v>
      </c>
      <c r="K77" s="462">
        <v>0</v>
      </c>
      <c r="L77" s="462">
        <v>0</v>
      </c>
      <c r="M77" s="148"/>
      <c r="N77" s="151" t="s">
        <v>967</v>
      </c>
      <c r="O77" s="262">
        <v>0.9</v>
      </c>
      <c r="P77" s="462">
        <v>0</v>
      </c>
      <c r="Q77" s="462">
        <v>0</v>
      </c>
      <c r="R77" s="462">
        <v>0</v>
      </c>
      <c r="S77" s="27"/>
      <c r="U77" s="497"/>
      <c r="V77" s="496"/>
      <c r="W77" s="129"/>
      <c r="X77" s="2"/>
      <c r="Y77" s="2"/>
    </row>
    <row r="78" spans="1:25" ht="93.75" customHeight="1" x14ac:dyDescent="0.2">
      <c r="A78" s="5"/>
      <c r="B78" s="327"/>
      <c r="C78" s="121" t="s">
        <v>718</v>
      </c>
      <c r="D78" s="154" t="s">
        <v>710</v>
      </c>
      <c r="E78" s="336">
        <v>0.04</v>
      </c>
      <c r="F78" s="117">
        <v>43101</v>
      </c>
      <c r="G78" s="117">
        <v>43465</v>
      </c>
      <c r="H78" s="399" t="s">
        <v>753</v>
      </c>
      <c r="I78" s="328" t="s">
        <v>743</v>
      </c>
      <c r="J78" s="460"/>
      <c r="K78" s="460"/>
      <c r="L78" s="460"/>
      <c r="M78" s="149"/>
      <c r="N78" s="152" t="s">
        <v>905</v>
      </c>
      <c r="O78" s="254">
        <v>1</v>
      </c>
      <c r="P78" s="460"/>
      <c r="Q78" s="460"/>
      <c r="R78" s="460"/>
      <c r="S78" s="27"/>
      <c r="T78" s="53"/>
      <c r="U78" s="497"/>
      <c r="V78" s="496"/>
      <c r="W78" s="129"/>
      <c r="X78" s="2"/>
      <c r="Y78" s="2"/>
    </row>
    <row r="79" spans="1:25" ht="93.75" customHeight="1" x14ac:dyDescent="0.2">
      <c r="A79" s="5"/>
      <c r="B79" s="327"/>
      <c r="C79" s="121" t="s">
        <v>719</v>
      </c>
      <c r="D79" s="154" t="s">
        <v>711</v>
      </c>
      <c r="E79" s="336"/>
      <c r="F79" s="117">
        <v>43101</v>
      </c>
      <c r="G79" s="117">
        <v>43190</v>
      </c>
      <c r="H79" s="399" t="s">
        <v>754</v>
      </c>
      <c r="I79" s="328" t="s">
        <v>744</v>
      </c>
      <c r="J79" s="460"/>
      <c r="K79" s="460"/>
      <c r="L79" s="460"/>
      <c r="M79" s="149"/>
      <c r="N79" s="152" t="s">
        <v>904</v>
      </c>
      <c r="O79" s="254">
        <v>0.8</v>
      </c>
      <c r="P79" s="460"/>
      <c r="Q79" s="460"/>
      <c r="R79" s="460"/>
      <c r="S79" s="27"/>
      <c r="T79" s="53"/>
      <c r="U79" s="497"/>
      <c r="V79" s="496"/>
      <c r="W79" s="129"/>
      <c r="X79" s="2"/>
      <c r="Y79" s="2"/>
    </row>
    <row r="80" spans="1:25" ht="93.75" customHeight="1" x14ac:dyDescent="0.2">
      <c r="A80" s="5"/>
      <c r="B80" s="327"/>
      <c r="C80" s="121" t="s">
        <v>720</v>
      </c>
      <c r="D80" s="154" t="s">
        <v>712</v>
      </c>
      <c r="E80" s="336"/>
      <c r="F80" s="117">
        <v>43101</v>
      </c>
      <c r="G80" s="117">
        <v>43465</v>
      </c>
      <c r="H80" s="399" t="s">
        <v>756</v>
      </c>
      <c r="I80" s="328" t="s">
        <v>745</v>
      </c>
      <c r="J80" s="460">
        <v>180000000</v>
      </c>
      <c r="K80" s="460">
        <v>0</v>
      </c>
      <c r="L80" s="460">
        <v>0</v>
      </c>
      <c r="M80" s="149"/>
      <c r="N80" s="152" t="s">
        <v>968</v>
      </c>
      <c r="O80" s="408">
        <v>1</v>
      </c>
      <c r="P80" s="460">
        <v>139194200</v>
      </c>
      <c r="Q80" s="460">
        <v>0</v>
      </c>
      <c r="R80" s="460">
        <v>0</v>
      </c>
      <c r="S80" s="27"/>
      <c r="T80" s="53"/>
      <c r="U80" s="497"/>
      <c r="V80" s="496"/>
      <c r="W80" s="129"/>
      <c r="X80" s="2"/>
      <c r="Y80" s="2"/>
    </row>
    <row r="81" spans="1:25" ht="93.75" customHeight="1" x14ac:dyDescent="0.2">
      <c r="A81" s="5"/>
      <c r="B81" s="327"/>
      <c r="C81" s="121" t="s">
        <v>721</v>
      </c>
      <c r="D81" s="154" t="s">
        <v>713</v>
      </c>
      <c r="E81" s="336"/>
      <c r="F81" s="117">
        <v>43101</v>
      </c>
      <c r="G81" s="117">
        <v>43465</v>
      </c>
      <c r="H81" s="399" t="s">
        <v>756</v>
      </c>
      <c r="I81" s="126" t="s">
        <v>746</v>
      </c>
      <c r="J81" s="461"/>
      <c r="K81" s="461"/>
      <c r="L81" s="461"/>
      <c r="M81" s="149"/>
      <c r="N81" s="152" t="s">
        <v>969</v>
      </c>
      <c r="O81" s="408">
        <v>1</v>
      </c>
      <c r="P81" s="461"/>
      <c r="Q81" s="461"/>
      <c r="R81" s="461"/>
      <c r="S81" s="27"/>
      <c r="T81" s="53"/>
      <c r="U81" s="497"/>
      <c r="V81" s="496"/>
      <c r="W81" s="129"/>
      <c r="X81" s="2"/>
      <c r="Y81" s="2"/>
    </row>
    <row r="82" spans="1:25" ht="28.5" customHeight="1" x14ac:dyDescent="0.2">
      <c r="A82" s="134"/>
      <c r="B82" s="472" t="s">
        <v>592</v>
      </c>
      <c r="C82" s="472"/>
      <c r="D82" s="472"/>
      <c r="E82" s="472"/>
      <c r="F82" s="472"/>
      <c r="G82" s="472"/>
      <c r="H82" s="472"/>
      <c r="I82" s="135"/>
      <c r="J82" s="158">
        <f>SUM(J50:J81)</f>
        <v>366954200</v>
      </c>
      <c r="K82" s="361">
        <f t="shared" ref="K82" si="12">SUM(K50:K81)</f>
        <v>0</v>
      </c>
      <c r="L82" s="361">
        <f>SUM(L50:L81)</f>
        <v>0</v>
      </c>
      <c r="M82" s="135"/>
      <c r="N82" s="135"/>
      <c r="O82" s="330">
        <f>SUM(O50:O81)/29</f>
        <v>0.94275862068965521</v>
      </c>
      <c r="P82" s="158">
        <f>SUM(P50:P81)</f>
        <v>326148400</v>
      </c>
      <c r="Q82" s="158">
        <f t="shared" ref="Q82:R82" si="13">SUM(Q50:Q81)</f>
        <v>0</v>
      </c>
      <c r="R82" s="158">
        <f t="shared" si="13"/>
        <v>0</v>
      </c>
      <c r="S82" s="5"/>
      <c r="T82" s="5"/>
      <c r="U82" s="5"/>
      <c r="V82" s="5"/>
      <c r="W82" s="5"/>
      <c r="X82" s="5"/>
      <c r="Y82" s="5"/>
    </row>
    <row r="83" spans="1:25" ht="13.5" customHeight="1" x14ac:dyDescent="0.2">
      <c r="A83" s="134"/>
      <c r="B83" s="137"/>
      <c r="C83" s="137"/>
      <c r="D83" s="137"/>
      <c r="E83" s="137"/>
      <c r="F83" s="137"/>
      <c r="G83" s="137"/>
      <c r="H83" s="137"/>
      <c r="I83" s="137"/>
      <c r="J83" s="140"/>
      <c r="K83" s="140"/>
      <c r="L83" s="140"/>
      <c r="M83" s="137"/>
      <c r="N83" s="137"/>
      <c r="O83" s="90"/>
      <c r="P83" s="137"/>
      <c r="Q83" s="139"/>
      <c r="R83" s="139"/>
      <c r="S83" s="5"/>
      <c r="T83" s="5"/>
      <c r="U83" s="5"/>
      <c r="V83" s="5"/>
      <c r="W83" s="5"/>
      <c r="X83" s="5"/>
      <c r="Y83" s="5"/>
    </row>
    <row r="84" spans="1:25" ht="33.75" customHeight="1" x14ac:dyDescent="0.2">
      <c r="A84" s="5"/>
      <c r="B84" s="475" t="s">
        <v>760</v>
      </c>
      <c r="C84" s="475"/>
      <c r="D84" s="475"/>
      <c r="E84" s="475"/>
      <c r="F84" s="479" t="s">
        <v>513</v>
      </c>
      <c r="G84" s="479"/>
      <c r="H84" s="369">
        <v>0.03</v>
      </c>
      <c r="I84" s="370"/>
      <c r="J84" s="370"/>
      <c r="K84" s="370"/>
      <c r="L84" s="370"/>
      <c r="M84" s="370"/>
      <c r="N84" s="370"/>
      <c r="O84" s="386">
        <f>H84*O88</f>
        <v>0.03</v>
      </c>
      <c r="P84" s="370"/>
      <c r="Q84" s="370"/>
      <c r="R84" s="371"/>
      <c r="S84" s="133"/>
      <c r="T84" s="133"/>
      <c r="U84" s="133"/>
      <c r="V84" s="133"/>
      <c r="W84" s="133"/>
      <c r="X84" s="133"/>
      <c r="Y84" s="5"/>
    </row>
    <row r="85" spans="1:25" ht="156" customHeight="1" x14ac:dyDescent="0.2">
      <c r="A85" s="5"/>
      <c r="B85" s="469" t="s">
        <v>767</v>
      </c>
      <c r="C85" s="127" t="s">
        <v>761</v>
      </c>
      <c r="D85" s="124" t="s">
        <v>764</v>
      </c>
      <c r="E85" s="159"/>
      <c r="F85" s="123">
        <v>43101</v>
      </c>
      <c r="G85" s="123">
        <v>43465</v>
      </c>
      <c r="H85" s="130"/>
      <c r="I85" s="130" t="s">
        <v>768</v>
      </c>
      <c r="J85" s="462">
        <v>75493600</v>
      </c>
      <c r="K85" s="462">
        <v>0</v>
      </c>
      <c r="L85" s="462">
        <v>0</v>
      </c>
      <c r="M85" s="148"/>
      <c r="N85" s="151" t="s">
        <v>920</v>
      </c>
      <c r="O85" s="262">
        <v>1</v>
      </c>
      <c r="P85" s="462">
        <v>75493600</v>
      </c>
      <c r="Q85" s="462">
        <v>0</v>
      </c>
      <c r="R85" s="462">
        <v>0</v>
      </c>
      <c r="S85" s="27"/>
      <c r="T85" s="53"/>
      <c r="U85" s="497"/>
      <c r="V85" s="496"/>
      <c r="W85" s="129"/>
      <c r="X85" s="2"/>
      <c r="Y85" s="2"/>
    </row>
    <row r="86" spans="1:25" ht="151.5" customHeight="1" x14ac:dyDescent="0.2">
      <c r="A86" s="5"/>
      <c r="B86" s="470"/>
      <c r="C86" s="121" t="s">
        <v>762</v>
      </c>
      <c r="D86" s="116" t="s">
        <v>765</v>
      </c>
      <c r="E86" s="160"/>
      <c r="F86" s="117">
        <v>43101</v>
      </c>
      <c r="G86" s="117">
        <v>43465</v>
      </c>
      <c r="H86" s="328"/>
      <c r="I86" s="328" t="s">
        <v>769</v>
      </c>
      <c r="J86" s="460"/>
      <c r="K86" s="460"/>
      <c r="L86" s="460"/>
      <c r="M86" s="149"/>
      <c r="N86" s="152" t="s">
        <v>921</v>
      </c>
      <c r="O86" s="254">
        <v>1</v>
      </c>
      <c r="P86" s="460"/>
      <c r="Q86" s="460"/>
      <c r="R86" s="460"/>
      <c r="S86" s="27"/>
      <c r="T86" s="53"/>
      <c r="U86" s="497"/>
      <c r="V86" s="496"/>
      <c r="W86" s="129"/>
      <c r="X86" s="2"/>
      <c r="Y86" s="2"/>
    </row>
    <row r="87" spans="1:25" ht="87" customHeight="1" x14ac:dyDescent="0.2">
      <c r="A87" s="5"/>
      <c r="B87" s="470"/>
      <c r="C87" s="121" t="s">
        <v>763</v>
      </c>
      <c r="D87" s="116" t="s">
        <v>766</v>
      </c>
      <c r="E87" s="160"/>
      <c r="F87" s="117">
        <v>43101</v>
      </c>
      <c r="G87" s="117">
        <v>43465</v>
      </c>
      <c r="H87" s="328"/>
      <c r="I87" s="328" t="s">
        <v>770</v>
      </c>
      <c r="J87" s="461"/>
      <c r="K87" s="461"/>
      <c r="L87" s="461"/>
      <c r="M87" s="149"/>
      <c r="N87" s="152" t="s">
        <v>771</v>
      </c>
      <c r="O87" s="254">
        <v>1</v>
      </c>
      <c r="P87" s="461"/>
      <c r="Q87" s="461"/>
      <c r="R87" s="461"/>
      <c r="S87" s="27"/>
      <c r="T87" s="53"/>
      <c r="U87" s="497"/>
      <c r="V87" s="496"/>
      <c r="W87" s="129"/>
      <c r="X87" s="2"/>
      <c r="Y87" s="2"/>
    </row>
    <row r="88" spans="1:25" ht="28.5" customHeight="1" x14ac:dyDescent="0.2">
      <c r="A88" s="134"/>
      <c r="B88" s="472" t="s">
        <v>592</v>
      </c>
      <c r="C88" s="472"/>
      <c r="D88" s="472"/>
      <c r="E88" s="472"/>
      <c r="F88" s="472"/>
      <c r="G88" s="472"/>
      <c r="H88" s="472"/>
      <c r="I88" s="135"/>
      <c r="J88" s="158">
        <f>SUM(J85:J87)</f>
        <v>75493600</v>
      </c>
      <c r="K88" s="158">
        <f t="shared" ref="K88:L88" si="14">SUM(K85:K87)</f>
        <v>0</v>
      </c>
      <c r="L88" s="158">
        <f t="shared" si="14"/>
        <v>0</v>
      </c>
      <c r="M88" s="135"/>
      <c r="N88" s="135"/>
      <c r="O88" s="330">
        <f>SUM(O85:O87)/3</f>
        <v>1</v>
      </c>
      <c r="P88" s="158">
        <f>SUM(P85)</f>
        <v>75493600</v>
      </c>
      <c r="Q88" s="158">
        <f t="shared" ref="Q88:R88" si="15">SUM(Q85)</f>
        <v>0</v>
      </c>
      <c r="R88" s="158">
        <f t="shared" si="15"/>
        <v>0</v>
      </c>
      <c r="S88" s="5"/>
      <c r="T88" s="5"/>
      <c r="U88" s="497"/>
      <c r="V88" s="496"/>
      <c r="W88" s="5"/>
      <c r="X88" s="5"/>
      <c r="Y88" s="5"/>
    </row>
    <row r="89" spans="1:25" ht="33.75" customHeight="1" x14ac:dyDescent="0.2">
      <c r="A89" s="5"/>
      <c r="B89" s="480" t="s">
        <v>798</v>
      </c>
      <c r="C89" s="480"/>
      <c r="D89" s="480"/>
      <c r="E89" s="480"/>
      <c r="F89" s="474" t="s">
        <v>513</v>
      </c>
      <c r="G89" s="474"/>
      <c r="H89" s="376">
        <v>7.0000000000000007E-2</v>
      </c>
      <c r="I89" s="368"/>
      <c r="J89" s="163"/>
      <c r="K89" s="163"/>
      <c r="L89" s="163"/>
      <c r="M89" s="163"/>
      <c r="N89" s="163"/>
      <c r="O89" s="387">
        <f>H89*O98</f>
        <v>6.3875000000000001E-2</v>
      </c>
      <c r="P89" s="163"/>
      <c r="Q89" s="163"/>
      <c r="R89" s="164"/>
      <c r="S89" s="133"/>
      <c r="T89" s="133"/>
      <c r="U89" s="497"/>
      <c r="V89" s="496"/>
      <c r="W89" s="133"/>
      <c r="X89" s="133"/>
      <c r="Y89" s="5"/>
    </row>
    <row r="90" spans="1:25" ht="116.25" customHeight="1" x14ac:dyDescent="0.2">
      <c r="A90" s="5"/>
      <c r="B90" s="469" t="s">
        <v>789</v>
      </c>
      <c r="C90" s="127" t="s">
        <v>781</v>
      </c>
      <c r="D90" s="124" t="s">
        <v>772</v>
      </c>
      <c r="E90" s="159">
        <v>1.0500000000000001E-2</v>
      </c>
      <c r="F90" s="392">
        <v>43132</v>
      </c>
      <c r="G90" s="392">
        <v>43343</v>
      </c>
      <c r="H90" s="130" t="s">
        <v>970</v>
      </c>
      <c r="I90" s="130" t="s">
        <v>790</v>
      </c>
      <c r="J90" s="462">
        <f>318560057+34344000+153170000</f>
        <v>506074057</v>
      </c>
      <c r="K90" s="462">
        <v>0</v>
      </c>
      <c r="L90" s="462">
        <v>0</v>
      </c>
      <c r="M90" s="148"/>
      <c r="N90" s="151" t="s">
        <v>922</v>
      </c>
      <c r="O90" s="409">
        <v>0.8</v>
      </c>
      <c r="P90" s="462">
        <f>314325624+34344000</f>
        <v>348669624</v>
      </c>
      <c r="Q90" s="462">
        <v>0</v>
      </c>
      <c r="R90" s="462">
        <v>0</v>
      </c>
      <c r="S90" s="27"/>
      <c r="T90" s="53"/>
      <c r="U90" s="497"/>
      <c r="V90" s="496"/>
      <c r="W90" s="129"/>
      <c r="X90" s="2"/>
      <c r="Y90" s="2"/>
    </row>
    <row r="91" spans="1:25" ht="114" customHeight="1" x14ac:dyDescent="0.2">
      <c r="A91" s="5"/>
      <c r="B91" s="470"/>
      <c r="C91" s="121" t="s">
        <v>782</v>
      </c>
      <c r="D91" s="116" t="s">
        <v>773</v>
      </c>
      <c r="E91" s="160">
        <v>1.0500000000000001E-2</v>
      </c>
      <c r="F91" s="117">
        <v>43132</v>
      </c>
      <c r="G91" s="117">
        <v>43465</v>
      </c>
      <c r="H91" s="328" t="s">
        <v>799</v>
      </c>
      <c r="I91" s="328" t="s">
        <v>791</v>
      </c>
      <c r="J91" s="460"/>
      <c r="K91" s="460"/>
      <c r="L91" s="460"/>
      <c r="M91" s="149"/>
      <c r="N91" s="152" t="s">
        <v>923</v>
      </c>
      <c r="O91" s="408">
        <v>1</v>
      </c>
      <c r="P91" s="460"/>
      <c r="Q91" s="460"/>
      <c r="R91" s="460"/>
      <c r="S91" s="27"/>
      <c r="T91" s="53"/>
      <c r="U91" s="497"/>
      <c r="V91" s="496"/>
      <c r="W91" s="129"/>
      <c r="X91" s="2"/>
      <c r="Y91" s="2"/>
    </row>
    <row r="92" spans="1:25" ht="114" customHeight="1" x14ac:dyDescent="0.2">
      <c r="A92" s="5"/>
      <c r="B92" s="470"/>
      <c r="C92" s="121" t="s">
        <v>783</v>
      </c>
      <c r="D92" s="116" t="s">
        <v>774</v>
      </c>
      <c r="E92" s="160">
        <v>6.0000000000000001E-3</v>
      </c>
      <c r="F92" s="117">
        <v>43132</v>
      </c>
      <c r="G92" s="117">
        <v>43220</v>
      </c>
      <c r="H92" s="328" t="s">
        <v>800</v>
      </c>
      <c r="I92" s="328" t="s">
        <v>792</v>
      </c>
      <c r="J92" s="460"/>
      <c r="K92" s="460"/>
      <c r="L92" s="460"/>
      <c r="M92" s="149"/>
      <c r="N92" s="152" t="s">
        <v>902</v>
      </c>
      <c r="O92" s="408">
        <v>1</v>
      </c>
      <c r="P92" s="460"/>
      <c r="Q92" s="460"/>
      <c r="R92" s="460"/>
      <c r="S92" s="27"/>
      <c r="T92" s="53"/>
      <c r="U92" s="497"/>
      <c r="V92" s="496"/>
      <c r="W92" s="129"/>
      <c r="X92" s="2"/>
      <c r="Y92" s="2"/>
    </row>
    <row r="93" spans="1:25" ht="114" customHeight="1" x14ac:dyDescent="0.2">
      <c r="A93" s="5"/>
      <c r="B93" s="470"/>
      <c r="C93" s="121" t="s">
        <v>784</v>
      </c>
      <c r="D93" s="116" t="s">
        <v>775</v>
      </c>
      <c r="E93" s="160">
        <v>6.0000000000000001E-3</v>
      </c>
      <c r="F93" s="117">
        <v>43132</v>
      </c>
      <c r="G93" s="117">
        <v>43465</v>
      </c>
      <c r="H93" s="328" t="s">
        <v>801</v>
      </c>
      <c r="I93" s="328" t="s">
        <v>793</v>
      </c>
      <c r="J93" s="460"/>
      <c r="K93" s="460"/>
      <c r="L93" s="460"/>
      <c r="M93" s="149"/>
      <c r="N93" s="152" t="s">
        <v>924</v>
      </c>
      <c r="O93" s="408">
        <v>0.75</v>
      </c>
      <c r="P93" s="460"/>
      <c r="Q93" s="460"/>
      <c r="R93" s="460"/>
      <c r="S93" s="27"/>
      <c r="T93" s="53"/>
      <c r="U93" s="497"/>
      <c r="V93" s="496"/>
      <c r="W93" s="129"/>
      <c r="X93" s="2"/>
      <c r="Y93" s="2"/>
    </row>
    <row r="94" spans="1:25" ht="114" customHeight="1" x14ac:dyDescent="0.2">
      <c r="A94" s="5"/>
      <c r="B94" s="470"/>
      <c r="C94" s="121" t="s">
        <v>785</v>
      </c>
      <c r="D94" s="116" t="s">
        <v>776</v>
      </c>
      <c r="E94" s="160">
        <v>6.0000000000000001E-3</v>
      </c>
      <c r="F94" s="117" t="s">
        <v>780</v>
      </c>
      <c r="G94" s="117">
        <v>43465</v>
      </c>
      <c r="H94" s="328" t="s">
        <v>802</v>
      </c>
      <c r="I94" s="328" t="s">
        <v>794</v>
      </c>
      <c r="J94" s="460"/>
      <c r="K94" s="460"/>
      <c r="L94" s="460"/>
      <c r="M94" s="149"/>
      <c r="N94" s="152" t="s">
        <v>925</v>
      </c>
      <c r="O94" s="408">
        <v>0.75</v>
      </c>
      <c r="P94" s="460"/>
      <c r="Q94" s="460"/>
      <c r="R94" s="460"/>
      <c r="S94" s="27"/>
      <c r="T94" s="53"/>
      <c r="U94" s="497"/>
      <c r="V94" s="496"/>
      <c r="W94" s="129"/>
      <c r="X94" s="2"/>
      <c r="Y94" s="2"/>
    </row>
    <row r="95" spans="1:25" ht="114" customHeight="1" x14ac:dyDescent="0.2">
      <c r="A95" s="5"/>
      <c r="B95" s="470"/>
      <c r="C95" s="121" t="s">
        <v>786</v>
      </c>
      <c r="D95" s="116" t="s">
        <v>777</v>
      </c>
      <c r="E95" s="160">
        <v>6.0000000000000001E-3</v>
      </c>
      <c r="F95" s="117">
        <v>43101</v>
      </c>
      <c r="G95" s="117">
        <v>43465</v>
      </c>
      <c r="H95" s="328" t="s">
        <v>803</v>
      </c>
      <c r="I95" s="328" t="s">
        <v>795</v>
      </c>
      <c r="J95" s="460"/>
      <c r="K95" s="460"/>
      <c r="L95" s="460"/>
      <c r="M95" s="149"/>
      <c r="N95" s="152" t="s">
        <v>926</v>
      </c>
      <c r="O95" s="408">
        <v>1</v>
      </c>
      <c r="P95" s="460"/>
      <c r="Q95" s="460"/>
      <c r="R95" s="460"/>
      <c r="S95" s="27"/>
      <c r="T95" s="53"/>
      <c r="U95" s="497"/>
      <c r="V95" s="496"/>
      <c r="W95" s="129"/>
      <c r="X95" s="2"/>
      <c r="Y95" s="2"/>
    </row>
    <row r="96" spans="1:25" ht="114" customHeight="1" x14ac:dyDescent="0.2">
      <c r="A96" s="5"/>
      <c r="B96" s="470"/>
      <c r="C96" s="121" t="s">
        <v>787</v>
      </c>
      <c r="D96" s="116" t="s">
        <v>778</v>
      </c>
      <c r="E96" s="160">
        <v>6.0000000000000001E-3</v>
      </c>
      <c r="F96" s="117">
        <v>43101</v>
      </c>
      <c r="G96" s="117">
        <v>43465</v>
      </c>
      <c r="H96" s="328" t="s">
        <v>971</v>
      </c>
      <c r="I96" s="328" t="s">
        <v>796</v>
      </c>
      <c r="J96" s="460"/>
      <c r="K96" s="460"/>
      <c r="L96" s="460"/>
      <c r="M96" s="149"/>
      <c r="N96" s="152" t="s">
        <v>927</v>
      </c>
      <c r="O96" s="408">
        <v>1</v>
      </c>
      <c r="P96" s="460"/>
      <c r="Q96" s="460"/>
      <c r="R96" s="460"/>
      <c r="S96" s="27"/>
      <c r="T96" s="53"/>
      <c r="U96" s="497"/>
      <c r="V96" s="496"/>
      <c r="W96" s="129"/>
      <c r="X96" s="2"/>
      <c r="Y96" s="2"/>
    </row>
    <row r="97" spans="1:25" ht="114" customHeight="1" x14ac:dyDescent="0.2">
      <c r="A97" s="5"/>
      <c r="B97" s="471"/>
      <c r="C97" s="122" t="s">
        <v>788</v>
      </c>
      <c r="D97" s="118" t="s">
        <v>779</v>
      </c>
      <c r="E97" s="161">
        <v>6.0000000000000001E-3</v>
      </c>
      <c r="F97" s="119">
        <v>43101</v>
      </c>
      <c r="G97" s="119">
        <v>43465</v>
      </c>
      <c r="H97" s="126" t="s">
        <v>971</v>
      </c>
      <c r="I97" s="126" t="s">
        <v>797</v>
      </c>
      <c r="J97" s="461"/>
      <c r="K97" s="461"/>
      <c r="L97" s="461"/>
      <c r="M97" s="150"/>
      <c r="N97" s="156" t="s">
        <v>928</v>
      </c>
      <c r="O97" s="407">
        <v>1</v>
      </c>
      <c r="P97" s="461"/>
      <c r="Q97" s="461"/>
      <c r="R97" s="461"/>
      <c r="S97" s="27"/>
      <c r="T97" s="53"/>
      <c r="U97" s="497"/>
      <c r="V97" s="496"/>
      <c r="W97" s="129"/>
      <c r="X97" s="2"/>
      <c r="Y97" s="2"/>
    </row>
    <row r="98" spans="1:25" ht="28.5" customHeight="1" x14ac:dyDescent="0.2">
      <c r="A98" s="134"/>
      <c r="B98" s="472" t="s">
        <v>592</v>
      </c>
      <c r="C98" s="472"/>
      <c r="D98" s="472"/>
      <c r="E98" s="472"/>
      <c r="F98" s="472"/>
      <c r="G98" s="472"/>
      <c r="H98" s="472"/>
      <c r="I98" s="135"/>
      <c r="J98" s="158">
        <f>SUM(J90)</f>
        <v>506074057</v>
      </c>
      <c r="K98" s="158">
        <f t="shared" ref="K98:L98" si="16">SUM(K90)</f>
        <v>0</v>
      </c>
      <c r="L98" s="158">
        <f t="shared" si="16"/>
        <v>0</v>
      </c>
      <c r="M98" s="135"/>
      <c r="N98" s="135"/>
      <c r="O98" s="330">
        <f>SUM(O90:O97)/8</f>
        <v>0.91249999999999998</v>
      </c>
      <c r="P98" s="158">
        <f>SUM(P90)</f>
        <v>348669624</v>
      </c>
      <c r="Q98" s="158">
        <f t="shared" ref="Q98:R98" si="17">SUM(Q90)</f>
        <v>0</v>
      </c>
      <c r="R98" s="158">
        <f t="shared" si="17"/>
        <v>0</v>
      </c>
      <c r="S98" s="5"/>
      <c r="T98" s="5"/>
      <c r="U98" s="497"/>
      <c r="V98" s="496"/>
      <c r="W98" s="5"/>
      <c r="X98" s="5"/>
      <c r="Y98" s="5"/>
    </row>
    <row r="99" spans="1:25" ht="33.75" customHeight="1" x14ac:dyDescent="0.2">
      <c r="A99" s="5"/>
      <c r="B99" s="481" t="s">
        <v>804</v>
      </c>
      <c r="C99" s="481"/>
      <c r="D99" s="481"/>
      <c r="E99" s="377"/>
      <c r="F99" s="498" t="s">
        <v>513</v>
      </c>
      <c r="G99" s="498"/>
      <c r="H99" s="378">
        <v>0.08</v>
      </c>
      <c r="I99" s="379"/>
      <c r="J99" s="380"/>
      <c r="K99" s="379"/>
      <c r="L99" s="379"/>
      <c r="M99" s="379"/>
      <c r="N99" s="379"/>
      <c r="O99" s="388">
        <f>H99*O110</f>
        <v>7.9840000000000008E-2</v>
      </c>
      <c r="P99" s="379"/>
      <c r="Q99" s="379"/>
      <c r="R99" s="381"/>
      <c r="S99" s="133"/>
      <c r="T99" s="133"/>
      <c r="U99" s="497"/>
      <c r="V99" s="496"/>
      <c r="W99" s="133"/>
      <c r="X99" s="133"/>
      <c r="Y99" s="5"/>
    </row>
    <row r="100" spans="1:25" ht="93.75" customHeight="1" x14ac:dyDescent="0.2">
      <c r="A100" s="5"/>
      <c r="B100" s="470" t="s">
        <v>830</v>
      </c>
      <c r="C100" s="121" t="s">
        <v>805</v>
      </c>
      <c r="D100" s="116" t="s">
        <v>896</v>
      </c>
      <c r="E100" s="160">
        <v>6.0000000000000001E-3</v>
      </c>
      <c r="F100" s="117">
        <v>43102</v>
      </c>
      <c r="G100" s="117">
        <v>43465</v>
      </c>
      <c r="H100" s="328" t="s">
        <v>829</v>
      </c>
      <c r="I100" s="94" t="s">
        <v>819</v>
      </c>
      <c r="J100" s="463">
        <f>31163000+1846650+653350</f>
        <v>33663000</v>
      </c>
      <c r="K100" s="462">
        <v>0</v>
      </c>
      <c r="L100" s="462">
        <v>0</v>
      </c>
      <c r="M100" s="149"/>
      <c r="N100" s="152" t="s">
        <v>972</v>
      </c>
      <c r="O100" s="254">
        <v>1</v>
      </c>
      <c r="P100" s="462">
        <f>31163000+1846650</f>
        <v>33009650</v>
      </c>
      <c r="Q100" s="462">
        <v>0</v>
      </c>
      <c r="R100" s="462">
        <v>0</v>
      </c>
      <c r="S100" s="27"/>
      <c r="T100" s="53"/>
      <c r="U100" s="497"/>
      <c r="V100" s="496"/>
      <c r="W100" s="129"/>
      <c r="X100" s="2"/>
      <c r="Y100" s="2"/>
    </row>
    <row r="101" spans="1:25" ht="93.75" customHeight="1" x14ac:dyDescent="0.2">
      <c r="A101" s="5"/>
      <c r="B101" s="470"/>
      <c r="C101" s="121" t="s">
        <v>806</v>
      </c>
      <c r="D101" s="116" t="s">
        <v>815</v>
      </c>
      <c r="E101" s="160">
        <v>6.0000000000000001E-3</v>
      </c>
      <c r="F101" s="117">
        <v>43102</v>
      </c>
      <c r="G101" s="117">
        <v>43465</v>
      </c>
      <c r="H101" s="328" t="s">
        <v>829</v>
      </c>
      <c r="I101" s="94" t="s">
        <v>820</v>
      </c>
      <c r="J101" s="465"/>
      <c r="K101" s="460"/>
      <c r="L101" s="460"/>
      <c r="M101" s="149"/>
      <c r="N101" s="152" t="s">
        <v>973</v>
      </c>
      <c r="O101" s="254">
        <v>1</v>
      </c>
      <c r="P101" s="460"/>
      <c r="Q101" s="460"/>
      <c r="R101" s="460"/>
      <c r="S101" s="27"/>
      <c r="T101" s="53"/>
      <c r="U101" s="497"/>
      <c r="V101" s="496"/>
      <c r="W101" s="129"/>
      <c r="X101" s="2"/>
      <c r="Y101" s="2"/>
    </row>
    <row r="102" spans="1:25" ht="93.75" customHeight="1" x14ac:dyDescent="0.2">
      <c r="A102" s="5"/>
      <c r="B102" s="470"/>
      <c r="C102" s="121" t="s">
        <v>807</v>
      </c>
      <c r="D102" s="116" t="s">
        <v>816</v>
      </c>
      <c r="E102" s="160">
        <v>6.0000000000000001E-3</v>
      </c>
      <c r="F102" s="117">
        <v>43102</v>
      </c>
      <c r="G102" s="117">
        <v>43465</v>
      </c>
      <c r="H102" s="328" t="s">
        <v>829</v>
      </c>
      <c r="I102" s="94" t="s">
        <v>821</v>
      </c>
      <c r="J102" s="465"/>
      <c r="K102" s="460"/>
      <c r="L102" s="460"/>
      <c r="M102" s="149"/>
      <c r="N102" s="152" t="s">
        <v>974</v>
      </c>
      <c r="O102" s="254">
        <v>1</v>
      </c>
      <c r="P102" s="460"/>
      <c r="Q102" s="460"/>
      <c r="R102" s="460"/>
      <c r="S102" s="27"/>
      <c r="T102" s="53"/>
      <c r="U102" s="497"/>
      <c r="V102" s="496"/>
      <c r="W102" s="129"/>
      <c r="X102" s="2"/>
      <c r="Y102" s="2"/>
    </row>
    <row r="103" spans="1:25" ht="93.75" customHeight="1" x14ac:dyDescent="0.2">
      <c r="A103" s="5"/>
      <c r="B103" s="470"/>
      <c r="C103" s="121" t="s">
        <v>808</v>
      </c>
      <c r="D103" s="116" t="s">
        <v>897</v>
      </c>
      <c r="E103" s="160">
        <v>6.0000000000000001E-3</v>
      </c>
      <c r="F103" s="117">
        <v>43102</v>
      </c>
      <c r="G103" s="117">
        <v>43465</v>
      </c>
      <c r="H103" s="328" t="s">
        <v>829</v>
      </c>
      <c r="I103" s="94" t="s">
        <v>822</v>
      </c>
      <c r="J103" s="465"/>
      <c r="K103" s="460"/>
      <c r="L103" s="460"/>
      <c r="M103" s="149"/>
      <c r="N103" s="152" t="s">
        <v>975</v>
      </c>
      <c r="O103" s="254">
        <v>1</v>
      </c>
      <c r="P103" s="460"/>
      <c r="Q103" s="460"/>
      <c r="R103" s="460"/>
      <c r="S103" s="27"/>
      <c r="T103" s="53"/>
      <c r="U103" s="497"/>
      <c r="V103" s="496"/>
      <c r="W103" s="129"/>
      <c r="X103" s="2"/>
      <c r="Y103" s="2"/>
    </row>
    <row r="104" spans="1:25" ht="93.75" customHeight="1" x14ac:dyDescent="0.2">
      <c r="A104" s="5"/>
      <c r="B104" s="470"/>
      <c r="C104" s="121" t="s">
        <v>809</v>
      </c>
      <c r="D104" s="116" t="s">
        <v>895</v>
      </c>
      <c r="E104" s="160">
        <v>6.0000000000000001E-3</v>
      </c>
      <c r="F104" s="117">
        <v>43102</v>
      </c>
      <c r="G104" s="117">
        <v>43465</v>
      </c>
      <c r="H104" s="328" t="s">
        <v>829</v>
      </c>
      <c r="I104" s="94" t="s">
        <v>823</v>
      </c>
      <c r="J104" s="465"/>
      <c r="K104" s="460"/>
      <c r="L104" s="460"/>
      <c r="M104" s="149"/>
      <c r="N104" s="152" t="s">
        <v>976</v>
      </c>
      <c r="O104" s="254">
        <v>1</v>
      </c>
      <c r="P104" s="460"/>
      <c r="Q104" s="460"/>
      <c r="R104" s="460"/>
      <c r="S104" s="27"/>
      <c r="T104" s="53"/>
      <c r="U104" s="497"/>
      <c r="V104" s="496"/>
      <c r="W104" s="129"/>
      <c r="X104" s="2"/>
      <c r="Y104" s="2"/>
    </row>
    <row r="105" spans="1:25" ht="93.75" customHeight="1" x14ac:dyDescent="0.2">
      <c r="A105" s="5"/>
      <c r="B105" s="470"/>
      <c r="C105" s="121" t="s">
        <v>810</v>
      </c>
      <c r="D105" s="116" t="s">
        <v>817</v>
      </c>
      <c r="E105" s="160">
        <v>6.0000000000000001E-3</v>
      </c>
      <c r="F105" s="117">
        <v>43102</v>
      </c>
      <c r="G105" s="117">
        <v>43465</v>
      </c>
      <c r="H105" s="328" t="s">
        <v>829</v>
      </c>
      <c r="I105" s="94" t="s">
        <v>824</v>
      </c>
      <c r="J105" s="465"/>
      <c r="K105" s="460"/>
      <c r="L105" s="460"/>
      <c r="M105" s="149"/>
      <c r="N105" s="152" t="s">
        <v>977</v>
      </c>
      <c r="O105" s="254">
        <v>1</v>
      </c>
      <c r="P105" s="460"/>
      <c r="Q105" s="460"/>
      <c r="R105" s="460"/>
      <c r="S105" s="27"/>
      <c r="T105" s="53"/>
      <c r="U105" s="497"/>
      <c r="V105" s="496"/>
      <c r="W105" s="129"/>
      <c r="X105" s="2"/>
      <c r="Y105" s="2"/>
    </row>
    <row r="106" spans="1:25" ht="93.75" customHeight="1" x14ac:dyDescent="0.2">
      <c r="A106" s="5"/>
      <c r="B106" s="470"/>
      <c r="C106" s="121" t="s">
        <v>811</v>
      </c>
      <c r="D106" s="116" t="s">
        <v>894</v>
      </c>
      <c r="E106" s="160">
        <v>2E-3</v>
      </c>
      <c r="F106" s="117">
        <v>43102</v>
      </c>
      <c r="G106" s="117">
        <v>43465</v>
      </c>
      <c r="H106" s="328" t="s">
        <v>829</v>
      </c>
      <c r="I106" s="94" t="s">
        <v>825</v>
      </c>
      <c r="J106" s="465"/>
      <c r="K106" s="460"/>
      <c r="L106" s="460"/>
      <c r="M106" s="149"/>
      <c r="N106" s="152" t="s">
        <v>978</v>
      </c>
      <c r="O106" s="254">
        <v>1</v>
      </c>
      <c r="P106" s="460"/>
      <c r="Q106" s="460"/>
      <c r="R106" s="460"/>
      <c r="S106" s="27"/>
      <c r="T106" s="53"/>
      <c r="U106" s="497"/>
      <c r="V106" s="496"/>
      <c r="W106" s="129"/>
      <c r="X106" s="2"/>
      <c r="Y106" s="2"/>
    </row>
    <row r="107" spans="1:25" ht="93.75" customHeight="1" x14ac:dyDescent="0.2">
      <c r="A107" s="5"/>
      <c r="B107" s="470"/>
      <c r="C107" s="121" t="s">
        <v>812</v>
      </c>
      <c r="D107" s="116" t="s">
        <v>893</v>
      </c>
      <c r="E107" s="160"/>
      <c r="F107" s="117">
        <v>43102</v>
      </c>
      <c r="G107" s="117">
        <v>43465</v>
      </c>
      <c r="H107" s="328" t="s">
        <v>829</v>
      </c>
      <c r="I107" s="328" t="s">
        <v>826</v>
      </c>
      <c r="J107" s="465"/>
      <c r="K107" s="460"/>
      <c r="L107" s="460"/>
      <c r="M107" s="149"/>
      <c r="N107" s="152" t="s">
        <v>979</v>
      </c>
      <c r="O107" s="254">
        <v>1</v>
      </c>
      <c r="P107" s="460"/>
      <c r="Q107" s="460"/>
      <c r="R107" s="460"/>
      <c r="S107" s="27"/>
      <c r="T107" s="53"/>
      <c r="U107" s="497"/>
      <c r="V107" s="496"/>
      <c r="W107" s="129"/>
      <c r="X107" s="2"/>
      <c r="Y107" s="2"/>
    </row>
    <row r="108" spans="1:25" ht="93.75" customHeight="1" x14ac:dyDescent="0.2">
      <c r="A108" s="5"/>
      <c r="B108" s="470"/>
      <c r="C108" s="121" t="s">
        <v>813</v>
      </c>
      <c r="D108" s="116" t="s">
        <v>892</v>
      </c>
      <c r="E108" s="160"/>
      <c r="F108" s="117">
        <v>43252</v>
      </c>
      <c r="G108" s="117">
        <v>43465</v>
      </c>
      <c r="H108" s="328" t="s">
        <v>829</v>
      </c>
      <c r="I108" s="328" t="s">
        <v>827</v>
      </c>
      <c r="J108" s="465"/>
      <c r="K108" s="460"/>
      <c r="L108" s="460"/>
      <c r="M108" s="149"/>
      <c r="N108" s="152" t="s">
        <v>980</v>
      </c>
      <c r="O108" s="254">
        <v>1</v>
      </c>
      <c r="P108" s="460"/>
      <c r="Q108" s="460"/>
      <c r="R108" s="460"/>
      <c r="S108" s="27"/>
      <c r="T108" s="53"/>
      <c r="U108" s="497"/>
      <c r="V108" s="496"/>
      <c r="W108" s="129"/>
      <c r="X108" s="2"/>
      <c r="Y108" s="2"/>
    </row>
    <row r="109" spans="1:25" ht="93.75" customHeight="1" x14ac:dyDescent="0.2">
      <c r="A109" s="5"/>
      <c r="B109" s="471"/>
      <c r="C109" s="121" t="s">
        <v>814</v>
      </c>
      <c r="D109" s="118" t="s">
        <v>818</v>
      </c>
      <c r="E109" s="161">
        <v>2.5000000000000001E-3</v>
      </c>
      <c r="F109" s="119">
        <v>43102</v>
      </c>
      <c r="G109" s="119">
        <v>43465</v>
      </c>
      <c r="H109" s="328" t="s">
        <v>829</v>
      </c>
      <c r="I109" s="126" t="s">
        <v>828</v>
      </c>
      <c r="J109" s="464"/>
      <c r="K109" s="461"/>
      <c r="L109" s="461"/>
      <c r="M109" s="150"/>
      <c r="N109" s="156" t="s">
        <v>981</v>
      </c>
      <c r="O109" s="261">
        <v>0.98</v>
      </c>
      <c r="P109" s="461"/>
      <c r="Q109" s="461"/>
      <c r="R109" s="461"/>
      <c r="S109" s="27"/>
      <c r="T109" s="53"/>
      <c r="U109" s="497"/>
      <c r="V109" s="496"/>
      <c r="W109" s="129"/>
      <c r="X109" s="2"/>
      <c r="Y109" s="2"/>
    </row>
    <row r="110" spans="1:25" ht="29.25" customHeight="1" x14ac:dyDescent="0.2">
      <c r="A110" s="134"/>
      <c r="B110" s="472" t="s">
        <v>592</v>
      </c>
      <c r="C110" s="472"/>
      <c r="D110" s="472"/>
      <c r="E110" s="472"/>
      <c r="F110" s="472"/>
      <c r="G110" s="472"/>
      <c r="H110" s="472"/>
      <c r="I110" s="135"/>
      <c r="J110" s="166">
        <f>SUM(J100)</f>
        <v>33663000</v>
      </c>
      <c r="K110" s="166">
        <f t="shared" ref="K110:L110" si="18">SUM(K100)</f>
        <v>0</v>
      </c>
      <c r="L110" s="166">
        <f t="shared" si="18"/>
        <v>0</v>
      </c>
      <c r="M110" s="162"/>
      <c r="N110" s="162"/>
      <c r="O110" s="155">
        <f>SUM(O100:O109)/10</f>
        <v>0.998</v>
      </c>
      <c r="P110" s="166">
        <f>SUM(P100)</f>
        <v>33009650</v>
      </c>
      <c r="Q110" s="166">
        <f t="shared" ref="Q110:R110" si="19">SUM(Q100)</f>
        <v>0</v>
      </c>
      <c r="R110" s="166">
        <f t="shared" si="19"/>
        <v>0</v>
      </c>
      <c r="S110" s="153">
        <f t="shared" ref="S110" si="20">SUM(S85:S109)</f>
        <v>0</v>
      </c>
      <c r="T110" s="5"/>
      <c r="U110" s="5"/>
      <c r="V110" s="5"/>
      <c r="W110" s="5"/>
      <c r="X110" s="5"/>
      <c r="Y110" s="5"/>
    </row>
    <row r="111" spans="1:25" ht="33.75" customHeight="1" x14ac:dyDescent="0.2">
      <c r="A111" s="5"/>
      <c r="B111" s="476" t="s">
        <v>840</v>
      </c>
      <c r="C111" s="476"/>
      <c r="D111" s="476"/>
      <c r="E111" s="268"/>
      <c r="F111" s="477" t="s">
        <v>513</v>
      </c>
      <c r="G111" s="477"/>
      <c r="H111" s="375">
        <v>0.04</v>
      </c>
      <c r="I111" s="169"/>
      <c r="J111" s="169"/>
      <c r="K111" s="169"/>
      <c r="L111" s="169"/>
      <c r="M111" s="169"/>
      <c r="N111" s="169"/>
      <c r="O111" s="267">
        <f>H111*O116</f>
        <v>0.04</v>
      </c>
      <c r="P111" s="169"/>
      <c r="Q111" s="169"/>
      <c r="R111" s="170"/>
      <c r="S111" s="133"/>
      <c r="T111" s="133"/>
      <c r="U111" s="133"/>
      <c r="V111" s="133"/>
      <c r="W111" s="133"/>
      <c r="X111" s="133"/>
      <c r="Y111" s="5"/>
    </row>
    <row r="112" spans="1:25" ht="117" customHeight="1" x14ac:dyDescent="0.2">
      <c r="A112" s="5"/>
      <c r="B112" s="466" t="s">
        <v>841</v>
      </c>
      <c r="C112" s="127" t="s">
        <v>831</v>
      </c>
      <c r="D112" s="124" t="s">
        <v>891</v>
      </c>
      <c r="E112" s="125">
        <v>0.05</v>
      </c>
      <c r="F112" s="123">
        <v>43101</v>
      </c>
      <c r="G112" s="123">
        <v>43465</v>
      </c>
      <c r="H112" s="130" t="s">
        <v>839</v>
      </c>
      <c r="I112" s="130" t="s">
        <v>835</v>
      </c>
      <c r="J112" s="462">
        <v>243517000</v>
      </c>
      <c r="K112" s="462">
        <v>0</v>
      </c>
      <c r="L112" s="462">
        <v>0</v>
      </c>
      <c r="M112" s="148"/>
      <c r="N112" s="151" t="s">
        <v>914</v>
      </c>
      <c r="O112" s="262">
        <v>1</v>
      </c>
      <c r="P112" s="462">
        <v>243517000</v>
      </c>
      <c r="Q112" s="462">
        <v>0</v>
      </c>
      <c r="R112" s="462">
        <v>0</v>
      </c>
      <c r="S112" s="27"/>
      <c r="T112" s="53"/>
      <c r="U112" s="497"/>
      <c r="V112" s="496"/>
      <c r="W112" s="129"/>
      <c r="X112" s="2"/>
      <c r="Y112" s="2"/>
    </row>
    <row r="113" spans="1:25" ht="117" customHeight="1" x14ac:dyDescent="0.2">
      <c r="A113" s="5"/>
      <c r="B113" s="467"/>
      <c r="C113" s="121" t="s">
        <v>832</v>
      </c>
      <c r="D113" s="116" t="s">
        <v>890</v>
      </c>
      <c r="E113" s="336"/>
      <c r="F113" s="109">
        <v>43101</v>
      </c>
      <c r="G113" s="109">
        <v>43465</v>
      </c>
      <c r="H113" s="328" t="s">
        <v>839</v>
      </c>
      <c r="I113" s="328" t="s">
        <v>836</v>
      </c>
      <c r="J113" s="460"/>
      <c r="K113" s="460"/>
      <c r="L113" s="460"/>
      <c r="M113" s="149"/>
      <c r="N113" s="152" t="s">
        <v>915</v>
      </c>
      <c r="O113" s="254">
        <v>1</v>
      </c>
      <c r="P113" s="460"/>
      <c r="Q113" s="460"/>
      <c r="R113" s="460"/>
      <c r="S113" s="27"/>
      <c r="T113" s="53"/>
      <c r="U113" s="497"/>
      <c r="V113" s="496"/>
      <c r="W113" s="129"/>
      <c r="X113" s="2"/>
      <c r="Y113" s="2"/>
    </row>
    <row r="114" spans="1:25" ht="117" customHeight="1" x14ac:dyDescent="0.2">
      <c r="A114" s="5"/>
      <c r="B114" s="467"/>
      <c r="C114" s="121" t="s">
        <v>833</v>
      </c>
      <c r="D114" s="116" t="s">
        <v>889</v>
      </c>
      <c r="E114" s="336"/>
      <c r="F114" s="109">
        <v>43191</v>
      </c>
      <c r="G114" s="109">
        <v>43465</v>
      </c>
      <c r="H114" s="328" t="s">
        <v>839</v>
      </c>
      <c r="I114" s="328" t="s">
        <v>837</v>
      </c>
      <c r="J114" s="460"/>
      <c r="K114" s="460"/>
      <c r="L114" s="460"/>
      <c r="M114" s="149"/>
      <c r="N114" s="152" t="s">
        <v>916</v>
      </c>
      <c r="O114" s="254">
        <v>1</v>
      </c>
      <c r="P114" s="460"/>
      <c r="Q114" s="460"/>
      <c r="R114" s="460"/>
      <c r="S114" s="27"/>
      <c r="T114" s="53"/>
      <c r="U114" s="497"/>
      <c r="V114" s="496"/>
      <c r="W114" s="129"/>
      <c r="X114" s="2"/>
      <c r="Y114" s="2"/>
    </row>
    <row r="115" spans="1:25" ht="117" customHeight="1" x14ac:dyDescent="0.2">
      <c r="A115" s="5"/>
      <c r="B115" s="468"/>
      <c r="C115" s="121" t="s">
        <v>834</v>
      </c>
      <c r="D115" s="116" t="s">
        <v>888</v>
      </c>
      <c r="E115" s="54">
        <v>0.05</v>
      </c>
      <c r="F115" s="117">
        <v>43101</v>
      </c>
      <c r="G115" s="117">
        <v>43465</v>
      </c>
      <c r="H115" s="126" t="s">
        <v>839</v>
      </c>
      <c r="I115" s="94" t="s">
        <v>838</v>
      </c>
      <c r="J115" s="461"/>
      <c r="K115" s="461"/>
      <c r="L115" s="461"/>
      <c r="M115" s="149"/>
      <c r="N115" s="152" t="s">
        <v>917</v>
      </c>
      <c r="O115" s="261">
        <v>1</v>
      </c>
      <c r="P115" s="461"/>
      <c r="Q115" s="461"/>
      <c r="R115" s="461"/>
      <c r="S115" s="27"/>
      <c r="T115" s="53"/>
      <c r="U115" s="497"/>
      <c r="V115" s="496"/>
      <c r="W115" s="129"/>
      <c r="X115" s="2"/>
      <c r="Y115" s="2"/>
    </row>
    <row r="116" spans="1:25" ht="28.5" customHeight="1" x14ac:dyDescent="0.2">
      <c r="A116" s="134"/>
      <c r="B116" s="472" t="s">
        <v>592</v>
      </c>
      <c r="C116" s="472"/>
      <c r="D116" s="472"/>
      <c r="E116" s="472"/>
      <c r="F116" s="472"/>
      <c r="G116" s="472"/>
      <c r="H116" s="478"/>
      <c r="I116" s="135"/>
      <c r="J116" s="153">
        <f>SUM(J112:J115)</f>
        <v>243517000</v>
      </c>
      <c r="K116" s="153">
        <f>SUM(K112:K115)</f>
        <v>0</v>
      </c>
      <c r="L116" s="153">
        <f>SUM(L112:L115)</f>
        <v>0</v>
      </c>
      <c r="M116" s="162"/>
      <c r="N116" s="171"/>
      <c r="O116" s="165">
        <f>SUM(O112:O115)/4</f>
        <v>1</v>
      </c>
      <c r="P116" s="153">
        <f>SUM(P112:P115)</f>
        <v>243517000</v>
      </c>
      <c r="Q116" s="153">
        <f>SUM(Q112:Q115)</f>
        <v>0</v>
      </c>
      <c r="R116" s="166">
        <f t="shared" ref="R116:S116" si="21">SUM(R112:R115)</f>
        <v>0</v>
      </c>
      <c r="S116" s="153">
        <f t="shared" si="21"/>
        <v>0</v>
      </c>
      <c r="T116" s="5"/>
      <c r="U116" s="497"/>
      <c r="V116" s="496"/>
      <c r="W116" s="5"/>
      <c r="X116" s="5"/>
      <c r="Y116" s="5"/>
    </row>
    <row r="117" spans="1:25" ht="12.75" customHeight="1" x14ac:dyDescent="0.2">
      <c r="A117" s="134"/>
      <c r="B117" s="330"/>
      <c r="C117" s="330"/>
      <c r="D117" s="330"/>
      <c r="E117" s="335"/>
      <c r="F117" s="335"/>
      <c r="G117" s="335"/>
      <c r="H117" s="335"/>
      <c r="I117" s="372"/>
      <c r="J117" s="340"/>
      <c r="K117" s="166"/>
      <c r="L117" s="166"/>
      <c r="M117" s="373"/>
      <c r="N117" s="374"/>
      <c r="O117" s="165"/>
      <c r="P117" s="166"/>
      <c r="Q117" s="166"/>
      <c r="R117" s="166"/>
      <c r="S117" s="340"/>
      <c r="T117" s="5"/>
      <c r="U117" s="497"/>
      <c r="V117" s="496"/>
      <c r="W117" s="5"/>
      <c r="X117" s="5"/>
      <c r="Y117" s="5"/>
    </row>
    <row r="118" spans="1:25" ht="33.75" customHeight="1" x14ac:dyDescent="0.2">
      <c r="A118" s="5"/>
      <c r="B118" s="473" t="s">
        <v>842</v>
      </c>
      <c r="C118" s="473"/>
      <c r="D118" s="473"/>
      <c r="E118" s="334"/>
      <c r="F118" s="474" t="s">
        <v>513</v>
      </c>
      <c r="G118" s="474"/>
      <c r="H118" s="266">
        <v>0.08</v>
      </c>
      <c r="I118" s="163"/>
      <c r="J118" s="367"/>
      <c r="K118" s="163"/>
      <c r="L118" s="163"/>
      <c r="M118" s="163"/>
      <c r="N118" s="163"/>
      <c r="O118" s="376">
        <f>H118*O131</f>
        <v>7.9927272727272736E-2</v>
      </c>
      <c r="P118" s="163"/>
      <c r="Q118" s="163"/>
      <c r="R118" s="164"/>
      <c r="S118" s="133"/>
      <c r="T118" s="133"/>
      <c r="U118" s="497"/>
      <c r="V118" s="496"/>
      <c r="W118" s="133"/>
      <c r="X118" s="133"/>
      <c r="Y118" s="5"/>
    </row>
    <row r="119" spans="1:25" ht="93.75" customHeight="1" x14ac:dyDescent="0.2">
      <c r="A119" s="5"/>
      <c r="B119" s="469" t="s">
        <v>38</v>
      </c>
      <c r="C119" s="127" t="s">
        <v>843</v>
      </c>
      <c r="D119" s="124" t="s">
        <v>887</v>
      </c>
      <c r="E119" s="159">
        <v>6.0000000000000001E-3</v>
      </c>
      <c r="F119" s="392">
        <v>43101</v>
      </c>
      <c r="G119" s="392">
        <v>43465</v>
      </c>
      <c r="H119" s="130" t="s">
        <v>864</v>
      </c>
      <c r="I119" s="130" t="s">
        <v>855</v>
      </c>
      <c r="J119" s="462">
        <f>((58586000*2)+(31163000*2))+124300000+30731305+20000000+9268695+30000000</f>
        <v>393798000</v>
      </c>
      <c r="K119" s="462">
        <v>1313991715</v>
      </c>
      <c r="L119" s="462">
        <v>484720000</v>
      </c>
      <c r="M119" s="148"/>
      <c r="N119" s="152" t="s">
        <v>982</v>
      </c>
      <c r="O119" s="262">
        <v>1</v>
      </c>
      <c r="P119" s="462">
        <v>332362263</v>
      </c>
      <c r="Q119" s="462">
        <v>1140414611</v>
      </c>
      <c r="R119" s="462">
        <v>290076876</v>
      </c>
      <c r="S119" s="27"/>
      <c r="T119" s="53"/>
      <c r="U119" s="497"/>
      <c r="V119" s="496"/>
      <c r="W119" s="129"/>
      <c r="X119" s="2"/>
      <c r="Y119" s="2"/>
    </row>
    <row r="120" spans="1:25" ht="93.75" customHeight="1" x14ac:dyDescent="0.2">
      <c r="A120" s="5"/>
      <c r="B120" s="470"/>
      <c r="C120" s="121" t="s">
        <v>844</v>
      </c>
      <c r="D120" s="116" t="s">
        <v>886</v>
      </c>
      <c r="E120" s="160">
        <v>6.0000000000000001E-3</v>
      </c>
      <c r="F120" s="117">
        <v>43101</v>
      </c>
      <c r="G120" s="117">
        <v>43465</v>
      </c>
      <c r="H120" s="328" t="s">
        <v>864</v>
      </c>
      <c r="I120" s="328" t="s">
        <v>855</v>
      </c>
      <c r="J120" s="460"/>
      <c r="K120" s="460"/>
      <c r="L120" s="460"/>
      <c r="M120" s="149"/>
      <c r="N120" s="152" t="s">
        <v>983</v>
      </c>
      <c r="O120" s="254">
        <v>1</v>
      </c>
      <c r="P120" s="460"/>
      <c r="Q120" s="460"/>
      <c r="R120" s="460"/>
      <c r="S120" s="27"/>
      <c r="T120" s="53"/>
      <c r="U120" s="497"/>
      <c r="V120" s="496"/>
      <c r="W120" s="129"/>
      <c r="X120" s="2"/>
      <c r="Y120" s="2"/>
    </row>
    <row r="121" spans="1:25" ht="120.75" customHeight="1" x14ac:dyDescent="0.2">
      <c r="A121" s="5"/>
      <c r="B121" s="470"/>
      <c r="C121" s="121" t="s">
        <v>845</v>
      </c>
      <c r="D121" s="116" t="s">
        <v>885</v>
      </c>
      <c r="E121" s="160">
        <v>6.0000000000000001E-3</v>
      </c>
      <c r="F121" s="117">
        <v>43101</v>
      </c>
      <c r="G121" s="117">
        <v>43465</v>
      </c>
      <c r="H121" s="328" t="s">
        <v>864</v>
      </c>
      <c r="I121" s="328" t="s">
        <v>856</v>
      </c>
      <c r="J121" s="460"/>
      <c r="K121" s="460"/>
      <c r="L121" s="460"/>
      <c r="M121" s="149"/>
      <c r="N121" s="152" t="s">
        <v>984</v>
      </c>
      <c r="O121" s="254">
        <v>0.99</v>
      </c>
      <c r="P121" s="460"/>
      <c r="Q121" s="460"/>
      <c r="R121" s="460"/>
      <c r="S121" s="27"/>
      <c r="T121" s="53"/>
      <c r="U121" s="497"/>
      <c r="V121" s="496"/>
      <c r="W121" s="129"/>
      <c r="X121" s="2"/>
      <c r="Y121" s="2"/>
    </row>
    <row r="122" spans="1:25" ht="97.5" customHeight="1" x14ac:dyDescent="0.2">
      <c r="A122" s="5"/>
      <c r="B122" s="471"/>
      <c r="C122" s="122" t="s">
        <v>846</v>
      </c>
      <c r="D122" s="118" t="s">
        <v>884</v>
      </c>
      <c r="E122" s="161">
        <v>6.0000000000000001E-3</v>
      </c>
      <c r="F122" s="119">
        <v>43101</v>
      </c>
      <c r="G122" s="119">
        <v>43465</v>
      </c>
      <c r="H122" s="126" t="s">
        <v>864</v>
      </c>
      <c r="I122" s="126" t="s">
        <v>857</v>
      </c>
      <c r="J122" s="461"/>
      <c r="K122" s="461"/>
      <c r="L122" s="461"/>
      <c r="M122" s="150"/>
      <c r="N122" s="156" t="s">
        <v>985</v>
      </c>
      <c r="O122" s="261">
        <v>1</v>
      </c>
      <c r="P122" s="461"/>
      <c r="Q122" s="461"/>
      <c r="R122" s="461"/>
      <c r="S122" s="27"/>
      <c r="T122" s="53"/>
      <c r="U122" s="497"/>
      <c r="V122" s="496"/>
      <c r="W122" s="129"/>
      <c r="X122" s="2"/>
      <c r="Y122" s="2"/>
    </row>
    <row r="123" spans="1:25" ht="33.75" customHeight="1" x14ac:dyDescent="0.2">
      <c r="A123" s="5"/>
      <c r="B123" s="480" t="s">
        <v>842</v>
      </c>
      <c r="C123" s="480"/>
      <c r="D123" s="480"/>
      <c r="E123" s="334"/>
      <c r="F123" s="480"/>
      <c r="G123" s="480"/>
      <c r="H123" s="163"/>
      <c r="I123" s="163"/>
      <c r="J123" s="367"/>
      <c r="K123" s="163"/>
      <c r="L123" s="163"/>
      <c r="M123" s="163"/>
      <c r="N123" s="163"/>
      <c r="O123" s="163"/>
      <c r="P123" s="163"/>
      <c r="Q123" s="163"/>
      <c r="R123" s="164"/>
      <c r="S123" s="133"/>
      <c r="T123" s="133"/>
      <c r="U123" s="497"/>
      <c r="V123" s="496"/>
      <c r="W123" s="133"/>
      <c r="X123" s="133"/>
      <c r="Y123" s="5"/>
    </row>
    <row r="124" spans="1:25" ht="93.75" customHeight="1" x14ac:dyDescent="0.2">
      <c r="A124" s="5"/>
      <c r="B124" s="470" t="s">
        <v>38</v>
      </c>
      <c r="C124" s="121" t="s">
        <v>847</v>
      </c>
      <c r="D124" s="116" t="s">
        <v>883</v>
      </c>
      <c r="E124" s="160">
        <v>6.0000000000000001E-3</v>
      </c>
      <c r="F124" s="117">
        <v>43101</v>
      </c>
      <c r="G124" s="117">
        <v>43465</v>
      </c>
      <c r="H124" s="328" t="s">
        <v>864</v>
      </c>
      <c r="I124" s="328" t="s">
        <v>858</v>
      </c>
      <c r="J124" s="462"/>
      <c r="K124" s="462"/>
      <c r="L124" s="462"/>
      <c r="M124" s="149"/>
      <c r="N124" s="152" t="s">
        <v>907</v>
      </c>
      <c r="O124" s="254">
        <v>1</v>
      </c>
      <c r="P124" s="462"/>
      <c r="Q124" s="462"/>
      <c r="R124" s="462"/>
      <c r="S124" s="27"/>
      <c r="T124" s="53"/>
      <c r="U124" s="497"/>
      <c r="V124" s="496"/>
      <c r="W124" s="129"/>
      <c r="X124" s="2"/>
      <c r="Y124" s="2"/>
    </row>
    <row r="125" spans="1:25" ht="93.75" customHeight="1" x14ac:dyDescent="0.2">
      <c r="A125" s="5"/>
      <c r="B125" s="470"/>
      <c r="C125" s="121" t="s">
        <v>848</v>
      </c>
      <c r="D125" s="116" t="s">
        <v>882</v>
      </c>
      <c r="E125" s="160">
        <v>6.0000000000000001E-3</v>
      </c>
      <c r="F125" s="117">
        <v>43101</v>
      </c>
      <c r="G125" s="117">
        <v>43465</v>
      </c>
      <c r="H125" s="328" t="s">
        <v>864</v>
      </c>
      <c r="I125" s="328" t="s">
        <v>859</v>
      </c>
      <c r="J125" s="460"/>
      <c r="K125" s="460"/>
      <c r="L125" s="460"/>
      <c r="M125" s="149"/>
      <c r="N125" s="152" t="s">
        <v>908</v>
      </c>
      <c r="O125" s="254">
        <v>1</v>
      </c>
      <c r="P125" s="460"/>
      <c r="Q125" s="460"/>
      <c r="R125" s="460"/>
      <c r="S125" s="27"/>
      <c r="T125" s="53"/>
      <c r="U125" s="497"/>
      <c r="V125" s="496"/>
      <c r="W125" s="129"/>
      <c r="X125" s="2"/>
      <c r="Y125" s="2"/>
    </row>
    <row r="126" spans="1:25" ht="91.5" customHeight="1" x14ac:dyDescent="0.2">
      <c r="A126" s="5"/>
      <c r="B126" s="470"/>
      <c r="C126" s="121" t="s">
        <v>849</v>
      </c>
      <c r="D126" s="116" t="s">
        <v>854</v>
      </c>
      <c r="E126" s="160">
        <v>2E-3</v>
      </c>
      <c r="F126" s="117">
        <v>43101</v>
      </c>
      <c r="G126" s="117">
        <v>43465</v>
      </c>
      <c r="H126" s="328" t="s">
        <v>864</v>
      </c>
      <c r="I126" s="328" t="s">
        <v>860</v>
      </c>
      <c r="J126" s="460"/>
      <c r="K126" s="460"/>
      <c r="L126" s="460"/>
      <c r="M126" s="149"/>
      <c r="N126" s="152" t="s">
        <v>909</v>
      </c>
      <c r="O126" s="254">
        <v>1</v>
      </c>
      <c r="P126" s="460"/>
      <c r="Q126" s="460"/>
      <c r="R126" s="460"/>
      <c r="S126" s="27"/>
      <c r="T126" s="53"/>
      <c r="U126" s="497"/>
      <c r="V126" s="496"/>
      <c r="W126" s="129"/>
      <c r="X126" s="2"/>
      <c r="Y126" s="2"/>
    </row>
    <row r="127" spans="1:25" ht="75" customHeight="1" x14ac:dyDescent="0.2">
      <c r="A127" s="5"/>
      <c r="B127" s="470"/>
      <c r="C127" s="121" t="s">
        <v>850</v>
      </c>
      <c r="D127" s="116" t="s">
        <v>881</v>
      </c>
      <c r="E127" s="160"/>
      <c r="F127" s="117">
        <v>43101</v>
      </c>
      <c r="G127" s="117">
        <v>43465</v>
      </c>
      <c r="H127" s="328" t="s">
        <v>864</v>
      </c>
      <c r="I127" s="328" t="s">
        <v>860</v>
      </c>
      <c r="J127" s="460"/>
      <c r="K127" s="460"/>
      <c r="L127" s="460"/>
      <c r="M127" s="149"/>
      <c r="N127" s="152" t="s">
        <v>910</v>
      </c>
      <c r="O127" s="254">
        <v>1</v>
      </c>
      <c r="P127" s="460"/>
      <c r="Q127" s="460"/>
      <c r="R127" s="460"/>
      <c r="S127" s="27"/>
      <c r="T127" s="53"/>
      <c r="U127" s="497"/>
      <c r="V127" s="496"/>
      <c r="W127" s="129"/>
      <c r="X127" s="2"/>
      <c r="Y127" s="2"/>
    </row>
    <row r="128" spans="1:25" ht="86.25" customHeight="1" x14ac:dyDescent="0.2">
      <c r="A128" s="5"/>
      <c r="B128" s="470"/>
      <c r="C128" s="121" t="s">
        <v>851</v>
      </c>
      <c r="D128" s="116" t="s">
        <v>880</v>
      </c>
      <c r="E128" s="160"/>
      <c r="F128" s="117">
        <v>43191</v>
      </c>
      <c r="G128" s="117">
        <v>43465</v>
      </c>
      <c r="H128" s="328" t="s">
        <v>864</v>
      </c>
      <c r="I128" s="328" t="s">
        <v>861</v>
      </c>
      <c r="J128" s="460"/>
      <c r="K128" s="460"/>
      <c r="L128" s="460"/>
      <c r="M128" s="149"/>
      <c r="N128" s="152" t="s">
        <v>911</v>
      </c>
      <c r="O128" s="254">
        <v>1</v>
      </c>
      <c r="P128" s="460"/>
      <c r="Q128" s="460"/>
      <c r="R128" s="460"/>
      <c r="S128" s="27"/>
      <c r="T128" s="53"/>
      <c r="U128" s="497"/>
      <c r="V128" s="496"/>
      <c r="W128" s="129"/>
      <c r="X128" s="2"/>
      <c r="Y128" s="2"/>
    </row>
    <row r="129" spans="1:25" ht="97.5" customHeight="1" x14ac:dyDescent="0.2">
      <c r="A129" s="5"/>
      <c r="B129" s="470"/>
      <c r="C129" s="382" t="s">
        <v>852</v>
      </c>
      <c r="D129" s="116" t="s">
        <v>879</v>
      </c>
      <c r="E129" s="160"/>
      <c r="F129" s="117">
        <v>43124</v>
      </c>
      <c r="G129" s="117">
        <v>43457</v>
      </c>
      <c r="H129" s="328" t="s">
        <v>865</v>
      </c>
      <c r="I129" s="328" t="s">
        <v>862</v>
      </c>
      <c r="J129" s="460">
        <f>82258000+2508154100+275040970+88604930</f>
        <v>2954058000</v>
      </c>
      <c r="K129" s="460">
        <v>0</v>
      </c>
      <c r="L129" s="460">
        <v>0</v>
      </c>
      <c r="M129" s="149"/>
      <c r="N129" s="152" t="s">
        <v>912</v>
      </c>
      <c r="O129" s="254">
        <v>1</v>
      </c>
      <c r="P129" s="460">
        <v>82258000</v>
      </c>
      <c r="Q129" s="460">
        <v>0</v>
      </c>
      <c r="R129" s="460">
        <v>0</v>
      </c>
      <c r="S129" s="27"/>
      <c r="T129" s="53"/>
      <c r="U129" s="497"/>
      <c r="V129" s="496"/>
      <c r="W129" s="129"/>
      <c r="X129" s="2"/>
      <c r="Y129" s="2"/>
    </row>
    <row r="130" spans="1:25" ht="114.75" customHeight="1" x14ac:dyDescent="0.2">
      <c r="A130" s="5"/>
      <c r="B130" s="471"/>
      <c r="C130" s="382" t="s">
        <v>853</v>
      </c>
      <c r="D130" s="118" t="s">
        <v>878</v>
      </c>
      <c r="E130" s="161">
        <v>2.5000000000000001E-3</v>
      </c>
      <c r="F130" s="119">
        <v>43124</v>
      </c>
      <c r="G130" s="119">
        <v>43457</v>
      </c>
      <c r="H130" s="328" t="s">
        <v>865</v>
      </c>
      <c r="I130" s="126" t="s">
        <v>863</v>
      </c>
      <c r="J130" s="461"/>
      <c r="K130" s="461"/>
      <c r="L130" s="461"/>
      <c r="M130" s="150"/>
      <c r="N130" s="156" t="s">
        <v>913</v>
      </c>
      <c r="O130" s="261">
        <v>1</v>
      </c>
      <c r="P130" s="461"/>
      <c r="Q130" s="461"/>
      <c r="R130" s="461"/>
      <c r="S130" s="27"/>
      <c r="T130" s="53"/>
      <c r="U130" s="497"/>
      <c r="V130" s="496"/>
      <c r="W130" s="129"/>
      <c r="X130" s="2"/>
      <c r="Y130" s="2"/>
    </row>
    <row r="131" spans="1:25" ht="29.25" customHeight="1" x14ac:dyDescent="0.2">
      <c r="A131" s="134"/>
      <c r="B131" s="472" t="s">
        <v>592</v>
      </c>
      <c r="C131" s="472"/>
      <c r="D131" s="472"/>
      <c r="E131" s="472"/>
      <c r="F131" s="472"/>
      <c r="G131" s="472"/>
      <c r="H131" s="472"/>
      <c r="I131" s="135"/>
      <c r="J131" s="166">
        <f>SUM(J119:J130)</f>
        <v>3347856000</v>
      </c>
      <c r="K131" s="166">
        <f t="shared" ref="K131:M131" si="22">SUM(K119)</f>
        <v>1313991715</v>
      </c>
      <c r="L131" s="166">
        <f t="shared" si="22"/>
        <v>484720000</v>
      </c>
      <c r="M131" s="166">
        <f t="shared" si="22"/>
        <v>0</v>
      </c>
      <c r="N131" s="162"/>
      <c r="O131" s="330">
        <f>SUM(O119:O130)/11</f>
        <v>0.99909090909090914</v>
      </c>
      <c r="P131" s="166">
        <f>SUM(P119:P130)</f>
        <v>414620263</v>
      </c>
      <c r="Q131" s="166">
        <f t="shared" ref="Q131:R131" si="23">SUM(Q119)</f>
        <v>1140414611</v>
      </c>
      <c r="R131" s="166">
        <f t="shared" si="23"/>
        <v>290076876</v>
      </c>
      <c r="S131" s="153">
        <f t="shared" ref="S131" si="24">SUM(S101:S130)</f>
        <v>0</v>
      </c>
      <c r="T131" s="5"/>
      <c r="U131" s="497"/>
      <c r="V131" s="496"/>
      <c r="W131" s="5"/>
      <c r="X131" s="5"/>
      <c r="Y131" s="5"/>
    </row>
    <row r="132" spans="1:25" ht="16.5" customHeight="1" x14ac:dyDescent="0.2">
      <c r="A132" s="134"/>
      <c r="B132" s="137"/>
      <c r="C132" s="137"/>
      <c r="D132" s="137"/>
      <c r="E132" s="137"/>
      <c r="F132" s="137"/>
      <c r="G132" s="137"/>
      <c r="H132" s="137"/>
      <c r="I132" s="137"/>
      <c r="J132" s="137"/>
      <c r="K132" s="137"/>
      <c r="L132" s="137"/>
      <c r="M132" s="137"/>
      <c r="N132" s="172"/>
      <c r="O132" s="137"/>
      <c r="P132" s="137"/>
      <c r="Q132" s="137"/>
      <c r="R132" s="137"/>
      <c r="S132" s="5"/>
      <c r="T132" s="5"/>
      <c r="U132" s="497"/>
      <c r="V132" s="496"/>
      <c r="W132" s="5"/>
      <c r="X132" s="5"/>
      <c r="Y132" s="5"/>
    </row>
    <row r="133" spans="1:25" ht="33.75" customHeight="1" x14ac:dyDescent="0.2">
      <c r="A133" s="5"/>
      <c r="B133" s="482" t="s">
        <v>866</v>
      </c>
      <c r="C133" s="482"/>
      <c r="D133" s="482"/>
      <c r="E133" s="269"/>
      <c r="F133" s="483" t="s">
        <v>513</v>
      </c>
      <c r="G133" s="483"/>
      <c r="H133" s="270">
        <v>0.15</v>
      </c>
      <c r="I133" s="167"/>
      <c r="J133" s="167"/>
      <c r="K133" s="167"/>
      <c r="L133" s="167"/>
      <c r="M133" s="167"/>
      <c r="N133" s="173"/>
      <c r="O133" s="271">
        <f>H133*O136</f>
        <v>3.8249999999999999E-2</v>
      </c>
      <c r="P133" s="167"/>
      <c r="Q133" s="167"/>
      <c r="R133" s="168"/>
      <c r="S133" s="133"/>
      <c r="T133" s="133"/>
      <c r="U133" s="497"/>
      <c r="V133" s="496"/>
      <c r="W133" s="133"/>
      <c r="X133" s="133"/>
      <c r="Y133" s="5"/>
    </row>
    <row r="134" spans="1:25" ht="105" customHeight="1" x14ac:dyDescent="0.2">
      <c r="A134" s="5"/>
      <c r="B134" s="466" t="s">
        <v>877</v>
      </c>
      <c r="C134" s="121" t="s">
        <v>867</v>
      </c>
      <c r="D134" s="116" t="s">
        <v>341</v>
      </c>
      <c r="E134" s="160">
        <v>7.4999999999999997E-2</v>
      </c>
      <c r="F134" s="109">
        <v>43101</v>
      </c>
      <c r="G134" s="109">
        <v>43465</v>
      </c>
      <c r="H134" s="94" t="s">
        <v>876</v>
      </c>
      <c r="I134" s="94" t="s">
        <v>343</v>
      </c>
      <c r="J134" s="149">
        <v>715370323</v>
      </c>
      <c r="K134" s="149">
        <v>0</v>
      </c>
      <c r="L134" s="149">
        <v>0</v>
      </c>
      <c r="M134" s="149"/>
      <c r="N134" s="136"/>
      <c r="O134" s="254">
        <v>0.51</v>
      </c>
      <c r="P134" s="149">
        <v>682759790</v>
      </c>
      <c r="Q134" s="149">
        <v>0</v>
      </c>
      <c r="R134" s="149">
        <v>0</v>
      </c>
      <c r="S134" s="27"/>
      <c r="T134" s="404"/>
      <c r="U134" s="497"/>
      <c r="V134" s="496"/>
      <c r="W134" s="129"/>
      <c r="X134" s="2"/>
      <c r="Y134" s="2"/>
    </row>
    <row r="135" spans="1:25" ht="105" customHeight="1" x14ac:dyDescent="0.2">
      <c r="A135" s="5"/>
      <c r="B135" s="468"/>
      <c r="C135" s="121" t="s">
        <v>868</v>
      </c>
      <c r="D135" s="116" t="s">
        <v>342</v>
      </c>
      <c r="E135" s="54">
        <v>7.4999999999999997E-2</v>
      </c>
      <c r="F135" s="117">
        <v>43101</v>
      </c>
      <c r="G135" s="117">
        <v>43465</v>
      </c>
      <c r="H135" s="328" t="s">
        <v>876</v>
      </c>
      <c r="I135" s="94" t="s">
        <v>344</v>
      </c>
      <c r="J135" s="149">
        <v>5330000</v>
      </c>
      <c r="K135" s="149">
        <v>0</v>
      </c>
      <c r="L135" s="149">
        <v>95360</v>
      </c>
      <c r="M135" s="149"/>
      <c r="N135" s="136"/>
      <c r="O135" s="261">
        <v>0</v>
      </c>
      <c r="P135" s="128">
        <v>0</v>
      </c>
      <c r="Q135" s="128">
        <v>0</v>
      </c>
      <c r="R135" s="150">
        <v>0</v>
      </c>
      <c r="S135" s="27"/>
      <c r="T135" s="53"/>
      <c r="U135" s="497"/>
      <c r="V135" s="496"/>
      <c r="W135" s="129"/>
      <c r="X135" s="2"/>
      <c r="Y135" s="2"/>
    </row>
    <row r="136" spans="1:25" ht="28.5" customHeight="1" x14ac:dyDescent="0.2">
      <c r="A136" s="134"/>
      <c r="B136" s="472" t="s">
        <v>592</v>
      </c>
      <c r="C136" s="472"/>
      <c r="D136" s="472"/>
      <c r="E136" s="472"/>
      <c r="F136" s="472"/>
      <c r="G136" s="472"/>
      <c r="H136" s="472"/>
      <c r="I136" s="135"/>
      <c r="J136" s="153">
        <f>SUM(J134:J135)</f>
        <v>720700323</v>
      </c>
      <c r="K136" s="153">
        <f>SUM(K134:K135)</f>
        <v>0</v>
      </c>
      <c r="L136" s="153">
        <f>SUM(L134:L135)</f>
        <v>95360</v>
      </c>
      <c r="M136" s="162"/>
      <c r="N136" s="162"/>
      <c r="O136" s="398">
        <f>SUM(O134:O135)/2</f>
        <v>0.255</v>
      </c>
      <c r="P136" s="153">
        <f>SUM(P134:P135)</f>
        <v>682759790</v>
      </c>
      <c r="Q136" s="153">
        <f>SUM(Q134:Q135)</f>
        <v>0</v>
      </c>
      <c r="R136" s="153">
        <f t="shared" ref="R136" si="25">SUM(R134:R135)</f>
        <v>0</v>
      </c>
      <c r="S136" s="340">
        <f t="shared" ref="S136" si="26">SUM(S134:S135)</f>
        <v>0</v>
      </c>
      <c r="T136" s="5"/>
      <c r="U136" s="497"/>
      <c r="V136" s="496"/>
      <c r="W136" s="5"/>
      <c r="X136" s="5"/>
      <c r="Y136" s="5"/>
    </row>
    <row r="137" spans="1:25" ht="24" customHeight="1" x14ac:dyDescent="0.2">
      <c r="A137" s="5"/>
      <c r="B137" s="147"/>
      <c r="C137" s="120"/>
      <c r="D137" s="116"/>
      <c r="E137" s="54"/>
      <c r="F137" s="117"/>
      <c r="G137" s="117"/>
      <c r="H137" s="128"/>
      <c r="I137" s="94"/>
      <c r="J137" s="149"/>
      <c r="K137" s="149"/>
      <c r="L137" s="149"/>
      <c r="M137" s="149"/>
      <c r="N137" s="128"/>
      <c r="O137" s="128"/>
      <c r="P137" s="128"/>
      <c r="Q137" s="128"/>
      <c r="R137" s="2"/>
      <c r="S137" s="27"/>
      <c r="T137" s="53"/>
      <c r="U137" s="497"/>
      <c r="V137" s="496"/>
      <c r="W137" s="129"/>
      <c r="X137" s="2"/>
      <c r="Y137" s="2"/>
    </row>
    <row r="138" spans="1:25" ht="15" customHeight="1" x14ac:dyDescent="0.2">
      <c r="A138" s="5"/>
      <c r="B138" s="181"/>
      <c r="C138" s="181"/>
      <c r="D138" s="182"/>
      <c r="E138" s="183"/>
      <c r="F138" s="491"/>
      <c r="G138" s="491"/>
      <c r="H138" s="491"/>
      <c r="I138" s="491"/>
      <c r="J138" s="492" t="s">
        <v>516</v>
      </c>
      <c r="K138" s="492"/>
      <c r="L138" s="492"/>
      <c r="M138" s="184"/>
      <c r="N138" s="184"/>
      <c r="O138" s="184"/>
      <c r="P138" s="492" t="s">
        <v>517</v>
      </c>
      <c r="Q138" s="492"/>
      <c r="R138" s="492"/>
      <c r="S138" s="2"/>
      <c r="T138" s="131"/>
      <c r="X138" s="5"/>
      <c r="Y138" s="5"/>
    </row>
    <row r="139" spans="1:25" ht="26.25" x14ac:dyDescent="0.2">
      <c r="A139" s="5"/>
      <c r="B139" s="181"/>
      <c r="C139" s="181"/>
      <c r="D139" s="182"/>
      <c r="E139" s="183"/>
      <c r="F139" s="491"/>
      <c r="G139" s="491"/>
      <c r="H139" s="491"/>
      <c r="I139" s="491"/>
      <c r="J139" s="272" t="s">
        <v>312</v>
      </c>
      <c r="K139" s="272" t="s">
        <v>311</v>
      </c>
      <c r="L139" s="272" t="s">
        <v>315</v>
      </c>
      <c r="M139" s="184"/>
      <c r="N139" s="184"/>
      <c r="O139" s="184"/>
      <c r="P139" s="272" t="s">
        <v>312</v>
      </c>
      <c r="Q139" s="272" t="s">
        <v>311</v>
      </c>
      <c r="R139" s="272" t="s">
        <v>315</v>
      </c>
      <c r="S139" s="2"/>
      <c r="T139" s="131"/>
      <c r="X139" s="5"/>
      <c r="Y139" s="5"/>
    </row>
    <row r="140" spans="1:25" ht="21.75" customHeight="1" x14ac:dyDescent="0.2">
      <c r="A140" s="5"/>
      <c r="B140" s="181"/>
      <c r="C140" s="181"/>
      <c r="D140" s="182"/>
      <c r="E140" s="183"/>
      <c r="F140" s="245"/>
      <c r="G140" s="245"/>
      <c r="H140" s="245"/>
      <c r="I140" s="245"/>
      <c r="J140" s="490">
        <f>J23+J27+J42+J47+J82+J88+J98+J110+J116+J131</f>
        <v>5370857090</v>
      </c>
      <c r="K140" s="490">
        <f>K23+K27+K42+K47+K82+K88+K98+K110+K116+K131</f>
        <v>1313991715</v>
      </c>
      <c r="L140" s="490">
        <f>L23+L27+L42+L47+L82+L88+L98+L110+L116+L131</f>
        <v>484720000</v>
      </c>
      <c r="M140" s="184"/>
      <c r="N140" s="488" t="s">
        <v>514</v>
      </c>
      <c r="O140" s="487">
        <f>O7+O25+O29+O44+O49+O84+O89+O99+O111+O118+O133</f>
        <v>0.8471219592476491</v>
      </c>
      <c r="P140" s="214">
        <f>P141/J140</f>
        <v>0.41683435855486523</v>
      </c>
      <c r="Q140" s="214">
        <v>0</v>
      </c>
      <c r="R140" s="214">
        <v>0</v>
      </c>
      <c r="S140" s="2"/>
      <c r="T140" s="131"/>
      <c r="X140" s="5"/>
      <c r="Y140" s="5"/>
    </row>
    <row r="141" spans="1:25" ht="56.25" customHeight="1" x14ac:dyDescent="0.2">
      <c r="A141" s="2"/>
      <c r="B141" s="185"/>
      <c r="C141" s="185"/>
      <c r="D141" s="488" t="s">
        <v>345</v>
      </c>
      <c r="F141" s="487">
        <f>H7+H25+H29+H44+H49+H84+H89+H99+H111+H118+H133</f>
        <v>1</v>
      </c>
      <c r="G141" s="488" t="s">
        <v>515</v>
      </c>
      <c r="H141" s="488"/>
      <c r="I141" s="488"/>
      <c r="J141" s="490"/>
      <c r="K141" s="490"/>
      <c r="L141" s="490"/>
      <c r="M141" s="186"/>
      <c r="N141" s="488"/>
      <c r="O141" s="487"/>
      <c r="P141" s="189">
        <f>P23+P27+P42+P47+P82+P88+P98+P110+P116+P131</f>
        <v>2238757770</v>
      </c>
      <c r="Q141" s="189">
        <f t="shared" ref="Q141" si="27">Q23+Q27+Q42+Q47+Q82+Q88+Q98+Q110+Q116+Q131</f>
        <v>1140414611</v>
      </c>
      <c r="R141" s="189">
        <f>R23+R27+R42+R47+R82+R88+R98+R110+R116+R131</f>
        <v>290076876</v>
      </c>
      <c r="S141" s="2"/>
      <c r="T141" s="2"/>
      <c r="U141" s="5"/>
      <c r="V141" s="5"/>
      <c r="W141" s="5"/>
      <c r="X141" s="5"/>
      <c r="Y141" s="5"/>
    </row>
    <row r="142" spans="1:25" ht="35.25" x14ac:dyDescent="0.2">
      <c r="A142" s="2"/>
      <c r="B142" s="185"/>
      <c r="C142" s="185"/>
      <c r="D142" s="488"/>
      <c r="F142" s="487"/>
      <c r="G142" s="488"/>
      <c r="H142" s="488"/>
      <c r="I142" s="488"/>
      <c r="J142" s="489">
        <f>J140+K140+L140</f>
        <v>7169568805</v>
      </c>
      <c r="K142" s="489"/>
      <c r="L142" s="489"/>
      <c r="M142" s="186"/>
      <c r="N142" s="488"/>
      <c r="O142" s="487"/>
      <c r="P142" s="489">
        <f>P141+Q141+R141</f>
        <v>3669249257</v>
      </c>
      <c r="Q142" s="489"/>
      <c r="R142" s="489"/>
      <c r="S142" s="2"/>
      <c r="T142" s="2"/>
      <c r="U142" s="5"/>
      <c r="V142" s="5"/>
      <c r="W142" s="5"/>
      <c r="X142" s="5"/>
      <c r="Y142" s="5"/>
    </row>
    <row r="143" spans="1:25" ht="49.5" customHeight="1" x14ac:dyDescent="0.2">
      <c r="A143" s="5"/>
      <c r="B143" s="187"/>
      <c r="C143" s="187"/>
      <c r="D143" s="486"/>
      <c r="E143" s="486"/>
      <c r="F143" s="486"/>
      <c r="G143" s="486"/>
      <c r="H143" s="187"/>
      <c r="I143" s="187"/>
      <c r="J143" s="187"/>
      <c r="K143" s="187"/>
      <c r="L143" s="249"/>
      <c r="M143" s="249"/>
      <c r="N143" s="249"/>
      <c r="O143" s="249"/>
      <c r="P143" s="249"/>
      <c r="Q143" s="250"/>
      <c r="R143" s="188"/>
      <c r="S143" s="5"/>
      <c r="T143" s="5"/>
      <c r="U143" s="5"/>
      <c r="V143" s="5"/>
      <c r="W143" s="5"/>
      <c r="X143" s="5"/>
      <c r="Y143" s="5"/>
    </row>
    <row r="144" spans="1:25" ht="18" x14ac:dyDescent="0.2">
      <c r="A144" s="2"/>
      <c r="B144" s="93"/>
      <c r="C144" s="93"/>
      <c r="D144" s="484"/>
      <c r="E144" s="484"/>
      <c r="F144" s="484"/>
      <c r="G144" s="484"/>
      <c r="H144" s="93"/>
      <c r="I144" s="93"/>
      <c r="J144" s="93"/>
      <c r="K144" s="175"/>
      <c r="L144" s="484"/>
      <c r="M144" s="484"/>
      <c r="N144" s="484"/>
      <c r="O144" s="484"/>
      <c r="P144" s="484"/>
      <c r="Q144" s="485"/>
      <c r="R144" s="2"/>
    </row>
    <row r="145" spans="1:18" ht="120.75" customHeight="1" x14ac:dyDescent="0.2">
      <c r="A145" s="2"/>
      <c r="B145" s="2"/>
      <c r="C145" s="2"/>
      <c r="D145" s="2"/>
      <c r="E145" s="2"/>
      <c r="F145" s="2"/>
      <c r="G145" s="2"/>
      <c r="H145" s="2"/>
      <c r="I145" s="2"/>
      <c r="J145" s="2"/>
      <c r="K145" s="2"/>
      <c r="L145" s="27"/>
      <c r="M145" s="27"/>
      <c r="N145" s="27"/>
      <c r="O145" s="27"/>
      <c r="P145" s="27"/>
      <c r="Q145" s="2"/>
      <c r="R145" s="2"/>
    </row>
    <row r="146" spans="1:18" ht="120.75" customHeight="1" x14ac:dyDescent="0.2"/>
    <row r="147" spans="1:18" ht="120.75" customHeight="1" x14ac:dyDescent="0.2"/>
    <row r="148" spans="1:18" ht="120.75" customHeight="1" x14ac:dyDescent="0.2"/>
    <row r="149" spans="1:18" ht="120.75" customHeight="1" x14ac:dyDescent="0.2"/>
    <row r="150" spans="1:18" ht="120.75" customHeight="1" x14ac:dyDescent="0.2"/>
    <row r="151" spans="1:18" ht="120.75" customHeight="1" x14ac:dyDescent="0.2"/>
    <row r="152" spans="1:18" ht="120.75" customHeight="1" x14ac:dyDescent="0.2"/>
    <row r="153" spans="1:18" ht="120.75" customHeight="1" x14ac:dyDescent="0.2"/>
    <row r="154" spans="1:18" ht="120.75" customHeight="1" x14ac:dyDescent="0.2"/>
    <row r="155" spans="1:18" ht="120.75" customHeight="1" x14ac:dyDescent="0.2"/>
    <row r="156" spans="1:18" ht="120.75" customHeight="1" x14ac:dyDescent="0.2"/>
    <row r="157" spans="1:18" ht="120.75" customHeight="1" x14ac:dyDescent="0.2"/>
    <row r="158" spans="1:18" ht="120.75" customHeight="1" x14ac:dyDescent="0.2"/>
    <row r="159" spans="1:18" ht="120.75" customHeight="1" x14ac:dyDescent="0.2"/>
    <row r="160" spans="1:18" ht="120.75" customHeight="1" x14ac:dyDescent="0.2"/>
    <row r="161" ht="120.75" customHeight="1" x14ac:dyDescent="0.2"/>
    <row r="162" ht="120.75" customHeight="1" x14ac:dyDescent="0.2"/>
    <row r="163" ht="120.75" customHeight="1" x14ac:dyDescent="0.2"/>
    <row r="164" ht="120.75" customHeight="1" x14ac:dyDescent="0.2"/>
    <row r="165" ht="120.75" customHeight="1" x14ac:dyDescent="0.2"/>
    <row r="166" ht="120.75" customHeight="1" x14ac:dyDescent="0.2"/>
  </sheetData>
  <sheetProtection password="CCE3" sheet="1" objects="1" scenarios="1" autoFilter="0"/>
  <dataConsolidate/>
  <mergeCells count="186">
    <mergeCell ref="J56:J65"/>
    <mergeCell ref="K56:K65"/>
    <mergeCell ref="L77:L79"/>
    <mergeCell ref="L80:L81"/>
    <mergeCell ref="P77:P79"/>
    <mergeCell ref="Q77:Q79"/>
    <mergeCell ref="R77:R79"/>
    <mergeCell ref="B76:G76"/>
    <mergeCell ref="J80:J81"/>
    <mergeCell ref="K80:K81"/>
    <mergeCell ref="J77:J79"/>
    <mergeCell ref="K77:K79"/>
    <mergeCell ref="B47:H47"/>
    <mergeCell ref="B45:B46"/>
    <mergeCell ref="B40:B41"/>
    <mergeCell ref="P80:P81"/>
    <mergeCell ref="Q80:Q81"/>
    <mergeCell ref="R80:R81"/>
    <mergeCell ref="J50:J54"/>
    <mergeCell ref="K50:K54"/>
    <mergeCell ref="L50:L54"/>
    <mergeCell ref="L56:L65"/>
    <mergeCell ref="J67:J75"/>
    <mergeCell ref="K67:K75"/>
    <mergeCell ref="L67:L75"/>
    <mergeCell ref="B55:G55"/>
    <mergeCell ref="B50:B52"/>
    <mergeCell ref="B53:B54"/>
    <mergeCell ref="B56:B65"/>
    <mergeCell ref="B66:G66"/>
    <mergeCell ref="P50:P54"/>
    <mergeCell ref="Q50:Q54"/>
    <mergeCell ref="R50:R54"/>
    <mergeCell ref="B49:D49"/>
    <mergeCell ref="F49:G49"/>
    <mergeCell ref="P67:P75"/>
    <mergeCell ref="B44:D44"/>
    <mergeCell ref="F44:G44"/>
    <mergeCell ref="B42:H42"/>
    <mergeCell ref="F39:G39"/>
    <mergeCell ref="B39:D39"/>
    <mergeCell ref="K30:K38"/>
    <mergeCell ref="J30:J38"/>
    <mergeCell ref="L30:L38"/>
    <mergeCell ref="B30:B38"/>
    <mergeCell ref="J40:J41"/>
    <mergeCell ref="K40:K41"/>
    <mergeCell ref="L40:L41"/>
    <mergeCell ref="B27:H27"/>
    <mergeCell ref="B29:D29"/>
    <mergeCell ref="F29:G29"/>
    <mergeCell ref="P17:P22"/>
    <mergeCell ref="Q17:Q22"/>
    <mergeCell ref="R17:R22"/>
    <mergeCell ref="P13:P15"/>
    <mergeCell ref="P8:P12"/>
    <mergeCell ref="J17:J22"/>
    <mergeCell ref="K17:K22"/>
    <mergeCell ref="L17:L22"/>
    <mergeCell ref="B16:D16"/>
    <mergeCell ref="F16:G16"/>
    <mergeCell ref="B17:B22"/>
    <mergeCell ref="J8:J12"/>
    <mergeCell ref="K8:K12"/>
    <mergeCell ref="L8:L12"/>
    <mergeCell ref="J13:J15"/>
    <mergeCell ref="K13:K15"/>
    <mergeCell ref="L13:L15"/>
    <mergeCell ref="B8:B15"/>
    <mergeCell ref="Q8:Q12"/>
    <mergeCell ref="R8:R12"/>
    <mergeCell ref="Q13:Q15"/>
    <mergeCell ref="D2:P3"/>
    <mergeCell ref="D4:P4"/>
    <mergeCell ref="N5:R5"/>
    <mergeCell ref="B7:D7"/>
    <mergeCell ref="F7:G7"/>
    <mergeCell ref="V8:V22"/>
    <mergeCell ref="F139:I139"/>
    <mergeCell ref="V26:V81"/>
    <mergeCell ref="U85:U109"/>
    <mergeCell ref="U26:U81"/>
    <mergeCell ref="V85:V109"/>
    <mergeCell ref="U112:U137"/>
    <mergeCell ref="V112:V137"/>
    <mergeCell ref="F89:G89"/>
    <mergeCell ref="F99:G99"/>
    <mergeCell ref="B23:H23"/>
    <mergeCell ref="B82:H82"/>
    <mergeCell ref="B25:D25"/>
    <mergeCell ref="F25:G25"/>
    <mergeCell ref="J85:J87"/>
    <mergeCell ref="K85:K87"/>
    <mergeCell ref="L85:L87"/>
    <mergeCell ref="P85:P87"/>
    <mergeCell ref="Q85:Q87"/>
    <mergeCell ref="L144:Q144"/>
    <mergeCell ref="D143:G143"/>
    <mergeCell ref="B134:B135"/>
    <mergeCell ref="F141:F142"/>
    <mergeCell ref="D141:D142"/>
    <mergeCell ref="G141:I142"/>
    <mergeCell ref="J142:L142"/>
    <mergeCell ref="O140:O142"/>
    <mergeCell ref="P142:R142"/>
    <mergeCell ref="J140:J141"/>
    <mergeCell ref="K140:K141"/>
    <mergeCell ref="L140:L141"/>
    <mergeCell ref="F138:I138"/>
    <mergeCell ref="J138:L138"/>
    <mergeCell ref="P138:R138"/>
    <mergeCell ref="N140:N142"/>
    <mergeCell ref="D144:G144"/>
    <mergeCell ref="B84:E84"/>
    <mergeCell ref="B111:D111"/>
    <mergeCell ref="F111:G111"/>
    <mergeCell ref="B110:H110"/>
    <mergeCell ref="B116:H116"/>
    <mergeCell ref="B136:H136"/>
    <mergeCell ref="F84:G84"/>
    <mergeCell ref="B89:E89"/>
    <mergeCell ref="B99:D99"/>
    <mergeCell ref="B133:D133"/>
    <mergeCell ref="F133:G133"/>
    <mergeCell ref="B131:H131"/>
    <mergeCell ref="F123:G123"/>
    <mergeCell ref="B119:B122"/>
    <mergeCell ref="B124:B130"/>
    <mergeCell ref="B123:D123"/>
    <mergeCell ref="B88:H88"/>
    <mergeCell ref="J129:J130"/>
    <mergeCell ref="K129:K130"/>
    <mergeCell ref="L129:L130"/>
    <mergeCell ref="R85:R87"/>
    <mergeCell ref="B90:B97"/>
    <mergeCell ref="J90:J97"/>
    <mergeCell ref="K90:K97"/>
    <mergeCell ref="L90:L97"/>
    <mergeCell ref="P90:P97"/>
    <mergeCell ref="Q90:Q97"/>
    <mergeCell ref="R90:R97"/>
    <mergeCell ref="B98:H98"/>
    <mergeCell ref="B85:B87"/>
    <mergeCell ref="B100:B109"/>
    <mergeCell ref="J100:J109"/>
    <mergeCell ref="K100:K109"/>
    <mergeCell ref="L100:L109"/>
    <mergeCell ref="Q100:Q109"/>
    <mergeCell ref="R100:R109"/>
    <mergeCell ref="P100:P109"/>
    <mergeCell ref="B118:D118"/>
    <mergeCell ref="F118:G118"/>
    <mergeCell ref="J112:J115"/>
    <mergeCell ref="K112:K115"/>
    <mergeCell ref="L112:L115"/>
    <mergeCell ref="B112:B115"/>
    <mergeCell ref="J119:J122"/>
    <mergeCell ref="K119:K122"/>
    <mergeCell ref="L119:L122"/>
    <mergeCell ref="Q119:Q122"/>
    <mergeCell ref="R119:R122"/>
    <mergeCell ref="J124:J128"/>
    <mergeCell ref="K124:K128"/>
    <mergeCell ref="L124:L128"/>
    <mergeCell ref="P124:P128"/>
    <mergeCell ref="Q124:Q128"/>
    <mergeCell ref="R124:R128"/>
    <mergeCell ref="P112:P115"/>
    <mergeCell ref="Q112:Q115"/>
    <mergeCell ref="R112:R115"/>
    <mergeCell ref="R13:R15"/>
    <mergeCell ref="P129:P130"/>
    <mergeCell ref="Q129:Q130"/>
    <mergeCell ref="R129:R130"/>
    <mergeCell ref="P119:P122"/>
    <mergeCell ref="R30:R38"/>
    <mergeCell ref="P40:P41"/>
    <mergeCell ref="Q40:Q41"/>
    <mergeCell ref="R40:R41"/>
    <mergeCell ref="P30:P38"/>
    <mergeCell ref="Q30:Q38"/>
    <mergeCell ref="Q67:Q75"/>
    <mergeCell ref="R67:R75"/>
    <mergeCell ref="P56:P65"/>
    <mergeCell ref="Q56:Q65"/>
    <mergeCell ref="R56:R65"/>
  </mergeCells>
  <printOptions horizontalCentered="1" verticalCentered="1"/>
  <pageMargins left="0.39370078740157483" right="0.39370078740157483" top="0.39370078740157483" bottom="0.39370078740157483" header="0" footer="0"/>
  <pageSetup paperSize="14" scale="48" orientation="landscape" horizontalDpi="4294967294" verticalDpi="4294967294" r:id="rId1"/>
  <headerFooter alignWithMargins="0"/>
  <rowBreaks count="4" manualBreakCount="4">
    <brk id="24" max="18" man="1"/>
    <brk id="38" max="18" man="1"/>
    <brk id="98" max="18" man="1"/>
    <brk id="110" max="18" man="1"/>
  </rowBreaks>
  <ignoredErrors>
    <ignoredError sqref="P141:P142 J129 F141 J140:L140 O140 Q141 J142" unlockedFormula="1"/>
  </ignoredErrors>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[2]listas!#REF!</xm:f>
          </x14:formula1>
          <xm:sqref>S8 S134 S85 S112:S114 S26</xm:sqref>
        </x14:dataValidation>
        <x14:dataValidation type="list" allowBlank="1" showInputMessage="1" showErrorMessage="1">
          <x14:formula1>
            <xm:f>'base de datos'!$C$290:$C$302</xm:f>
          </x14:formula1>
          <xm:sqref>N5:R5</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AB142"/>
  <sheetViews>
    <sheetView view="pageBreakPreview" topLeftCell="B14" zoomScale="85" zoomScaleNormal="75" zoomScaleSheetLayoutView="85" workbookViewId="0">
      <selection activeCell="J15" sqref="J15:J19"/>
    </sheetView>
  </sheetViews>
  <sheetFormatPr baseColWidth="10" defaultRowHeight="14.25" x14ac:dyDescent="0.2"/>
  <cols>
    <col min="1" max="1" width="1.7109375" style="33" customWidth="1"/>
    <col min="2" max="2" width="5.28515625" style="51" customWidth="1"/>
    <col min="3" max="3" width="19" style="51" customWidth="1"/>
    <col min="4" max="4" width="18.140625" style="52" customWidth="1"/>
    <col min="5" max="5" width="3.5703125" style="52" customWidth="1"/>
    <col min="6" max="7" width="12.28515625" style="52" customWidth="1"/>
    <col min="8" max="8" width="46.7109375" style="52" customWidth="1"/>
    <col min="9" max="9" width="47.85546875" style="52" customWidth="1"/>
    <col min="10" max="10" width="18.85546875" style="33" customWidth="1"/>
    <col min="11" max="13" width="19.7109375" style="33" customWidth="1"/>
    <col min="14" max="14" width="19.140625" style="33" customWidth="1"/>
    <col min="15" max="15" width="0.42578125" style="33" customWidth="1"/>
    <col min="16" max="16" width="11.42578125" style="33"/>
    <col min="17" max="17" width="11.42578125" style="33" customWidth="1"/>
    <col min="18" max="18" width="12.85546875" style="33" customWidth="1"/>
    <col min="19" max="16384" width="11.42578125" style="33"/>
  </cols>
  <sheetData>
    <row r="1" spans="1:27" ht="10.5" customHeight="1" thickBot="1" x14ac:dyDescent="0.25">
      <c r="A1" s="29"/>
      <c r="B1" s="30"/>
      <c r="C1" s="30"/>
      <c r="D1" s="31"/>
      <c r="E1" s="31"/>
      <c r="F1" s="31"/>
      <c r="G1" s="31"/>
      <c r="H1" s="31"/>
      <c r="I1" s="31"/>
      <c r="J1" s="29"/>
      <c r="K1" s="29"/>
      <c r="L1" s="29"/>
      <c r="M1" s="29"/>
      <c r="N1" s="29"/>
      <c r="O1" s="32"/>
      <c r="Z1" s="34"/>
    </row>
    <row r="2" spans="1:27" ht="32.25" customHeight="1" x14ac:dyDescent="0.2">
      <c r="A2" s="29"/>
      <c r="B2" s="57"/>
      <c r="C2" s="111"/>
      <c r="D2" s="446" t="s">
        <v>114</v>
      </c>
      <c r="E2" s="446"/>
      <c r="F2" s="446"/>
      <c r="G2" s="446"/>
      <c r="H2" s="446"/>
      <c r="I2" s="446"/>
      <c r="J2" s="446"/>
      <c r="K2" s="446"/>
      <c r="L2" s="446"/>
      <c r="M2" s="146" t="s">
        <v>70</v>
      </c>
      <c r="N2" s="299" t="s">
        <v>0</v>
      </c>
      <c r="O2" s="35"/>
    </row>
    <row r="3" spans="1:27" ht="32.25" customHeight="1" x14ac:dyDescent="0.2">
      <c r="A3" s="29"/>
      <c r="B3" s="58"/>
      <c r="C3" s="112"/>
      <c r="D3" s="447"/>
      <c r="E3" s="447"/>
      <c r="F3" s="447"/>
      <c r="G3" s="447"/>
      <c r="H3" s="447"/>
      <c r="I3" s="447"/>
      <c r="J3" s="447"/>
      <c r="K3" s="447"/>
      <c r="L3" s="447"/>
      <c r="M3" s="84" t="s">
        <v>1</v>
      </c>
      <c r="N3" s="300">
        <v>4</v>
      </c>
      <c r="O3" s="35"/>
      <c r="Z3" s="34"/>
      <c r="AA3" s="34"/>
    </row>
    <row r="4" spans="1:27" ht="32.25" customHeight="1" thickBot="1" x14ac:dyDescent="0.25">
      <c r="A4" s="29"/>
      <c r="B4" s="59"/>
      <c r="C4" s="110"/>
      <c r="D4" s="453" t="s">
        <v>2</v>
      </c>
      <c r="E4" s="453"/>
      <c r="F4" s="453"/>
      <c r="G4" s="453"/>
      <c r="H4" s="453"/>
      <c r="I4" s="453"/>
      <c r="J4" s="453"/>
      <c r="K4" s="453"/>
      <c r="L4" s="453"/>
      <c r="M4" s="36" t="s">
        <v>71</v>
      </c>
      <c r="N4" s="301">
        <v>43256</v>
      </c>
      <c r="O4" s="35"/>
      <c r="Z4" s="34"/>
      <c r="AA4" s="34"/>
    </row>
    <row r="5" spans="1:27" ht="9" customHeight="1" x14ac:dyDescent="0.2">
      <c r="A5" s="32"/>
      <c r="B5" s="37"/>
      <c r="C5" s="37"/>
      <c r="D5" s="37"/>
      <c r="E5" s="38"/>
      <c r="F5" s="38"/>
      <c r="G5" s="38"/>
      <c r="H5" s="38"/>
      <c r="I5" s="38"/>
      <c r="J5" s="38"/>
      <c r="K5" s="38"/>
      <c r="L5" s="38"/>
      <c r="M5" s="38"/>
      <c r="N5" s="38"/>
      <c r="O5" s="38"/>
      <c r="Z5" s="34"/>
      <c r="AA5" s="34"/>
    </row>
    <row r="6" spans="1:27" s="41" customFormat="1" ht="18" customHeight="1" x14ac:dyDescent="0.2">
      <c r="A6" s="29"/>
      <c r="B6" s="441" t="s">
        <v>411</v>
      </c>
      <c r="C6" s="441"/>
      <c r="D6" s="441"/>
      <c r="E6" s="441"/>
      <c r="F6" s="441"/>
      <c r="G6" s="441"/>
      <c r="H6" s="441"/>
      <c r="I6" s="441"/>
      <c r="J6" s="46"/>
      <c r="K6" s="46"/>
      <c r="L6" s="46"/>
      <c r="M6" s="46"/>
      <c r="N6" s="46"/>
      <c r="O6" s="40"/>
      <c r="X6" s="33"/>
      <c r="Z6" s="34"/>
      <c r="AA6" s="42"/>
    </row>
    <row r="7" spans="1:27" s="41" customFormat="1" ht="9.75" customHeight="1" x14ac:dyDescent="0.2">
      <c r="A7" s="29"/>
      <c r="B7" s="46"/>
      <c r="C7" s="46"/>
      <c r="D7" s="43"/>
      <c r="E7" s="43"/>
      <c r="F7" s="43"/>
      <c r="G7" s="43"/>
      <c r="H7" s="43"/>
      <c r="I7" s="43"/>
      <c r="J7" s="43"/>
      <c r="K7" s="46"/>
      <c r="L7" s="46"/>
      <c r="M7" s="46"/>
      <c r="N7" s="46"/>
      <c r="O7" s="40"/>
      <c r="X7" s="33"/>
      <c r="Z7" s="34"/>
      <c r="AA7" s="42"/>
    </row>
    <row r="8" spans="1:27" s="41" customFormat="1" ht="27" customHeight="1" x14ac:dyDescent="0.2">
      <c r="A8" s="29"/>
      <c r="B8" s="526" t="s">
        <v>475</v>
      </c>
      <c r="C8" s="526"/>
      <c r="D8" s="423" t="str">
        <f>'01. INFORMACION GENERAL'!B8</f>
        <v>00. Plan de Acción por Dependencias</v>
      </c>
      <c r="E8" s="423"/>
      <c r="F8" s="423"/>
      <c r="G8" s="423"/>
      <c r="H8" s="108" t="s">
        <v>294</v>
      </c>
      <c r="I8" s="144" t="str">
        <f>IF(AND(L8="Subdirección de Análisis de Riesgos y Efectos de Cambio Climático"),Q8,IF(AND(L8="Subdirección para la Reducción del Riesgos y Adaptación al Cambio Climático"),Q9,IF(AND(L8="Subdirección para el Manejo de Emergencias y Desastres"),Q10,IF(AND(L8="Subdirección Corporativa y Asuntos Disciplinarios"),Q11,IF(AND(L8="Oficina de Tecnologías de la Información y las Comunicaciones "),Q12,IF(AND(L8="Oficina Asesora Jurídica"),Q13,IF(AND(L8="Oficina Asesora Planeación"),Q14,IF(AND(L8="Oficina de Comunicaciones"),Q15,IF(AND(L8="Dirección General"),Q16,"")))))))))</f>
        <v>Mónica del Pilar Rubio Arenas</v>
      </c>
      <c r="J8" s="526" t="s">
        <v>296</v>
      </c>
      <c r="K8" s="526"/>
      <c r="L8" s="437" t="str">
        <f>'01. INFORMACION GENERAL'!J8</f>
        <v>Subdirección Corporativa y Asuntos Disciplinarios</v>
      </c>
      <c r="M8" s="437"/>
      <c r="N8" s="437"/>
      <c r="O8" s="40"/>
      <c r="Q8" s="274" t="s">
        <v>521</v>
      </c>
      <c r="X8" s="33"/>
      <c r="Z8" s="34"/>
      <c r="AA8" s="42"/>
    </row>
    <row r="9" spans="1:27" s="41" customFormat="1" ht="33" customHeight="1" x14ac:dyDescent="0.2">
      <c r="A9" s="29"/>
      <c r="B9" s="526" t="s">
        <v>518</v>
      </c>
      <c r="C9" s="526"/>
      <c r="D9" s="423" t="str">
        <f>'01. INFORMACION GENERAL'!F8</f>
        <v>1 de Enero al 31 de Diciembre de 2018</v>
      </c>
      <c r="E9" s="423"/>
      <c r="F9" s="423"/>
      <c r="G9" s="423"/>
      <c r="H9" s="256" t="s">
        <v>519</v>
      </c>
      <c r="I9" s="256">
        <v>58</v>
      </c>
      <c r="J9" s="526"/>
      <c r="K9" s="526"/>
      <c r="L9" s="527"/>
      <c r="M9" s="527"/>
      <c r="N9" s="527"/>
      <c r="O9" s="40"/>
      <c r="Q9" s="274" t="s">
        <v>522</v>
      </c>
      <c r="X9" s="33"/>
      <c r="Z9" s="34"/>
      <c r="AA9" s="42"/>
    </row>
    <row r="10" spans="1:27" s="41" customFormat="1" ht="10.5" customHeight="1" x14ac:dyDescent="0.2">
      <c r="A10" s="29"/>
      <c r="B10" s="61"/>
      <c r="C10" s="61"/>
      <c r="D10" s="61"/>
      <c r="E10" s="43"/>
      <c r="F10" s="61"/>
      <c r="G10" s="61"/>
      <c r="H10" s="61"/>
      <c r="I10" s="61"/>
      <c r="J10" s="61"/>
      <c r="K10" s="61"/>
      <c r="L10" s="61"/>
      <c r="M10" s="61"/>
      <c r="N10" s="61"/>
      <c r="O10" s="40"/>
      <c r="Q10" s="274" t="s">
        <v>523</v>
      </c>
      <c r="X10" s="33"/>
      <c r="Z10" s="34"/>
      <c r="AA10" s="42"/>
    </row>
    <row r="11" spans="1:27" s="41" customFormat="1" ht="18" x14ac:dyDescent="0.2">
      <c r="A11" s="29"/>
      <c r="B11" s="456" t="s">
        <v>412</v>
      </c>
      <c r="C11" s="456"/>
      <c r="D11" s="456"/>
      <c r="E11" s="456"/>
      <c r="F11" s="456"/>
      <c r="G11" s="456"/>
      <c r="H11" s="456"/>
      <c r="I11" s="456"/>
      <c r="J11" s="39"/>
      <c r="K11" s="39"/>
      <c r="L11" s="39"/>
      <c r="M11" s="39"/>
      <c r="N11" s="39"/>
      <c r="O11" s="40"/>
      <c r="Q11" s="274" t="s">
        <v>524</v>
      </c>
      <c r="X11" s="33"/>
      <c r="Z11" s="34"/>
      <c r="AA11" s="42"/>
    </row>
    <row r="12" spans="1:27" s="41" customFormat="1" ht="11.25" customHeight="1" x14ac:dyDescent="0.2">
      <c r="A12" s="29"/>
      <c r="B12" s="43"/>
      <c r="C12" s="43"/>
      <c r="D12" s="43"/>
      <c r="E12" s="43"/>
      <c r="F12" s="29"/>
      <c r="G12" s="29"/>
      <c r="H12" s="29"/>
      <c r="I12" s="29"/>
      <c r="J12" s="29"/>
      <c r="K12" s="29"/>
      <c r="L12" s="29"/>
      <c r="M12" s="29"/>
      <c r="N12" s="29"/>
      <c r="O12" s="40"/>
      <c r="Q12" s="274" t="s">
        <v>525</v>
      </c>
      <c r="X12" s="33"/>
      <c r="Z12" s="34"/>
      <c r="AA12" s="42"/>
    </row>
    <row r="13" spans="1:27" s="41" customFormat="1" ht="21" customHeight="1" x14ac:dyDescent="0.3">
      <c r="A13" s="29"/>
      <c r="B13" s="70"/>
      <c r="C13" s="442" t="s">
        <v>293</v>
      </c>
      <c r="D13" s="442"/>
      <c r="E13" s="55"/>
      <c r="F13" s="145" t="s">
        <v>173</v>
      </c>
      <c r="G13" s="145" t="s">
        <v>349</v>
      </c>
      <c r="H13" s="145" t="s">
        <v>352</v>
      </c>
      <c r="I13" s="145" t="s">
        <v>353</v>
      </c>
      <c r="J13" s="100" t="s">
        <v>199</v>
      </c>
      <c r="K13" s="83" t="s">
        <v>200</v>
      </c>
      <c r="L13" s="83" t="s">
        <v>469</v>
      </c>
      <c r="M13" s="83" t="s">
        <v>383</v>
      </c>
      <c r="N13" s="83" t="s">
        <v>348</v>
      </c>
      <c r="O13" s="40"/>
      <c r="Q13" s="274" t="s">
        <v>526</v>
      </c>
      <c r="X13" s="33"/>
      <c r="Z13" s="34"/>
      <c r="AA13" s="42"/>
    </row>
    <row r="14" spans="1:27" s="41" customFormat="1" ht="28.5" customHeight="1" x14ac:dyDescent="0.2">
      <c r="A14" s="29"/>
      <c r="B14" s="190">
        <v>1</v>
      </c>
      <c r="C14" s="523" t="s">
        <v>192</v>
      </c>
      <c r="D14" s="523"/>
      <c r="E14" s="191"/>
      <c r="F14" s="192"/>
      <c r="G14" s="192"/>
      <c r="H14" s="192"/>
      <c r="I14" s="192"/>
      <c r="J14" s="193">
        <f>SUM(J15:J28)</f>
        <v>216876000</v>
      </c>
      <c r="K14" s="193">
        <f>SUM(K15:K28)</f>
        <v>216876000</v>
      </c>
      <c r="L14" s="193">
        <f>SUM(L15:L28)</f>
        <v>216876000</v>
      </c>
      <c r="M14" s="193">
        <f>SUM(M15:M28)</f>
        <v>0</v>
      </c>
      <c r="N14" s="193">
        <f>SUM(N15:N28)</f>
        <v>0</v>
      </c>
      <c r="O14" s="40"/>
      <c r="Q14" s="274" t="s">
        <v>520</v>
      </c>
      <c r="X14" s="33"/>
      <c r="Z14" s="34"/>
      <c r="AA14" s="42"/>
    </row>
    <row r="15" spans="1:27" s="41" customFormat="1" ht="41.25" customHeight="1" x14ac:dyDescent="0.3">
      <c r="A15" s="29"/>
      <c r="B15" s="194" t="s">
        <v>193</v>
      </c>
      <c r="C15" s="520" t="str">
        <f>'02. PLAN DE ACCION '!D8</f>
        <v>Realizar seguimiento al cronograma  de implementación de  SICAPITAL-NIIF y otros requerimientos</v>
      </c>
      <c r="D15" s="521"/>
      <c r="E15" s="195"/>
      <c r="F15" s="196">
        <v>2018</v>
      </c>
      <c r="G15" s="196" t="s">
        <v>350</v>
      </c>
      <c r="H15" s="197" t="s">
        <v>542</v>
      </c>
      <c r="I15" s="198" t="s">
        <v>165</v>
      </c>
      <c r="J15" s="515">
        <v>94732000</v>
      </c>
      <c r="K15" s="515">
        <v>94732000</v>
      </c>
      <c r="L15" s="515">
        <v>94732000</v>
      </c>
      <c r="M15" s="515">
        <v>0</v>
      </c>
      <c r="N15" s="515">
        <f>J15-L15</f>
        <v>0</v>
      </c>
      <c r="O15" s="40"/>
      <c r="Q15" s="274" t="s">
        <v>527</v>
      </c>
      <c r="X15" s="33"/>
      <c r="Z15" s="34"/>
      <c r="AA15" s="42"/>
    </row>
    <row r="16" spans="1:27" s="41" customFormat="1" ht="87" customHeight="1" x14ac:dyDescent="0.2">
      <c r="A16" s="29"/>
      <c r="B16" s="194" t="s">
        <v>195</v>
      </c>
      <c r="C16" s="520" t="str">
        <f>'02. PLAN DE ACCION '!D9</f>
        <v>Realizar Seguimiento a las actividades que permitan realizar el cierre de los requerimientos que efectue la Oficina de Control Interno y de Entes de Control, de acuerdo con las funciones que desarrolla la Subdirección Corporativa y Asuntos Disciplinarios.</v>
      </c>
      <c r="D16" s="521"/>
      <c r="E16" s="199"/>
      <c r="F16" s="196">
        <v>2018</v>
      </c>
      <c r="G16" s="196" t="s">
        <v>350</v>
      </c>
      <c r="H16" s="197" t="s">
        <v>542</v>
      </c>
      <c r="I16" s="198" t="s">
        <v>165</v>
      </c>
      <c r="J16" s="516"/>
      <c r="K16" s="516"/>
      <c r="L16" s="516">
        <v>0</v>
      </c>
      <c r="M16" s="516">
        <v>0</v>
      </c>
      <c r="N16" s="516">
        <f>J16-L16</f>
        <v>0</v>
      </c>
      <c r="O16" s="40"/>
      <c r="Q16" s="274" t="s">
        <v>528</v>
      </c>
      <c r="X16" s="33"/>
      <c r="Z16" s="34"/>
      <c r="AA16" s="42"/>
    </row>
    <row r="17" spans="1:27" s="41" customFormat="1" ht="53.25" customHeight="1" x14ac:dyDescent="0.2">
      <c r="A17" s="29"/>
      <c r="B17" s="194" t="s">
        <v>197</v>
      </c>
      <c r="C17" s="520" t="str">
        <f>'02. PLAN DE ACCION '!D10</f>
        <v>Realizar actividades y el  seguimiento respecto al cumplimiento de los lineamientos señalados en la Ley 1712 de 2014 -Ley de Transparencia.</v>
      </c>
      <c r="D17" s="521"/>
      <c r="E17" s="200"/>
      <c r="F17" s="196">
        <v>2018</v>
      </c>
      <c r="G17" s="196" t="s">
        <v>350</v>
      </c>
      <c r="H17" s="197" t="s">
        <v>542</v>
      </c>
      <c r="I17" s="198" t="s">
        <v>165</v>
      </c>
      <c r="J17" s="516"/>
      <c r="K17" s="516"/>
      <c r="L17" s="516">
        <v>0</v>
      </c>
      <c r="M17" s="516">
        <v>0</v>
      </c>
      <c r="N17" s="516">
        <f t="shared" ref="N17" si="0">J17-L17</f>
        <v>0</v>
      </c>
      <c r="O17" s="40"/>
      <c r="X17" s="33"/>
      <c r="Z17" s="34"/>
      <c r="AA17" s="42"/>
    </row>
    <row r="18" spans="1:27" s="41" customFormat="1" ht="41.25" customHeight="1" x14ac:dyDescent="0.2">
      <c r="A18" s="29"/>
      <c r="B18" s="194" t="s">
        <v>198</v>
      </c>
      <c r="C18" s="520" t="str">
        <f>'02. PLAN DE ACCION '!D11</f>
        <v>Apoyar en las actividades y revisión de los diferentes informes de la Subdirección Corporativa y Asuntos Disciplinarios.</v>
      </c>
      <c r="D18" s="521"/>
      <c r="E18" s="200"/>
      <c r="F18" s="196">
        <v>2018</v>
      </c>
      <c r="G18" s="196" t="s">
        <v>350</v>
      </c>
      <c r="H18" s="197" t="s">
        <v>542</v>
      </c>
      <c r="I18" s="198" t="s">
        <v>165</v>
      </c>
      <c r="J18" s="516"/>
      <c r="K18" s="516"/>
      <c r="L18" s="516"/>
      <c r="M18" s="516"/>
      <c r="N18" s="516"/>
      <c r="O18" s="40"/>
      <c r="X18" s="33"/>
      <c r="Z18" s="34"/>
      <c r="AA18" s="42"/>
    </row>
    <row r="19" spans="1:27" s="41" customFormat="1" ht="41.25" customHeight="1" x14ac:dyDescent="0.2">
      <c r="A19" s="29"/>
      <c r="B19" s="194" t="s">
        <v>594</v>
      </c>
      <c r="C19" s="520" t="str">
        <f>'02. PLAN DE ACCION '!D12</f>
        <v>Elaborar y hacer seguimiento al Plan de Acción de  Gestión de Talento Humano conforme a  los lineamientos de MIPG y realizar actividades para apoyar el cumplimiento de SIG y la norma ISO 9001 /2015.</v>
      </c>
      <c r="D19" s="521"/>
      <c r="E19" s="200"/>
      <c r="F19" s="196">
        <v>2018</v>
      </c>
      <c r="G19" s="196" t="s">
        <v>350</v>
      </c>
      <c r="H19" s="197" t="s">
        <v>542</v>
      </c>
      <c r="I19" s="198" t="s">
        <v>165</v>
      </c>
      <c r="J19" s="517"/>
      <c r="K19" s="517"/>
      <c r="L19" s="517"/>
      <c r="M19" s="517"/>
      <c r="N19" s="517"/>
      <c r="O19" s="40"/>
      <c r="X19" s="33"/>
      <c r="Z19" s="34"/>
      <c r="AA19" s="42"/>
    </row>
    <row r="20" spans="1:27" s="41" customFormat="1" ht="41.25" customHeight="1" x14ac:dyDescent="0.2">
      <c r="A20" s="29"/>
      <c r="B20" s="194" t="s">
        <v>595</v>
      </c>
      <c r="C20" s="520" t="str">
        <f>'02. PLAN DE ACCION '!D13</f>
        <v>Estructurar, revisar y controlar los procesos de selección asociados a la Subdirección Corporativa y Asuntos Disciplinarios, verificando el cumplimiento aplicable de la normatividad que regula los los mismos.</v>
      </c>
      <c r="D20" s="521"/>
      <c r="E20" s="200"/>
      <c r="F20" s="196">
        <v>2018</v>
      </c>
      <c r="G20" s="196" t="s">
        <v>350</v>
      </c>
      <c r="H20" s="197" t="s">
        <v>542</v>
      </c>
      <c r="I20" s="198" t="s">
        <v>165</v>
      </c>
      <c r="J20" s="515">
        <v>72292000</v>
      </c>
      <c r="K20" s="515">
        <v>72292000</v>
      </c>
      <c r="L20" s="515">
        <v>72292000</v>
      </c>
      <c r="M20" s="515">
        <v>0</v>
      </c>
      <c r="N20" s="515">
        <f>J20-L20</f>
        <v>0</v>
      </c>
      <c r="O20" s="40"/>
      <c r="X20" s="33"/>
      <c r="Z20" s="34"/>
      <c r="AA20" s="42"/>
    </row>
    <row r="21" spans="1:27" s="41" customFormat="1" ht="41.25" customHeight="1" x14ac:dyDescent="0.2">
      <c r="A21" s="29"/>
      <c r="B21" s="194" t="s">
        <v>596</v>
      </c>
      <c r="C21" s="520" t="str">
        <f>'02. PLAN DE ACCION '!D14</f>
        <v>Revisar los actos administrativos asociados a la Subdirección Corporativa y Asuntos Disciplinarios, verificando el cumplimiento aplicable de la normatividad que regula los los mismos.</v>
      </c>
      <c r="D21" s="521"/>
      <c r="E21" s="200"/>
      <c r="F21" s="196">
        <v>2018</v>
      </c>
      <c r="G21" s="196" t="s">
        <v>350</v>
      </c>
      <c r="H21" s="197" t="s">
        <v>542</v>
      </c>
      <c r="I21" s="198" t="s">
        <v>165</v>
      </c>
      <c r="J21" s="516"/>
      <c r="K21" s="516"/>
      <c r="L21" s="516"/>
      <c r="M21" s="516"/>
      <c r="N21" s="516"/>
      <c r="O21" s="40"/>
      <c r="X21" s="33"/>
      <c r="Z21" s="34"/>
      <c r="AA21" s="42"/>
    </row>
    <row r="22" spans="1:27" s="41" customFormat="1" ht="41.25" customHeight="1" x14ac:dyDescent="0.2">
      <c r="A22" s="29"/>
      <c r="B22" s="194" t="s">
        <v>597</v>
      </c>
      <c r="C22" s="520" t="str">
        <f>'02. PLAN DE ACCION '!D15</f>
        <v>Elaborar y Revisar las actas del Consejo Directivo del IDIGER en desarrollo de las funciones que se encuentran a cargo de la Subdirección Corporativa y Asuntos Disciplinarios.</v>
      </c>
      <c r="D22" s="521"/>
      <c r="E22" s="200"/>
      <c r="F22" s="196">
        <v>2018</v>
      </c>
      <c r="G22" s="196" t="s">
        <v>350</v>
      </c>
      <c r="H22" s="197" t="s">
        <v>542</v>
      </c>
      <c r="I22" s="198" t="s">
        <v>165</v>
      </c>
      <c r="J22" s="517"/>
      <c r="K22" s="517"/>
      <c r="L22" s="517"/>
      <c r="M22" s="517"/>
      <c r="N22" s="517"/>
      <c r="O22" s="40"/>
      <c r="X22" s="33"/>
      <c r="Z22" s="34"/>
      <c r="AA22" s="42"/>
    </row>
    <row r="23" spans="1:27" s="41" customFormat="1" ht="41.25" customHeight="1" x14ac:dyDescent="0.2">
      <c r="A23" s="29"/>
      <c r="B23" s="194" t="s">
        <v>598</v>
      </c>
      <c r="C23" s="520" t="str">
        <f>'02. PLAN DE ACCION '!D17</f>
        <v>Consolidar y revisar la formulación, reformulación y sustentación del Anteproyecto de Presupuesto de inversión que se encuentra a cargo de la Subdirección Corporativa y Asuntos Disciplinarios.</v>
      </c>
      <c r="D23" s="521"/>
      <c r="E23" s="200"/>
      <c r="F23" s="196">
        <v>2018</v>
      </c>
      <c r="G23" s="196" t="s">
        <v>350</v>
      </c>
      <c r="H23" s="197" t="s">
        <v>542</v>
      </c>
      <c r="I23" s="198" t="s">
        <v>165</v>
      </c>
      <c r="J23" s="515">
        <v>49852000</v>
      </c>
      <c r="K23" s="515">
        <v>49852000</v>
      </c>
      <c r="L23" s="515">
        <v>49852000</v>
      </c>
      <c r="M23" s="515">
        <v>0</v>
      </c>
      <c r="N23" s="515">
        <f>J23-L23</f>
        <v>0</v>
      </c>
      <c r="O23" s="40"/>
      <c r="X23" s="33"/>
      <c r="Z23" s="34"/>
      <c r="AA23" s="42"/>
    </row>
    <row r="24" spans="1:27" s="41" customFormat="1" ht="41.25" customHeight="1" x14ac:dyDescent="0.2">
      <c r="A24" s="29"/>
      <c r="B24" s="194" t="s">
        <v>599</v>
      </c>
      <c r="C24" s="520" t="str">
        <f>'02. PLAN DE ACCION '!D18</f>
        <v>Realizar el seguimiento y control de la ejecución física y financiera de los recursos asociados al proyecto de inversión, reservas, funcionamiento y pasivos exigibles que se encuentra a cargo de la SCAD, con el fin de dar cumplimiento de las metas programadas en los mismos.</v>
      </c>
      <c r="D24" s="521"/>
      <c r="E24" s="200"/>
      <c r="F24" s="196">
        <v>2018</v>
      </c>
      <c r="G24" s="196" t="s">
        <v>350</v>
      </c>
      <c r="H24" s="197" t="s">
        <v>542</v>
      </c>
      <c r="I24" s="198" t="s">
        <v>165</v>
      </c>
      <c r="J24" s="516"/>
      <c r="K24" s="516"/>
      <c r="L24" s="516"/>
      <c r="M24" s="516"/>
      <c r="N24" s="516"/>
      <c r="O24" s="40"/>
      <c r="X24" s="33"/>
      <c r="Z24" s="34"/>
      <c r="AA24" s="42"/>
    </row>
    <row r="25" spans="1:27" s="41" customFormat="1" ht="41.25" customHeight="1" x14ac:dyDescent="0.2">
      <c r="A25" s="29"/>
      <c r="B25" s="194" t="s">
        <v>600</v>
      </c>
      <c r="C25" s="520" t="str">
        <f>'02. PLAN DE ACCION '!D19</f>
        <v>Realizar los trámites necesarios que contribuyan a la ejecución eficiente de los recursos del proyecto de Inversión  de la SCAD:  (Solicitudes de: modificaciones del proyecto, CDP, anulaciones y liberaciones de saldos, ajustes contractuales y de recursos entre conceptos de gasto y recurrencia, elaboración de Estudios Previos de Contratistas).</v>
      </c>
      <c r="D25" s="521"/>
      <c r="E25" s="200"/>
      <c r="F25" s="196">
        <v>2018</v>
      </c>
      <c r="G25" s="196" t="s">
        <v>350</v>
      </c>
      <c r="H25" s="197" t="s">
        <v>542</v>
      </c>
      <c r="I25" s="198" t="s">
        <v>165</v>
      </c>
      <c r="J25" s="516"/>
      <c r="K25" s="516"/>
      <c r="L25" s="516"/>
      <c r="M25" s="516"/>
      <c r="N25" s="516"/>
      <c r="O25" s="40"/>
      <c r="X25" s="33"/>
      <c r="Z25" s="34"/>
      <c r="AA25" s="42"/>
    </row>
    <row r="26" spans="1:27" s="41" customFormat="1" ht="41.25" customHeight="1" x14ac:dyDescent="0.2">
      <c r="A26" s="29"/>
      <c r="B26" s="194" t="s">
        <v>601</v>
      </c>
      <c r="C26" s="520" t="str">
        <f>'02. PLAN DE ACCION '!D20</f>
        <v>Programar, reprogramar, revisar y hacer seguimiento periódico del PAC correspondiente al proyecto de Inversión de la SCAD y Gastos de Funcionamiento de la entidad.</v>
      </c>
      <c r="D26" s="521"/>
      <c r="E26" s="200"/>
      <c r="F26" s="196">
        <v>2018</v>
      </c>
      <c r="G26" s="196" t="s">
        <v>350</v>
      </c>
      <c r="H26" s="197" t="s">
        <v>542</v>
      </c>
      <c r="I26" s="198" t="s">
        <v>165</v>
      </c>
      <c r="J26" s="516"/>
      <c r="K26" s="516"/>
      <c r="L26" s="516"/>
      <c r="M26" s="516"/>
      <c r="N26" s="516"/>
      <c r="O26" s="40"/>
      <c r="X26" s="33"/>
      <c r="Z26" s="34"/>
      <c r="AA26" s="42"/>
    </row>
    <row r="27" spans="1:27" s="41" customFormat="1" ht="41.25" customHeight="1" x14ac:dyDescent="0.2">
      <c r="A27" s="29"/>
      <c r="B27" s="194" t="s">
        <v>602</v>
      </c>
      <c r="C27" s="520" t="str">
        <f>'02. PLAN DE ACCION '!D21</f>
        <v>Reportar y realizar el seguimiento a los indicadores de gestión de los procesos de gestión corporativa.</v>
      </c>
      <c r="D27" s="521"/>
      <c r="E27" s="200"/>
      <c r="F27" s="196">
        <v>2018</v>
      </c>
      <c r="G27" s="196" t="s">
        <v>350</v>
      </c>
      <c r="H27" s="197" t="s">
        <v>542</v>
      </c>
      <c r="I27" s="198" t="s">
        <v>165</v>
      </c>
      <c r="J27" s="516"/>
      <c r="K27" s="516"/>
      <c r="L27" s="516"/>
      <c r="M27" s="516"/>
      <c r="N27" s="516"/>
      <c r="O27" s="40"/>
      <c r="X27" s="33"/>
      <c r="Z27" s="34"/>
      <c r="AA27" s="42"/>
    </row>
    <row r="28" spans="1:27" s="41" customFormat="1" ht="41.25" customHeight="1" x14ac:dyDescent="0.2">
      <c r="A28" s="29"/>
      <c r="B28" s="194" t="s">
        <v>603</v>
      </c>
      <c r="C28" s="520" t="str">
        <f>'02. PLAN DE ACCION '!D22</f>
        <v>Realizar el seguimiento y los reportes periódicos al Plan de Acción del Proyecto de Inversión que se encuentra a cargo de la Subdirección Corporativa y Asuntos Disciplinarios.</v>
      </c>
      <c r="D28" s="521"/>
      <c r="E28" s="200"/>
      <c r="F28" s="196">
        <v>2018</v>
      </c>
      <c r="G28" s="196" t="s">
        <v>350</v>
      </c>
      <c r="H28" s="197" t="s">
        <v>542</v>
      </c>
      <c r="I28" s="198" t="s">
        <v>165</v>
      </c>
      <c r="J28" s="517"/>
      <c r="K28" s="517"/>
      <c r="L28" s="517"/>
      <c r="M28" s="517"/>
      <c r="N28" s="517"/>
      <c r="O28" s="40"/>
      <c r="X28" s="33"/>
      <c r="Z28" s="34"/>
      <c r="AA28" s="42"/>
    </row>
    <row r="29" spans="1:27" s="41" customFormat="1" ht="28.5" customHeight="1" x14ac:dyDescent="0.2">
      <c r="A29" s="29"/>
      <c r="B29" s="96">
        <v>2</v>
      </c>
      <c r="C29" s="518" t="s">
        <v>290</v>
      </c>
      <c r="D29" s="518"/>
      <c r="E29" s="95"/>
      <c r="F29" s="99"/>
      <c r="G29" s="99"/>
      <c r="H29" s="99"/>
      <c r="I29" s="99"/>
      <c r="J29" s="180">
        <f>SUM(J30)</f>
        <v>132121000</v>
      </c>
      <c r="K29" s="180">
        <f t="shared" ref="K29:N29" si="1">SUM(K30)</f>
        <v>115126000</v>
      </c>
      <c r="L29" s="180">
        <f t="shared" si="1"/>
        <v>115126000</v>
      </c>
      <c r="M29" s="180">
        <f t="shared" si="1"/>
        <v>0</v>
      </c>
      <c r="N29" s="180">
        <f t="shared" si="1"/>
        <v>16995000</v>
      </c>
      <c r="O29" s="40"/>
      <c r="X29" s="33"/>
      <c r="Z29" s="34"/>
      <c r="AA29" s="42"/>
    </row>
    <row r="30" spans="1:27" s="41" customFormat="1" ht="41.25" customHeight="1" x14ac:dyDescent="0.3">
      <c r="A30" s="29"/>
      <c r="B30" s="98" t="s">
        <v>298</v>
      </c>
      <c r="C30" s="520" t="str">
        <f>'02. PLAN DE ACCION '!D26</f>
        <v>Ejecutar el plan de acción de Gestión Contable que incluye la  planeación del sistema contable; la recepción, procesamiento y verificación de la información,  la  prestentación de las declaraciones tributarias y demás obligaciones impositivas y, la  entrega de informes financieros y económicos a los usuarios internos, organismos de control y ciudadanía en general.</v>
      </c>
      <c r="D30" s="521"/>
      <c r="E30" s="60"/>
      <c r="F30" s="82">
        <v>2018</v>
      </c>
      <c r="G30" s="196" t="s">
        <v>350</v>
      </c>
      <c r="H30" s="197" t="s">
        <v>542</v>
      </c>
      <c r="I30" s="198" t="s">
        <v>165</v>
      </c>
      <c r="J30" s="313">
        <v>132121000</v>
      </c>
      <c r="K30" s="313">
        <v>115126000</v>
      </c>
      <c r="L30" s="313">
        <v>115126000</v>
      </c>
      <c r="M30" s="313">
        <v>0</v>
      </c>
      <c r="N30" s="313">
        <f>J30-L30</f>
        <v>16995000</v>
      </c>
      <c r="O30" s="40"/>
      <c r="X30" s="33"/>
      <c r="Z30" s="34"/>
      <c r="AA30" s="42"/>
    </row>
    <row r="31" spans="1:27" s="41" customFormat="1" ht="28.5" customHeight="1" x14ac:dyDescent="0.2">
      <c r="A31" s="29"/>
      <c r="B31" s="96">
        <v>3</v>
      </c>
      <c r="C31" s="518" t="s">
        <v>291</v>
      </c>
      <c r="D31" s="518"/>
      <c r="E31" s="95"/>
      <c r="F31" s="99"/>
      <c r="G31" s="99"/>
      <c r="H31" s="99"/>
      <c r="I31" s="99"/>
      <c r="J31" s="180">
        <f>SUM(J32:J44)</f>
        <v>4613815854</v>
      </c>
      <c r="K31" s="180">
        <f>SUM(K32:K44)</f>
        <v>723833492</v>
      </c>
      <c r="L31" s="180">
        <f>SUM(L32:L44)</f>
        <v>723833492</v>
      </c>
      <c r="M31" s="180">
        <f>SUM(M32:M44)</f>
        <v>0</v>
      </c>
      <c r="N31" s="180">
        <f>SUM(N32)</f>
        <v>26630000</v>
      </c>
      <c r="O31" s="40"/>
      <c r="X31" s="33"/>
      <c r="Z31" s="34"/>
      <c r="AA31" s="42"/>
    </row>
    <row r="32" spans="1:27" s="41" customFormat="1" ht="31.5" customHeight="1" x14ac:dyDescent="0.2">
      <c r="A32" s="29"/>
      <c r="B32" s="98" t="s">
        <v>301</v>
      </c>
      <c r="C32" s="519" t="str">
        <f>'02. PLAN DE ACCION '!D30</f>
        <v>Realizar las pruebas requeridas para la implementación del aplicativo de presupuesto para FONDIGER</v>
      </c>
      <c r="D32" s="519"/>
      <c r="E32" s="56"/>
      <c r="F32" s="329">
        <v>2018</v>
      </c>
      <c r="G32" s="196" t="s">
        <v>350</v>
      </c>
      <c r="H32" s="197" t="s">
        <v>542</v>
      </c>
      <c r="I32" s="198" t="s">
        <v>165</v>
      </c>
      <c r="J32" s="515">
        <v>111730000</v>
      </c>
      <c r="K32" s="515">
        <v>85100000</v>
      </c>
      <c r="L32" s="515">
        <v>85100000</v>
      </c>
      <c r="M32" s="515"/>
      <c r="N32" s="515">
        <f>J32-L32</f>
        <v>26630000</v>
      </c>
      <c r="O32" s="40"/>
      <c r="X32" s="33"/>
      <c r="Z32" s="34"/>
      <c r="AA32" s="42"/>
    </row>
    <row r="33" spans="1:27" s="41" customFormat="1" ht="28.5" customHeight="1" x14ac:dyDescent="0.2">
      <c r="A33" s="29"/>
      <c r="B33" s="98" t="s">
        <v>299</v>
      </c>
      <c r="C33" s="519" t="str">
        <f>'02. PLAN DE ACCION '!D31</f>
        <v xml:space="preserve">Registrar la Ejecución de las Reservas </v>
      </c>
      <c r="D33" s="519"/>
      <c r="E33" s="97"/>
      <c r="F33" s="329">
        <v>2018</v>
      </c>
      <c r="G33" s="196" t="s">
        <v>350</v>
      </c>
      <c r="H33" s="197" t="s">
        <v>542</v>
      </c>
      <c r="I33" s="198" t="s">
        <v>165</v>
      </c>
      <c r="J33" s="516"/>
      <c r="K33" s="516"/>
      <c r="L33" s="516"/>
      <c r="M33" s="516"/>
      <c r="N33" s="516"/>
      <c r="O33" s="40"/>
      <c r="X33" s="33"/>
      <c r="Z33" s="34"/>
      <c r="AA33" s="42"/>
    </row>
    <row r="34" spans="1:27" s="41" customFormat="1" ht="28.5" customHeight="1" x14ac:dyDescent="0.2">
      <c r="A34" s="29"/>
      <c r="B34" s="98" t="s">
        <v>300</v>
      </c>
      <c r="C34" s="519" t="str">
        <f>'02. PLAN DE ACCION '!D32</f>
        <v xml:space="preserve">Registrar la Ejecución de pasivos presupuestales inversión y funcionamiento </v>
      </c>
      <c r="D34" s="519"/>
      <c r="E34" s="97"/>
      <c r="F34" s="329">
        <v>2018</v>
      </c>
      <c r="G34" s="196" t="s">
        <v>350</v>
      </c>
      <c r="H34" s="197" t="s">
        <v>542</v>
      </c>
      <c r="I34" s="198" t="s">
        <v>165</v>
      </c>
      <c r="J34" s="516"/>
      <c r="K34" s="516"/>
      <c r="L34" s="516"/>
      <c r="M34" s="516"/>
      <c r="N34" s="516"/>
      <c r="O34" s="40"/>
      <c r="X34" s="33"/>
      <c r="Z34" s="34"/>
      <c r="AA34" s="42"/>
    </row>
    <row r="35" spans="1:27" s="41" customFormat="1" ht="28.5" customHeight="1" x14ac:dyDescent="0.2">
      <c r="A35" s="29"/>
      <c r="B35" s="98" t="s">
        <v>316</v>
      </c>
      <c r="C35" s="519" t="str">
        <f>'02. PLAN DE ACCION '!D33</f>
        <v>Registrar la Ejecución presupuestal vigencia 2018 inversión y funcionamiento</v>
      </c>
      <c r="D35" s="519"/>
      <c r="E35" s="97"/>
      <c r="F35" s="329">
        <v>2018</v>
      </c>
      <c r="G35" s="196" t="s">
        <v>350</v>
      </c>
      <c r="H35" s="197" t="s">
        <v>542</v>
      </c>
      <c r="I35" s="198" t="s">
        <v>165</v>
      </c>
      <c r="J35" s="516"/>
      <c r="K35" s="516"/>
      <c r="L35" s="516"/>
      <c r="M35" s="516"/>
      <c r="N35" s="516"/>
      <c r="O35" s="40"/>
      <c r="X35" s="33"/>
      <c r="Z35" s="34"/>
      <c r="AA35" s="42"/>
    </row>
    <row r="36" spans="1:27" s="41" customFormat="1" ht="28.5" customHeight="1" x14ac:dyDescent="0.2">
      <c r="A36" s="29"/>
      <c r="B36" s="98" t="s">
        <v>317</v>
      </c>
      <c r="C36" s="519" t="str">
        <f>'02. PLAN DE ACCION '!D34</f>
        <v>Ejecución del Programa Anual Mesualizado de Caja (PAC) inversión y funcionamiento de Vigencia</v>
      </c>
      <c r="D36" s="519"/>
      <c r="E36" s="97"/>
      <c r="F36" s="329">
        <v>2018</v>
      </c>
      <c r="G36" s="196" t="s">
        <v>350</v>
      </c>
      <c r="H36" s="197" t="s">
        <v>542</v>
      </c>
      <c r="I36" s="198" t="s">
        <v>165</v>
      </c>
      <c r="J36" s="516"/>
      <c r="K36" s="516"/>
      <c r="L36" s="516"/>
      <c r="M36" s="516"/>
      <c r="N36" s="516"/>
      <c r="O36" s="40"/>
      <c r="X36" s="33"/>
      <c r="Z36" s="34"/>
      <c r="AA36" s="42"/>
    </row>
    <row r="37" spans="1:27" s="41" customFormat="1" ht="28.5" customHeight="1" x14ac:dyDescent="0.2">
      <c r="A37" s="29"/>
      <c r="B37" s="98" t="s">
        <v>318</v>
      </c>
      <c r="C37" s="519" t="str">
        <f>'02. PLAN DE ACCION '!D35</f>
        <v>Ejecución del Programa Anual Mesualizado de Caja (PAC) inversión y funcionamiento de Reservas.</v>
      </c>
      <c r="D37" s="519"/>
      <c r="E37" s="97"/>
      <c r="F37" s="329">
        <v>2018</v>
      </c>
      <c r="G37" s="196" t="s">
        <v>350</v>
      </c>
      <c r="H37" s="197" t="s">
        <v>542</v>
      </c>
      <c r="I37" s="198" t="s">
        <v>165</v>
      </c>
      <c r="J37" s="516"/>
      <c r="K37" s="516"/>
      <c r="L37" s="516"/>
      <c r="M37" s="516"/>
      <c r="N37" s="516"/>
      <c r="O37" s="40"/>
      <c r="X37" s="33"/>
      <c r="Z37" s="34"/>
      <c r="AA37" s="42"/>
    </row>
    <row r="38" spans="1:27" s="41" customFormat="1" ht="28.5" customHeight="1" x14ac:dyDescent="0.2">
      <c r="A38" s="29"/>
      <c r="B38" s="98" t="s">
        <v>319</v>
      </c>
      <c r="C38" s="519" t="str">
        <f>'02. PLAN DE ACCION '!D36</f>
        <v>Realizar seguimiento a la ejecución presupuestal de vigencia, reservas, pasivos y PAC inversión y funcionamiento.</v>
      </c>
      <c r="D38" s="519"/>
      <c r="E38" s="97"/>
      <c r="F38" s="329">
        <v>2018</v>
      </c>
      <c r="G38" s="196" t="s">
        <v>350</v>
      </c>
      <c r="H38" s="197" t="s">
        <v>542</v>
      </c>
      <c r="I38" s="198" t="s">
        <v>165</v>
      </c>
      <c r="J38" s="516"/>
      <c r="K38" s="516"/>
      <c r="L38" s="516"/>
      <c r="M38" s="516"/>
      <c r="N38" s="516"/>
      <c r="O38" s="40"/>
      <c r="X38" s="33"/>
      <c r="Z38" s="34"/>
      <c r="AA38" s="42"/>
    </row>
    <row r="39" spans="1:27" s="41" customFormat="1" ht="28.5" customHeight="1" x14ac:dyDescent="0.2">
      <c r="A39" s="29"/>
      <c r="B39" s="98" t="s">
        <v>320</v>
      </c>
      <c r="C39" s="519" t="str">
        <f>'02. PLAN DE ACCION '!D37</f>
        <v>Realizar el trámite respectivo de las modificaciones presupuestales.</v>
      </c>
      <c r="D39" s="519"/>
      <c r="E39" s="97"/>
      <c r="F39" s="329">
        <v>2018</v>
      </c>
      <c r="G39" s="196" t="s">
        <v>350</v>
      </c>
      <c r="H39" s="197" t="s">
        <v>542</v>
      </c>
      <c r="I39" s="198" t="s">
        <v>165</v>
      </c>
      <c r="J39" s="516"/>
      <c r="K39" s="516"/>
      <c r="L39" s="516"/>
      <c r="M39" s="516"/>
      <c r="N39" s="516"/>
      <c r="O39" s="40"/>
      <c r="X39" s="33"/>
      <c r="Z39" s="34"/>
      <c r="AA39" s="42"/>
    </row>
    <row r="40" spans="1:27" s="41" customFormat="1" ht="28.5" customHeight="1" x14ac:dyDescent="0.2">
      <c r="A40" s="29"/>
      <c r="B40" s="98" t="s">
        <v>320</v>
      </c>
      <c r="C40" s="519" t="str">
        <f>'02. PLAN DE ACCION '!D38</f>
        <v>Consolidar el anteproyecto de presupuesto para la siguiente vigencia inversión y funcionamiento.</v>
      </c>
      <c r="D40" s="519"/>
      <c r="E40" s="97"/>
      <c r="F40" s="329">
        <v>2018</v>
      </c>
      <c r="G40" s="196" t="s">
        <v>350</v>
      </c>
      <c r="H40" s="197" t="s">
        <v>542</v>
      </c>
      <c r="I40" s="198" t="s">
        <v>165</v>
      </c>
      <c r="J40" s="516"/>
      <c r="K40" s="516"/>
      <c r="L40" s="516"/>
      <c r="M40" s="516"/>
      <c r="N40" s="516"/>
      <c r="O40" s="40"/>
      <c r="X40" s="33"/>
      <c r="Z40" s="34"/>
      <c r="AA40" s="42"/>
    </row>
    <row r="41" spans="1:27" s="41" customFormat="1" ht="28.5" customHeight="1" x14ac:dyDescent="0.2">
      <c r="A41" s="29"/>
      <c r="B41" s="98" t="s">
        <v>321</v>
      </c>
      <c r="C41" s="519" t="str">
        <f>'02. PLAN DE ACCION '!D40</f>
        <v>Expedir, registrar y realizar el seguimiento de documentos y certificados de tipo presupuestal FONDIGER.</v>
      </c>
      <c r="D41" s="519"/>
      <c r="E41" s="97"/>
      <c r="F41" s="329">
        <v>2018</v>
      </c>
      <c r="G41" s="196" t="s">
        <v>350</v>
      </c>
      <c r="H41" s="197" t="s">
        <v>542</v>
      </c>
      <c r="I41" s="198" t="s">
        <v>165</v>
      </c>
      <c r="J41" s="516"/>
      <c r="K41" s="516"/>
      <c r="L41" s="516"/>
      <c r="M41" s="516"/>
      <c r="N41" s="516"/>
      <c r="O41" s="40"/>
      <c r="X41" s="33"/>
      <c r="Z41" s="34"/>
      <c r="AA41" s="42"/>
    </row>
    <row r="42" spans="1:27" s="41" customFormat="1" ht="28.5" customHeight="1" x14ac:dyDescent="0.2">
      <c r="A42" s="29"/>
      <c r="B42" s="98" t="s">
        <v>322</v>
      </c>
      <c r="C42" s="519" t="str">
        <f>'02. PLAN DE ACCION '!D41</f>
        <v>Realizar el análisis, revisión y seguimiento a los Saldos por ejecutar de las Disponibilidades y  Compromisos, asi como de la ejecución presupuestal de recursos de Vigencias Anteriores del FONDIGER.</v>
      </c>
      <c r="D42" s="519"/>
      <c r="E42" s="97"/>
      <c r="F42" s="329">
        <v>2018</v>
      </c>
      <c r="G42" s="196" t="s">
        <v>350</v>
      </c>
      <c r="H42" s="197" t="s">
        <v>542</v>
      </c>
      <c r="I42" s="198" t="s">
        <v>165</v>
      </c>
      <c r="J42" s="517"/>
      <c r="K42" s="517"/>
      <c r="L42" s="517"/>
      <c r="M42" s="517"/>
      <c r="N42" s="517"/>
      <c r="O42" s="40"/>
      <c r="X42" s="33"/>
      <c r="Z42" s="34"/>
      <c r="AA42" s="42"/>
    </row>
    <row r="43" spans="1:27" s="41" customFormat="1" ht="28.5" customHeight="1" x14ac:dyDescent="0.2">
      <c r="A43" s="29"/>
      <c r="B43" s="96">
        <v>4</v>
      </c>
      <c r="C43" s="518" t="s">
        <v>305</v>
      </c>
      <c r="D43" s="518"/>
      <c r="E43" s="95"/>
      <c r="F43" s="99"/>
      <c r="G43" s="99"/>
      <c r="H43" s="99"/>
      <c r="I43" s="99"/>
      <c r="J43" s="314">
        <f>SUM(J44:J69)</f>
        <v>4114760813</v>
      </c>
      <c r="K43" s="314">
        <f t="shared" ref="K43:N43" si="2">SUM(K44:K69)</f>
        <v>638733492</v>
      </c>
      <c r="L43" s="314">
        <f t="shared" si="2"/>
        <v>638733492</v>
      </c>
      <c r="M43" s="314">
        <f t="shared" si="2"/>
        <v>0</v>
      </c>
      <c r="N43" s="314">
        <f t="shared" si="2"/>
        <v>3476027321</v>
      </c>
      <c r="O43" s="40"/>
      <c r="X43" s="33"/>
      <c r="Z43" s="34"/>
      <c r="AA43" s="42"/>
    </row>
    <row r="44" spans="1:27" s="41" customFormat="1" ht="31.5" customHeight="1" x14ac:dyDescent="0.3">
      <c r="A44" s="29"/>
      <c r="B44" s="98" t="s">
        <v>306</v>
      </c>
      <c r="C44" s="522" t="str">
        <f>'02. PLAN DE ACCION '!D45</f>
        <v>Realizar el seguimiento y trámite de los pagos radicados con cargo a la unidad ejecutora 01 (IDIGER) y 02 (FONDIGER)</v>
      </c>
      <c r="D44" s="519"/>
      <c r="E44" s="60"/>
      <c r="F44" s="82">
        <v>2018</v>
      </c>
      <c r="G44" s="196" t="s">
        <v>350</v>
      </c>
      <c r="H44" s="197" t="s">
        <v>542</v>
      </c>
      <c r="I44" s="198" t="s">
        <v>165</v>
      </c>
      <c r="J44" s="313">
        <v>387325041</v>
      </c>
      <c r="K44" s="313">
        <v>0</v>
      </c>
      <c r="L44" s="313">
        <v>0</v>
      </c>
      <c r="M44" s="313">
        <v>0</v>
      </c>
      <c r="N44" s="313">
        <f t="shared" ref="N44:N45" si="3">J44-L44</f>
        <v>387325041</v>
      </c>
      <c r="O44" s="40"/>
      <c r="X44" s="33"/>
      <c r="Z44" s="34"/>
      <c r="AA44" s="42"/>
    </row>
    <row r="45" spans="1:27" s="41" customFormat="1" ht="39" customHeight="1" x14ac:dyDescent="0.3">
      <c r="A45" s="29"/>
      <c r="B45" s="98" t="s">
        <v>307</v>
      </c>
      <c r="C45" s="522" t="str">
        <f>'02. PLAN DE ACCION '!D46</f>
        <v xml:space="preserve">Realizar seguimiento a los pagos efectuados por la Fiduciaria en el marco del encargo fiduciario vigente. </v>
      </c>
      <c r="D45" s="519"/>
      <c r="E45" s="60"/>
      <c r="F45" s="144">
        <v>2018</v>
      </c>
      <c r="G45" s="196" t="s">
        <v>350</v>
      </c>
      <c r="H45" s="197" t="s">
        <v>542</v>
      </c>
      <c r="I45" s="198" t="s">
        <v>165</v>
      </c>
      <c r="J45" s="313">
        <v>62315000</v>
      </c>
      <c r="K45" s="313">
        <v>62315000</v>
      </c>
      <c r="L45" s="313">
        <v>62315000</v>
      </c>
      <c r="M45" s="313"/>
      <c r="N45" s="313">
        <f t="shared" si="3"/>
        <v>0</v>
      </c>
      <c r="O45" s="40"/>
      <c r="X45" s="33"/>
      <c r="Z45" s="34"/>
      <c r="AA45" s="42"/>
    </row>
    <row r="46" spans="1:27" s="41" customFormat="1" ht="28.5" customHeight="1" x14ac:dyDescent="0.2">
      <c r="A46" s="29"/>
      <c r="B46" s="96">
        <v>5</v>
      </c>
      <c r="C46" s="518" t="s">
        <v>869</v>
      </c>
      <c r="D46" s="518"/>
      <c r="E46" s="95"/>
      <c r="F46" s="99"/>
      <c r="G46" s="99"/>
      <c r="H46" s="99"/>
      <c r="I46" s="99"/>
      <c r="J46" s="314">
        <f>SUM(J47:J72)</f>
        <v>1832560386</v>
      </c>
      <c r="K46" s="314">
        <f t="shared" ref="K46:N46" si="4">SUM(K47:K72)</f>
        <v>288209246</v>
      </c>
      <c r="L46" s="314">
        <f t="shared" si="4"/>
        <v>288209246</v>
      </c>
      <c r="M46" s="314">
        <f t="shared" si="4"/>
        <v>0</v>
      </c>
      <c r="N46" s="314">
        <f t="shared" si="4"/>
        <v>1544351140</v>
      </c>
      <c r="O46" s="40"/>
      <c r="X46" s="33"/>
      <c r="Z46" s="34"/>
      <c r="AA46" s="42"/>
    </row>
    <row r="47" spans="1:27" s="41" customFormat="1" ht="31.5" customHeight="1" x14ac:dyDescent="0.3">
      <c r="A47" s="29"/>
      <c r="B47" s="98" t="s">
        <v>340</v>
      </c>
      <c r="C47" s="522" t="str">
        <f>'02. PLAN DE ACCION '!D50</f>
        <v>Preparar, proyectar y sustanciar autos de apertura de indagaciones disciplinarias contra funcionarios de la entidad o en averiguación de responsables.</v>
      </c>
      <c r="D47" s="519"/>
      <c r="E47" s="60"/>
      <c r="F47" s="144">
        <v>2018</v>
      </c>
      <c r="G47" s="196" t="s">
        <v>350</v>
      </c>
      <c r="H47" s="197" t="s">
        <v>543</v>
      </c>
      <c r="I47" s="198" t="s">
        <v>207</v>
      </c>
      <c r="J47" s="313">
        <v>342220000</v>
      </c>
      <c r="K47" s="313">
        <v>0</v>
      </c>
      <c r="L47" s="313">
        <v>0</v>
      </c>
      <c r="M47" s="313">
        <v>0</v>
      </c>
      <c r="N47" s="313">
        <f t="shared" ref="N47:N69" si="5">J47-L47</f>
        <v>342220000</v>
      </c>
      <c r="O47" s="40"/>
      <c r="X47" s="33"/>
      <c r="Z47" s="34"/>
      <c r="AA47" s="42"/>
    </row>
    <row r="48" spans="1:27" s="41" customFormat="1" ht="31.5" customHeight="1" x14ac:dyDescent="0.3">
      <c r="A48" s="29"/>
      <c r="B48" s="98" t="s">
        <v>346</v>
      </c>
      <c r="C48" s="522" t="str">
        <f>'02. PLAN DE ACCION '!D51</f>
        <v>Preparar, proyectar y sustanciar autos de apertura de  investigaciones disciplinarias contra funcionarios de la entidad.</v>
      </c>
      <c r="D48" s="519"/>
      <c r="E48" s="60"/>
      <c r="F48" s="144">
        <v>2018</v>
      </c>
      <c r="G48" s="196" t="s">
        <v>350</v>
      </c>
      <c r="H48" s="197" t="s">
        <v>543</v>
      </c>
      <c r="I48" s="198" t="s">
        <v>207</v>
      </c>
      <c r="J48" s="313">
        <v>72000000</v>
      </c>
      <c r="K48" s="313">
        <v>0</v>
      </c>
      <c r="L48" s="313">
        <v>0</v>
      </c>
      <c r="M48" s="313">
        <v>0</v>
      </c>
      <c r="N48" s="313">
        <f t="shared" si="5"/>
        <v>72000000</v>
      </c>
      <c r="O48" s="40"/>
      <c r="X48" s="33"/>
      <c r="Z48" s="34"/>
      <c r="AA48" s="42"/>
    </row>
    <row r="49" spans="1:27" s="41" customFormat="1" ht="31.5" customHeight="1" x14ac:dyDescent="0.3">
      <c r="A49" s="29"/>
      <c r="B49" s="98" t="s">
        <v>666</v>
      </c>
      <c r="C49" s="522" t="str">
        <f>'02. PLAN DE ACCION '!D52</f>
        <v>Proyectar autos de archivo, autos que remiten por competencia, autos de formulación de cargos y fallos disciplinarios.</v>
      </c>
      <c r="D49" s="519"/>
      <c r="E49" s="60"/>
      <c r="F49" s="144">
        <v>2017</v>
      </c>
      <c r="G49" s="196" t="s">
        <v>350</v>
      </c>
      <c r="H49" s="197" t="s">
        <v>543</v>
      </c>
      <c r="I49" s="198" t="s">
        <v>207</v>
      </c>
      <c r="J49" s="313">
        <v>140400000</v>
      </c>
      <c r="K49" s="313">
        <v>0</v>
      </c>
      <c r="L49" s="313">
        <v>0</v>
      </c>
      <c r="M49" s="313">
        <v>0</v>
      </c>
      <c r="N49" s="313">
        <f t="shared" si="5"/>
        <v>140400000</v>
      </c>
      <c r="O49" s="40"/>
      <c r="X49" s="33"/>
      <c r="Z49" s="34"/>
      <c r="AA49" s="42"/>
    </row>
    <row r="50" spans="1:27" s="41" customFormat="1" ht="31.5" customHeight="1" x14ac:dyDescent="0.3">
      <c r="A50" s="29"/>
      <c r="B50" s="98" t="s">
        <v>667</v>
      </c>
      <c r="C50" s="522" t="str">
        <f>'02. PLAN DE ACCION '!D53</f>
        <v>Elaborar y aprobar el Plan Estratégico de Talento Humano</v>
      </c>
      <c r="D50" s="519"/>
      <c r="E50" s="60"/>
      <c r="F50" s="144">
        <v>2018</v>
      </c>
      <c r="G50" s="196" t="s">
        <v>350</v>
      </c>
      <c r="H50" s="197" t="s">
        <v>543</v>
      </c>
      <c r="I50" s="198" t="s">
        <v>207</v>
      </c>
      <c r="J50" s="313">
        <v>200000000</v>
      </c>
      <c r="K50" s="313">
        <v>0</v>
      </c>
      <c r="L50" s="313">
        <v>0</v>
      </c>
      <c r="M50" s="313">
        <v>0</v>
      </c>
      <c r="N50" s="313">
        <f t="shared" si="5"/>
        <v>200000000</v>
      </c>
      <c r="O50" s="40"/>
      <c r="X50" s="33"/>
      <c r="Z50" s="34"/>
      <c r="AA50" s="42"/>
    </row>
    <row r="51" spans="1:27" s="41" customFormat="1" ht="31.5" customHeight="1" x14ac:dyDescent="0.3">
      <c r="A51" s="29"/>
      <c r="B51" s="98" t="s">
        <v>668</v>
      </c>
      <c r="C51" s="522" t="str">
        <f>'02. PLAN DE ACCION '!D54</f>
        <v>Evaluar el FURAG de 2017 para proyectar el Plan estrategico de Gestión de Talento Humano y FURAG.</v>
      </c>
      <c r="D51" s="519"/>
      <c r="E51" s="60"/>
      <c r="F51" s="144">
        <v>2016</v>
      </c>
      <c r="G51" s="196" t="s">
        <v>350</v>
      </c>
      <c r="H51" s="197" t="s">
        <v>543</v>
      </c>
      <c r="I51" s="198" t="s">
        <v>207</v>
      </c>
      <c r="J51" s="313">
        <v>42000000</v>
      </c>
      <c r="K51" s="313">
        <v>0</v>
      </c>
      <c r="L51" s="313">
        <v>0</v>
      </c>
      <c r="M51" s="313">
        <v>0</v>
      </c>
      <c r="N51" s="313">
        <f t="shared" si="5"/>
        <v>42000000</v>
      </c>
      <c r="O51" s="40"/>
      <c r="X51" s="33"/>
      <c r="Z51" s="34"/>
      <c r="AA51" s="42"/>
    </row>
    <row r="52" spans="1:27" s="41" customFormat="1" ht="31.5" customHeight="1" x14ac:dyDescent="0.3">
      <c r="A52" s="29"/>
      <c r="B52" s="98" t="s">
        <v>669</v>
      </c>
      <c r="C52" s="522"/>
      <c r="D52" s="519"/>
      <c r="E52" s="60"/>
      <c r="F52" s="144">
        <v>2018</v>
      </c>
      <c r="G52" s="196" t="s">
        <v>350</v>
      </c>
      <c r="H52" s="197" t="s">
        <v>543</v>
      </c>
      <c r="I52" s="198" t="s">
        <v>207</v>
      </c>
      <c r="J52" s="313">
        <v>225000000</v>
      </c>
      <c r="K52" s="313">
        <v>0</v>
      </c>
      <c r="L52" s="313">
        <v>0</v>
      </c>
      <c r="M52" s="313">
        <v>0</v>
      </c>
      <c r="N52" s="313">
        <f t="shared" si="5"/>
        <v>225000000</v>
      </c>
      <c r="O52" s="40"/>
      <c r="X52" s="33"/>
      <c r="Z52" s="34"/>
      <c r="AA52" s="42"/>
    </row>
    <row r="53" spans="1:27" s="41" customFormat="1" ht="31.5" customHeight="1" x14ac:dyDescent="0.3">
      <c r="A53" s="29"/>
      <c r="B53" s="98" t="s">
        <v>670</v>
      </c>
      <c r="C53" s="522" t="str">
        <f>'02. PLAN DE ACCION '!D56</f>
        <v>Diligenciar el formato del FURAG de Gestión de Talento Humano para la vigencia 2018</v>
      </c>
      <c r="D53" s="519"/>
      <c r="E53" s="60"/>
      <c r="F53" s="144">
        <v>2018</v>
      </c>
      <c r="G53" s="196"/>
      <c r="H53" s="197"/>
      <c r="I53" s="198"/>
      <c r="J53" s="313">
        <v>0</v>
      </c>
      <c r="K53" s="313">
        <v>0</v>
      </c>
      <c r="L53" s="313">
        <v>0</v>
      </c>
      <c r="M53" s="313">
        <v>0</v>
      </c>
      <c r="N53" s="313">
        <f t="shared" si="5"/>
        <v>0</v>
      </c>
      <c r="O53" s="40"/>
      <c r="X53" s="33"/>
      <c r="Z53" s="34"/>
      <c r="AA53" s="42"/>
    </row>
    <row r="54" spans="1:27" s="41" customFormat="1" ht="39" customHeight="1" x14ac:dyDescent="0.3">
      <c r="A54" s="29"/>
      <c r="B54" s="98" t="s">
        <v>671</v>
      </c>
      <c r="C54" s="522" t="str">
        <f>'02. PLAN DE ACCION '!D57</f>
        <v>Proyección y Aplicación de encuestas de necesidades de Bienestar Social  y entrega de informes</v>
      </c>
      <c r="D54" s="519"/>
      <c r="E54" s="60"/>
      <c r="F54" s="144">
        <v>2018</v>
      </c>
      <c r="G54" s="196" t="s">
        <v>350</v>
      </c>
      <c r="H54" s="197" t="s">
        <v>540</v>
      </c>
      <c r="I54" s="198" t="s">
        <v>153</v>
      </c>
      <c r="J54" s="313">
        <v>87252000</v>
      </c>
      <c r="K54" s="313">
        <v>87252000</v>
      </c>
      <c r="L54" s="313">
        <v>87252000</v>
      </c>
      <c r="M54" s="313"/>
      <c r="N54" s="313">
        <f t="shared" si="5"/>
        <v>0</v>
      </c>
      <c r="O54" s="40"/>
      <c r="X54" s="33"/>
      <c r="Z54" s="34"/>
      <c r="AA54" s="42"/>
    </row>
    <row r="55" spans="1:27" s="41" customFormat="1" ht="39" customHeight="1" x14ac:dyDescent="0.3">
      <c r="A55" s="29"/>
      <c r="B55" s="98" t="s">
        <v>672</v>
      </c>
      <c r="C55" s="522" t="str">
        <f>'02. PLAN DE ACCION '!D58</f>
        <v>Proyección y Aplicación de encuestas de Calidad de vida  y entrega de informes</v>
      </c>
      <c r="D55" s="519"/>
      <c r="E55" s="60"/>
      <c r="F55" s="144">
        <v>2018</v>
      </c>
      <c r="G55" s="196" t="s">
        <v>350</v>
      </c>
      <c r="H55" s="197" t="s">
        <v>540</v>
      </c>
      <c r="I55" s="198" t="s">
        <v>153</v>
      </c>
      <c r="J55" s="313">
        <v>86027480</v>
      </c>
      <c r="K55" s="313">
        <v>86027480</v>
      </c>
      <c r="L55" s="313">
        <v>86027480</v>
      </c>
      <c r="M55" s="313"/>
      <c r="N55" s="313">
        <f t="shared" si="5"/>
        <v>0</v>
      </c>
      <c r="O55" s="40"/>
      <c r="X55" s="33"/>
      <c r="Z55" s="34"/>
      <c r="AA55" s="42"/>
    </row>
    <row r="56" spans="1:27" s="41" customFormat="1" ht="39" customHeight="1" x14ac:dyDescent="0.3">
      <c r="A56" s="29"/>
      <c r="B56" s="98" t="s">
        <v>329</v>
      </c>
      <c r="C56" s="522" t="str">
        <f>'02. PLAN DE ACCION '!D95</f>
        <v>Realizar la recepción, registro, radicación y distribución de la correspondencia externa recibida.</v>
      </c>
      <c r="D56" s="519"/>
      <c r="E56" s="60"/>
      <c r="F56" s="144">
        <v>2018</v>
      </c>
      <c r="G56" s="196" t="s">
        <v>350</v>
      </c>
      <c r="H56" s="197" t="s">
        <v>540</v>
      </c>
      <c r="I56" s="198" t="s">
        <v>153</v>
      </c>
      <c r="J56" s="313">
        <v>36146000</v>
      </c>
      <c r="K56" s="313">
        <v>36146000</v>
      </c>
      <c r="L56" s="313">
        <v>36146000</v>
      </c>
      <c r="M56" s="313"/>
      <c r="N56" s="313">
        <f t="shared" si="5"/>
        <v>0</v>
      </c>
      <c r="O56" s="40"/>
      <c r="X56" s="33"/>
      <c r="Z56" s="34"/>
      <c r="AA56" s="42"/>
    </row>
    <row r="57" spans="1:27" s="41" customFormat="1" ht="31.5" customHeight="1" x14ac:dyDescent="0.3">
      <c r="A57" s="29"/>
      <c r="B57" s="98" t="s">
        <v>330</v>
      </c>
      <c r="C57" s="522" t="str">
        <f>'02. PLAN DE ACCION '!D96</f>
        <v>Realizar la recepción, registro, radicación y distribución de la correspondencia que es producida por el IDIGER y que será remitida fuera de la entidad.</v>
      </c>
      <c r="D57" s="519"/>
      <c r="E57" s="60"/>
      <c r="F57" s="144">
        <v>2018</v>
      </c>
      <c r="G57" s="196"/>
      <c r="H57" s="197"/>
      <c r="I57" s="198"/>
      <c r="J57" s="313">
        <v>0</v>
      </c>
      <c r="K57" s="313">
        <v>0</v>
      </c>
      <c r="L57" s="313">
        <v>0</v>
      </c>
      <c r="M57" s="313">
        <v>0</v>
      </c>
      <c r="N57" s="313">
        <f t="shared" ref="N57:N60" si="6">J57-L57</f>
        <v>0</v>
      </c>
      <c r="O57" s="40"/>
      <c r="X57" s="33"/>
      <c r="Z57" s="34"/>
      <c r="AA57" s="42"/>
    </row>
    <row r="58" spans="1:27" s="41" customFormat="1" ht="31.5" customHeight="1" x14ac:dyDescent="0.3">
      <c r="A58" s="29"/>
      <c r="B58" s="98" t="s">
        <v>331</v>
      </c>
      <c r="C58" s="522" t="str">
        <f>'02. PLAN DE ACCION '!D97</f>
        <v>Realizar actividades asociadas a la atención al usuario interno y externo, así como las tareas operativas de gestión de correspondencia</v>
      </c>
      <c r="D58" s="519"/>
      <c r="E58" s="60"/>
      <c r="F58" s="144">
        <v>2018</v>
      </c>
      <c r="G58" s="196"/>
      <c r="H58" s="197"/>
      <c r="I58" s="198"/>
      <c r="J58" s="313">
        <v>0</v>
      </c>
      <c r="K58" s="313">
        <v>0</v>
      </c>
      <c r="L58" s="313">
        <v>0</v>
      </c>
      <c r="M58" s="313">
        <v>0</v>
      </c>
      <c r="N58" s="313">
        <f t="shared" si="6"/>
        <v>0</v>
      </c>
      <c r="O58" s="40"/>
      <c r="X58" s="33"/>
      <c r="Z58" s="34"/>
      <c r="AA58" s="42"/>
    </row>
    <row r="59" spans="1:27" s="41" customFormat="1" ht="31.5" customHeight="1" x14ac:dyDescent="0.3">
      <c r="A59" s="29"/>
      <c r="B59" s="98" t="s">
        <v>332</v>
      </c>
      <c r="C59" s="522" t="str">
        <f>'02. PLAN DE ACCION '!D100</f>
        <v>Administracion, Manejo y Control de Bienes de la Entidad y actualizacion modulos SAE-SAI de  SICAPITAL.</v>
      </c>
      <c r="D59" s="519"/>
      <c r="E59" s="60"/>
      <c r="F59" s="144">
        <v>2018</v>
      </c>
      <c r="G59" s="196"/>
      <c r="H59" s="197"/>
      <c r="I59" s="198"/>
      <c r="J59" s="313">
        <v>0</v>
      </c>
      <c r="K59" s="313">
        <v>0</v>
      </c>
      <c r="L59" s="313">
        <v>0</v>
      </c>
      <c r="M59" s="313">
        <v>0</v>
      </c>
      <c r="N59" s="313">
        <f t="shared" si="6"/>
        <v>0</v>
      </c>
      <c r="O59" s="40"/>
      <c r="X59" s="33"/>
      <c r="Z59" s="34"/>
      <c r="AA59" s="42"/>
    </row>
    <row r="60" spans="1:27" s="41" customFormat="1" ht="31.5" customHeight="1" x14ac:dyDescent="0.3">
      <c r="A60" s="29"/>
      <c r="B60" s="98" t="s">
        <v>333</v>
      </c>
      <c r="C60" s="522" t="str">
        <f>'02. PLAN DE ACCION '!D101</f>
        <v>Realizar el control y seguimiento de los contratos de la Entidad que incluye la adquisicion de bienes, efectuando planificacion para su recibo.</v>
      </c>
      <c r="D60" s="519"/>
      <c r="E60" s="60"/>
      <c r="F60" s="144">
        <v>2018</v>
      </c>
      <c r="G60" s="196"/>
      <c r="H60" s="197"/>
      <c r="I60" s="198"/>
      <c r="J60" s="313">
        <v>0</v>
      </c>
      <c r="K60" s="313">
        <v>0</v>
      </c>
      <c r="L60" s="313">
        <v>0</v>
      </c>
      <c r="M60" s="313">
        <v>0</v>
      </c>
      <c r="N60" s="313">
        <f t="shared" si="6"/>
        <v>0</v>
      </c>
      <c r="O60" s="40"/>
      <c r="X60" s="33"/>
      <c r="Z60" s="34"/>
      <c r="AA60" s="42"/>
    </row>
    <row r="61" spans="1:27" s="41" customFormat="1" ht="31.5" customHeight="1" x14ac:dyDescent="0.3">
      <c r="A61" s="29"/>
      <c r="B61" s="98" t="s">
        <v>334</v>
      </c>
      <c r="C61" s="522" t="str">
        <f>'02. PLAN DE ACCION '!D102</f>
        <v>Recibir el 100% bienes y elementos adquiridos por la entidad, incluye codificar, clasificar y registro en los modulos SAE - SAI.</v>
      </c>
      <c r="D61" s="519"/>
      <c r="E61" s="60"/>
      <c r="F61" s="144">
        <v>2018</v>
      </c>
      <c r="G61" s="196" t="s">
        <v>350</v>
      </c>
      <c r="H61" s="197" t="s">
        <v>543</v>
      </c>
      <c r="I61" s="198" t="s">
        <v>207</v>
      </c>
      <c r="J61" s="313">
        <v>270000000</v>
      </c>
      <c r="K61" s="313">
        <v>0</v>
      </c>
      <c r="L61" s="313">
        <v>0</v>
      </c>
      <c r="M61" s="313">
        <v>0</v>
      </c>
      <c r="N61" s="313">
        <f>J61-L61</f>
        <v>270000000</v>
      </c>
      <c r="O61" s="40"/>
      <c r="X61" s="33"/>
      <c r="Z61" s="34"/>
      <c r="AA61" s="42"/>
    </row>
    <row r="62" spans="1:27" s="41" customFormat="1" ht="31.5" customHeight="1" x14ac:dyDescent="0.3">
      <c r="A62" s="29"/>
      <c r="B62" s="98" t="s">
        <v>335</v>
      </c>
      <c r="C62" s="522" t="str">
        <f>'02. PLAN DE ACCION '!D103</f>
        <v>Registro de novedades por traslados de almacen en modulo SAI.</v>
      </c>
      <c r="D62" s="519"/>
      <c r="E62" s="60"/>
      <c r="F62" s="144">
        <v>2018</v>
      </c>
      <c r="G62" s="196" t="s">
        <v>350</v>
      </c>
      <c r="H62" s="197" t="s">
        <v>543</v>
      </c>
      <c r="I62" s="198" t="s">
        <v>207</v>
      </c>
      <c r="J62" s="313">
        <v>74778000</v>
      </c>
      <c r="K62" s="313"/>
      <c r="L62" s="313"/>
      <c r="M62" s="313"/>
      <c r="N62" s="313">
        <f t="shared" si="5"/>
        <v>74778000</v>
      </c>
      <c r="O62" s="40"/>
      <c r="X62" s="33"/>
      <c r="Z62" s="34"/>
      <c r="AA62" s="42"/>
    </row>
    <row r="63" spans="1:27" s="41" customFormat="1" ht="31.5" customHeight="1" x14ac:dyDescent="0.3">
      <c r="A63" s="29"/>
      <c r="B63" s="98" t="s">
        <v>336</v>
      </c>
      <c r="C63" s="522" t="str">
        <f>'02. PLAN DE ACCION '!D104</f>
        <v>Entregar bienes y elementos a las diferentes dependencias de la entidad, de acuerdo a los requerimientos por responsable.</v>
      </c>
      <c r="D63" s="519"/>
      <c r="E63" s="60"/>
      <c r="F63" s="144">
        <v>2018</v>
      </c>
      <c r="G63" s="196"/>
      <c r="H63" s="197"/>
      <c r="I63" s="198"/>
      <c r="J63" s="313">
        <v>0</v>
      </c>
      <c r="K63" s="313">
        <v>0</v>
      </c>
      <c r="L63" s="313">
        <v>0</v>
      </c>
      <c r="M63" s="313">
        <v>0</v>
      </c>
      <c r="N63" s="313">
        <f t="shared" si="5"/>
        <v>0</v>
      </c>
      <c r="O63" s="40"/>
      <c r="X63" s="33"/>
      <c r="Z63" s="34"/>
      <c r="AA63" s="42"/>
    </row>
    <row r="64" spans="1:27" s="41" customFormat="1" ht="31.5" customHeight="1" x14ac:dyDescent="0.3">
      <c r="A64" s="29"/>
      <c r="B64" s="98" t="s">
        <v>337</v>
      </c>
      <c r="C64" s="522" t="str">
        <f>'02. PLAN DE ACCION '!D105</f>
        <v>Realizar el Inventario Fisico Bienes propiedad de la Entidad incluye Toma Fisica, registro de novedades, verfiicacion, y conciliacion contable e informe Contraloria.</v>
      </c>
      <c r="D64" s="519"/>
      <c r="E64" s="60"/>
      <c r="F64" s="144">
        <v>2018</v>
      </c>
      <c r="G64" s="196"/>
      <c r="H64" s="197"/>
      <c r="I64" s="198"/>
      <c r="J64" s="313">
        <v>0</v>
      </c>
      <c r="K64" s="313">
        <v>0</v>
      </c>
      <c r="L64" s="313">
        <v>0</v>
      </c>
      <c r="M64" s="313">
        <v>0</v>
      </c>
      <c r="N64" s="313">
        <f t="shared" ref="N64" si="7">J64-L64</f>
        <v>0</v>
      </c>
      <c r="O64" s="40"/>
      <c r="X64" s="33"/>
      <c r="Z64" s="34"/>
      <c r="AA64" s="42"/>
    </row>
    <row r="65" spans="1:28" s="41" customFormat="1" ht="31.5" customHeight="1" x14ac:dyDescent="0.3">
      <c r="A65" s="29"/>
      <c r="B65" s="98" t="s">
        <v>338</v>
      </c>
      <c r="C65" s="522" t="str">
        <f>'02. PLAN DE ACCION '!D106</f>
        <v>Actualización de carpetas y actas de inventarios por responsable.</v>
      </c>
      <c r="D65" s="519"/>
      <c r="E65" s="60"/>
      <c r="F65" s="144">
        <v>2018</v>
      </c>
      <c r="G65" s="196" t="s">
        <v>350</v>
      </c>
      <c r="H65" s="197" t="s">
        <v>540</v>
      </c>
      <c r="I65" s="198" t="s">
        <v>153</v>
      </c>
      <c r="J65" s="313">
        <v>40000000</v>
      </c>
      <c r="K65" s="313">
        <v>0</v>
      </c>
      <c r="L65" s="313">
        <v>0</v>
      </c>
      <c r="M65" s="313">
        <v>0</v>
      </c>
      <c r="N65" s="313">
        <f t="shared" si="5"/>
        <v>40000000</v>
      </c>
      <c r="O65" s="40"/>
      <c r="X65" s="33"/>
      <c r="Z65" s="34"/>
      <c r="AA65" s="42"/>
    </row>
    <row r="66" spans="1:28" s="41" customFormat="1" ht="31.5" customHeight="1" x14ac:dyDescent="0.3">
      <c r="A66" s="29"/>
      <c r="B66" s="98" t="s">
        <v>338</v>
      </c>
      <c r="C66" s="522" t="str">
        <f>'02. PLAN DE ACCION '!D106</f>
        <v>Actualización de carpetas y actas de inventarios por responsable.</v>
      </c>
      <c r="D66" s="519"/>
      <c r="E66" s="73"/>
      <c r="F66" s="144">
        <v>2016</v>
      </c>
      <c r="G66" s="196" t="s">
        <v>350</v>
      </c>
      <c r="H66" s="197" t="s">
        <v>543</v>
      </c>
      <c r="I66" s="198" t="s">
        <v>207</v>
      </c>
      <c r="J66" s="313">
        <v>18474000</v>
      </c>
      <c r="K66" s="313">
        <v>3474000</v>
      </c>
      <c r="L66" s="313">
        <v>3474000</v>
      </c>
      <c r="M66" s="315">
        <v>0</v>
      </c>
      <c r="N66" s="313">
        <f t="shared" si="5"/>
        <v>15000000</v>
      </c>
      <c r="O66" s="40"/>
      <c r="X66" s="33"/>
      <c r="Z66" s="34"/>
      <c r="AA66" s="42"/>
    </row>
    <row r="67" spans="1:28" s="41" customFormat="1" ht="31.5" customHeight="1" x14ac:dyDescent="0.3">
      <c r="A67" s="29"/>
      <c r="B67" s="98" t="s">
        <v>338</v>
      </c>
      <c r="C67" s="522" t="str">
        <f>'02. PLAN DE ACCION '!D106</f>
        <v>Actualización de carpetas y actas de inventarios por responsable.</v>
      </c>
      <c r="D67" s="519"/>
      <c r="E67" s="73"/>
      <c r="F67" s="144">
        <v>2017</v>
      </c>
      <c r="G67" s="196" t="s">
        <v>350</v>
      </c>
      <c r="H67" s="197" t="s">
        <v>543</v>
      </c>
      <c r="I67" s="198" t="s">
        <v>207</v>
      </c>
      <c r="J67" s="313">
        <v>3474000</v>
      </c>
      <c r="K67" s="313">
        <v>3474000</v>
      </c>
      <c r="L67" s="313">
        <v>3474000</v>
      </c>
      <c r="M67" s="315">
        <v>0</v>
      </c>
      <c r="N67" s="313">
        <f t="shared" si="5"/>
        <v>0</v>
      </c>
      <c r="O67" s="40"/>
      <c r="X67" s="33"/>
      <c r="Z67" s="34"/>
      <c r="AA67" s="42"/>
    </row>
    <row r="68" spans="1:28" s="41" customFormat="1" ht="31.5" customHeight="1" x14ac:dyDescent="0.3">
      <c r="A68" s="29"/>
      <c r="B68" s="98" t="s">
        <v>339</v>
      </c>
      <c r="C68" s="522" t="str">
        <f>'02. PLAN DE ACCION '!D109</f>
        <v>Recolección, almacenamiento, empaque y entrega para disposición final de los RAEES Y RESPEL producidos por la Entidad.</v>
      </c>
      <c r="D68" s="519"/>
      <c r="E68" s="73"/>
      <c r="F68" s="144">
        <v>2016</v>
      </c>
      <c r="G68" s="196" t="s">
        <v>350</v>
      </c>
      <c r="H68" s="197" t="s">
        <v>543</v>
      </c>
      <c r="I68" s="198" t="s">
        <v>207</v>
      </c>
      <c r="J68" s="313">
        <v>177788906</v>
      </c>
      <c r="K68" s="315">
        <v>71835766</v>
      </c>
      <c r="L68" s="315">
        <v>71835766</v>
      </c>
      <c r="M68" s="315"/>
      <c r="N68" s="313">
        <f t="shared" si="5"/>
        <v>105953140</v>
      </c>
      <c r="O68" s="40"/>
      <c r="X68" s="33"/>
      <c r="Z68" s="34"/>
      <c r="AA68" s="42"/>
    </row>
    <row r="69" spans="1:28" s="41" customFormat="1" ht="28.5" customHeight="1" x14ac:dyDescent="0.2">
      <c r="A69" s="29"/>
      <c r="B69" s="98" t="s">
        <v>339</v>
      </c>
      <c r="C69" s="522" t="str">
        <f>'02. PLAN DE ACCION '!D109</f>
        <v>Recolección, almacenamiento, empaque y entrega para disposición final de los RAEES Y RESPEL producidos por la Entidad.</v>
      </c>
      <c r="D69" s="519"/>
      <c r="E69" s="97"/>
      <c r="F69" s="82">
        <v>2017</v>
      </c>
      <c r="G69" s="196" t="s">
        <v>350</v>
      </c>
      <c r="H69" s="197" t="s">
        <v>543</v>
      </c>
      <c r="I69" s="198" t="s">
        <v>207</v>
      </c>
      <c r="J69" s="313">
        <v>17000000</v>
      </c>
      <c r="K69" s="315">
        <v>0</v>
      </c>
      <c r="L69" s="315">
        <v>0</v>
      </c>
      <c r="M69" s="315"/>
      <c r="N69" s="313">
        <f t="shared" si="5"/>
        <v>17000000</v>
      </c>
      <c r="O69" s="40"/>
      <c r="X69" s="33"/>
      <c r="Z69" s="34"/>
      <c r="AA69" s="42"/>
    </row>
    <row r="70" spans="1:28" s="41" customFormat="1" ht="28.5" customHeight="1" x14ac:dyDescent="0.2">
      <c r="A70" s="29"/>
      <c r="B70" s="96">
        <v>4</v>
      </c>
      <c r="C70" s="518" t="s">
        <v>305</v>
      </c>
      <c r="D70" s="518"/>
      <c r="E70" s="95"/>
      <c r="F70" s="99"/>
      <c r="G70" s="99"/>
      <c r="H70" s="99"/>
      <c r="I70" s="99"/>
      <c r="J70" s="316">
        <f>SUM(J71:J72)</f>
        <v>0</v>
      </c>
      <c r="K70" s="316">
        <f t="shared" ref="K70:N70" si="8">SUM(K71:K72)</f>
        <v>0</v>
      </c>
      <c r="L70" s="316">
        <f t="shared" si="8"/>
        <v>0</v>
      </c>
      <c r="M70" s="316">
        <f t="shared" si="8"/>
        <v>0</v>
      </c>
      <c r="N70" s="316">
        <f t="shared" si="8"/>
        <v>0</v>
      </c>
      <c r="O70" s="40"/>
      <c r="X70" s="33"/>
      <c r="Z70" s="34"/>
      <c r="AA70" s="42"/>
    </row>
    <row r="71" spans="1:28" s="41" customFormat="1" ht="31.5" customHeight="1" x14ac:dyDescent="0.3">
      <c r="A71" s="29"/>
      <c r="B71" s="98" t="s">
        <v>306</v>
      </c>
      <c r="C71" s="519" t="s">
        <v>194</v>
      </c>
      <c r="D71" s="519"/>
      <c r="E71" s="60"/>
      <c r="F71" s="144">
        <v>2018</v>
      </c>
      <c r="G71" s="196"/>
      <c r="H71" s="197"/>
      <c r="I71" s="198"/>
      <c r="J71" s="313">
        <v>0</v>
      </c>
      <c r="K71" s="313">
        <v>0</v>
      </c>
      <c r="L71" s="313">
        <v>0</v>
      </c>
      <c r="M71" s="313">
        <v>0</v>
      </c>
      <c r="N71" s="313">
        <v>0</v>
      </c>
      <c r="O71" s="40"/>
      <c r="X71" s="33"/>
      <c r="Z71" s="34"/>
      <c r="AA71" s="42"/>
    </row>
    <row r="72" spans="1:28" s="41" customFormat="1" ht="28.5" customHeight="1" x14ac:dyDescent="0.2">
      <c r="A72" s="29"/>
      <c r="B72" s="98" t="s">
        <v>307</v>
      </c>
      <c r="C72" s="519" t="s">
        <v>196</v>
      </c>
      <c r="D72" s="519"/>
      <c r="E72" s="56"/>
      <c r="F72" s="144">
        <v>2018</v>
      </c>
      <c r="G72" s="196"/>
      <c r="H72" s="197"/>
      <c r="I72" s="198"/>
      <c r="J72" s="313">
        <v>0</v>
      </c>
      <c r="K72" s="313">
        <v>0</v>
      </c>
      <c r="L72" s="313">
        <v>0</v>
      </c>
      <c r="M72" s="313">
        <v>0</v>
      </c>
      <c r="N72" s="313">
        <v>0</v>
      </c>
      <c r="O72" s="40"/>
      <c r="X72" s="33"/>
      <c r="Z72" s="34"/>
      <c r="AA72" s="42"/>
    </row>
    <row r="73" spans="1:28" s="41" customFormat="1" ht="28.5" customHeight="1" x14ac:dyDescent="0.2">
      <c r="A73" s="29"/>
      <c r="B73" s="96">
        <v>4</v>
      </c>
      <c r="C73" s="518" t="s">
        <v>305</v>
      </c>
      <c r="D73" s="518"/>
      <c r="E73" s="95"/>
      <c r="F73" s="99"/>
      <c r="G73" s="99"/>
      <c r="H73" s="99"/>
      <c r="I73" s="99"/>
      <c r="J73" s="317"/>
      <c r="K73" s="318"/>
      <c r="L73" s="318"/>
      <c r="M73" s="318"/>
      <c r="N73" s="318"/>
      <c r="O73" s="40"/>
      <c r="X73" s="33"/>
      <c r="Z73" s="34"/>
      <c r="AA73" s="42"/>
    </row>
    <row r="74" spans="1:28" s="41" customFormat="1" ht="31.5" customHeight="1" x14ac:dyDescent="0.3">
      <c r="A74" s="29"/>
      <c r="B74" s="98" t="s">
        <v>340</v>
      </c>
      <c r="C74" s="519" t="s">
        <v>194</v>
      </c>
      <c r="D74" s="519"/>
      <c r="E74" s="60"/>
      <c r="F74" s="144">
        <v>2018</v>
      </c>
      <c r="G74" s="196"/>
      <c r="H74" s="197"/>
      <c r="I74" s="198"/>
      <c r="J74" s="313">
        <v>0</v>
      </c>
      <c r="K74" s="313">
        <v>0</v>
      </c>
      <c r="L74" s="313">
        <v>0</v>
      </c>
      <c r="M74" s="313">
        <v>0</v>
      </c>
      <c r="N74" s="313">
        <v>0</v>
      </c>
      <c r="O74" s="40"/>
      <c r="X74" s="33"/>
      <c r="Z74" s="34"/>
      <c r="AA74" s="42"/>
    </row>
    <row r="75" spans="1:28" s="41" customFormat="1" ht="28.5" customHeight="1" x14ac:dyDescent="0.2">
      <c r="A75" s="29"/>
      <c r="B75" s="98" t="s">
        <v>346</v>
      </c>
      <c r="C75" s="519" t="s">
        <v>196</v>
      </c>
      <c r="D75" s="519"/>
      <c r="E75" s="56"/>
      <c r="F75" s="144">
        <v>2018</v>
      </c>
      <c r="G75" s="196"/>
      <c r="H75" s="197"/>
      <c r="I75" s="198"/>
      <c r="J75" s="313">
        <v>0</v>
      </c>
      <c r="K75" s="313">
        <v>0</v>
      </c>
      <c r="L75" s="313">
        <v>0</v>
      </c>
      <c r="M75" s="313">
        <v>0</v>
      </c>
      <c r="N75" s="313">
        <v>0</v>
      </c>
      <c r="O75" s="40"/>
      <c r="X75" s="33"/>
      <c r="Z75" s="34"/>
      <c r="AA75" s="42"/>
    </row>
    <row r="76" spans="1:28" s="41" customFormat="1" ht="28.5" customHeight="1" x14ac:dyDescent="0.2">
      <c r="A76" s="29"/>
      <c r="B76" s="304"/>
      <c r="C76" s="528" t="s">
        <v>292</v>
      </c>
      <c r="D76" s="528"/>
      <c r="E76" s="305"/>
      <c r="F76" s="304"/>
      <c r="G76" s="304"/>
      <c r="H76" s="306"/>
      <c r="I76" s="306"/>
      <c r="J76" s="319">
        <f>J14+J29+J43+J70+J73</f>
        <v>4463757813</v>
      </c>
      <c r="K76" s="319">
        <f>K14+K29+K43+K70+K73</f>
        <v>970735492</v>
      </c>
      <c r="L76" s="319">
        <f>L14+L29+L43+L70+L73</f>
        <v>970735492</v>
      </c>
      <c r="M76" s="319">
        <f>M14+M29+M43+M70+M73</f>
        <v>0</v>
      </c>
      <c r="N76" s="319">
        <f>N14+N29+N43+N70+N73</f>
        <v>3493022321</v>
      </c>
      <c r="O76" s="40"/>
      <c r="X76" s="33"/>
      <c r="Z76" s="34"/>
      <c r="AA76" s="42"/>
    </row>
    <row r="77" spans="1:28" x14ac:dyDescent="0.2">
      <c r="A77" s="29"/>
      <c r="B77" s="30"/>
      <c r="C77" s="30"/>
      <c r="D77" s="31"/>
      <c r="E77" s="31"/>
      <c r="F77" s="31"/>
      <c r="G77" s="31"/>
      <c r="H77" s="31"/>
      <c r="I77" s="31"/>
      <c r="J77" s="29"/>
      <c r="K77" s="29"/>
      <c r="L77" s="29"/>
      <c r="M77" s="29"/>
      <c r="N77" s="29"/>
      <c r="O77" s="29"/>
      <c r="Z77" s="34"/>
      <c r="AA77" s="34"/>
      <c r="AB77" s="34"/>
    </row>
    <row r="78" spans="1:28" ht="15" x14ac:dyDescent="0.2">
      <c r="A78" s="29"/>
      <c r="B78" s="281"/>
      <c r="C78" s="281"/>
      <c r="D78" s="282"/>
      <c r="E78" s="282"/>
      <c r="F78" s="282"/>
      <c r="G78" s="282"/>
      <c r="H78" s="283"/>
      <c r="I78" s="277" t="s">
        <v>552</v>
      </c>
      <c r="J78" s="277" t="s">
        <v>361</v>
      </c>
      <c r="K78" s="290" t="s">
        <v>200</v>
      </c>
      <c r="L78" s="277" t="s">
        <v>469</v>
      </c>
      <c r="M78" s="277" t="s">
        <v>383</v>
      </c>
      <c r="N78" s="277" t="s">
        <v>348</v>
      </c>
      <c r="O78" s="29"/>
      <c r="Z78" s="34"/>
      <c r="AA78" s="34"/>
      <c r="AB78" s="34"/>
    </row>
    <row r="79" spans="1:28" ht="16.5" customHeight="1" x14ac:dyDescent="0.2">
      <c r="A79" s="29"/>
      <c r="B79" s="281"/>
      <c r="C79" s="281"/>
      <c r="D79" s="282"/>
      <c r="E79" s="282"/>
      <c r="F79" s="282"/>
      <c r="G79" s="282"/>
      <c r="H79" s="284" t="s">
        <v>558</v>
      </c>
      <c r="I79" s="278">
        <v>0</v>
      </c>
      <c r="J79" s="278">
        <v>0</v>
      </c>
      <c r="K79" s="320">
        <v>0</v>
      </c>
      <c r="L79" s="320">
        <v>0</v>
      </c>
      <c r="M79" s="320">
        <v>0</v>
      </c>
      <c r="N79" s="320">
        <v>0</v>
      </c>
      <c r="O79" s="29"/>
      <c r="Z79" s="34"/>
      <c r="AA79" s="34"/>
      <c r="AB79" s="34"/>
    </row>
    <row r="80" spans="1:28" ht="16.5" customHeight="1" x14ac:dyDescent="0.2">
      <c r="A80" s="29"/>
      <c r="B80" s="281"/>
      <c r="C80" s="281"/>
      <c r="D80" s="282"/>
      <c r="E80" s="282"/>
      <c r="F80" s="282"/>
      <c r="G80" s="282"/>
      <c r="H80" s="285" t="s">
        <v>557</v>
      </c>
      <c r="I80" s="279">
        <v>3576411000</v>
      </c>
      <c r="J80" s="279">
        <v>3576411000</v>
      </c>
      <c r="K80" s="321">
        <v>0</v>
      </c>
      <c r="L80" s="321">
        <v>0</v>
      </c>
      <c r="M80" s="321">
        <v>0</v>
      </c>
      <c r="N80" s="321">
        <v>0</v>
      </c>
      <c r="O80" s="29"/>
      <c r="Z80" s="34"/>
      <c r="AA80" s="34"/>
      <c r="AB80" s="34"/>
    </row>
    <row r="81" spans="1:28" ht="16.5" customHeight="1" x14ac:dyDescent="0.2">
      <c r="A81" s="29"/>
      <c r="B81" s="281"/>
      <c r="C81" s="524"/>
      <c r="D81" s="524"/>
      <c r="E81" s="286"/>
      <c r="F81" s="286"/>
      <c r="G81" s="286"/>
      <c r="H81" s="285" t="s">
        <v>554</v>
      </c>
      <c r="I81" s="279">
        <v>482938306</v>
      </c>
      <c r="J81" s="322">
        <v>448232406</v>
      </c>
      <c r="K81" s="321">
        <v>0</v>
      </c>
      <c r="L81" s="321">
        <v>0</v>
      </c>
      <c r="M81" s="321">
        <v>0</v>
      </c>
      <c r="N81" s="321">
        <v>0</v>
      </c>
      <c r="O81" s="29"/>
      <c r="Z81" s="34"/>
      <c r="AA81" s="34"/>
      <c r="AB81" s="34"/>
    </row>
    <row r="82" spans="1:28" ht="16.5" customHeight="1" x14ac:dyDescent="0.2">
      <c r="A82" s="29"/>
      <c r="B82" s="281"/>
      <c r="C82" s="524"/>
      <c r="D82" s="524"/>
      <c r="E82" s="286"/>
      <c r="F82" s="286"/>
      <c r="G82" s="286"/>
      <c r="H82" s="285" t="s">
        <v>555</v>
      </c>
      <c r="I82" s="279">
        <v>716128227</v>
      </c>
      <c r="J82" s="322">
        <v>600785000</v>
      </c>
      <c r="K82" s="321">
        <v>0</v>
      </c>
      <c r="L82" s="321">
        <v>0</v>
      </c>
      <c r="M82" s="321">
        <v>0</v>
      </c>
      <c r="N82" s="321">
        <v>0</v>
      </c>
      <c r="O82" s="29"/>
      <c r="Z82" s="34"/>
      <c r="AA82" s="34"/>
      <c r="AB82" s="34"/>
    </row>
    <row r="83" spans="1:28" ht="16.5" customHeight="1" x14ac:dyDescent="0.2">
      <c r="A83" s="29"/>
      <c r="B83" s="281"/>
      <c r="C83" s="524"/>
      <c r="D83" s="524"/>
      <c r="E83" s="287"/>
      <c r="F83" s="287"/>
      <c r="G83" s="287"/>
      <c r="H83" s="288" t="s">
        <v>556</v>
      </c>
      <c r="I83" s="280">
        <v>5500000000</v>
      </c>
      <c r="J83" s="323">
        <v>5496545041</v>
      </c>
      <c r="K83" s="324">
        <v>0</v>
      </c>
      <c r="L83" s="324">
        <v>0</v>
      </c>
      <c r="M83" s="324">
        <v>0</v>
      </c>
      <c r="N83" s="324">
        <v>0</v>
      </c>
      <c r="O83" s="29"/>
      <c r="Z83" s="34"/>
      <c r="AA83" s="34"/>
      <c r="AB83" s="34"/>
    </row>
    <row r="84" spans="1:28" ht="23.25" customHeight="1" x14ac:dyDescent="0.2">
      <c r="A84" s="29"/>
      <c r="B84" s="281"/>
      <c r="C84" s="525"/>
      <c r="D84" s="525"/>
      <c r="E84" s="289"/>
      <c r="F84" s="289"/>
      <c r="G84" s="289"/>
      <c r="H84" s="302" t="s">
        <v>553</v>
      </c>
      <c r="I84" s="325">
        <f t="shared" ref="I84:N84" si="9">SUM(I79:I83)</f>
        <v>10275477533</v>
      </c>
      <c r="J84" s="325">
        <f>SUM(J79:J83)</f>
        <v>10121973447</v>
      </c>
      <c r="K84" s="303">
        <f t="shared" si="9"/>
        <v>0</v>
      </c>
      <c r="L84" s="303">
        <f t="shared" si="9"/>
        <v>0</v>
      </c>
      <c r="M84" s="303">
        <f t="shared" si="9"/>
        <v>0</v>
      </c>
      <c r="N84" s="303">
        <f t="shared" si="9"/>
        <v>0</v>
      </c>
      <c r="O84" s="29"/>
      <c r="Z84" s="34"/>
      <c r="AA84" s="34"/>
      <c r="AB84" s="34"/>
    </row>
    <row r="85" spans="1:28" ht="9" customHeight="1" x14ac:dyDescent="0.2">
      <c r="A85" s="29"/>
      <c r="B85" s="281"/>
      <c r="C85" s="281"/>
      <c r="D85" s="282"/>
      <c r="E85" s="282"/>
      <c r="F85" s="282"/>
      <c r="G85" s="282"/>
      <c r="H85" s="282"/>
      <c r="I85" s="31"/>
      <c r="J85" s="29"/>
      <c r="K85" s="29"/>
      <c r="L85" s="29"/>
      <c r="M85" s="29"/>
      <c r="N85" s="29"/>
      <c r="O85" s="29"/>
      <c r="Z85" s="34"/>
      <c r="AA85" s="34"/>
      <c r="AB85" s="34"/>
    </row>
    <row r="86" spans="1:28" x14ac:dyDescent="0.2">
      <c r="A86" s="29"/>
      <c r="B86" s="30"/>
      <c r="C86" s="30"/>
      <c r="D86" s="31"/>
      <c r="E86" s="31"/>
      <c r="F86" s="31"/>
      <c r="G86" s="31"/>
      <c r="H86" s="31"/>
      <c r="I86" s="31"/>
      <c r="J86" s="29"/>
      <c r="K86" s="29"/>
      <c r="L86" s="29"/>
      <c r="M86" s="29"/>
      <c r="N86" s="29"/>
      <c r="O86" s="29"/>
      <c r="Z86" s="34"/>
      <c r="AA86" s="34"/>
      <c r="AB86" s="34"/>
    </row>
    <row r="87" spans="1:28" x14ac:dyDescent="0.2">
      <c r="Z87" s="34"/>
      <c r="AA87" s="34"/>
      <c r="AB87" s="34"/>
    </row>
    <row r="88" spans="1:28" x14ac:dyDescent="0.2">
      <c r="Z88" s="34"/>
      <c r="AA88" s="34"/>
      <c r="AB88" s="34"/>
    </row>
    <row r="89" spans="1:28" x14ac:dyDescent="0.2">
      <c r="Z89" s="34"/>
      <c r="AA89" s="34"/>
      <c r="AB89" s="34"/>
    </row>
    <row r="90" spans="1:28" x14ac:dyDescent="0.2">
      <c r="Z90" s="34"/>
      <c r="AA90" s="34"/>
      <c r="AB90" s="34"/>
    </row>
    <row r="91" spans="1:28" x14ac:dyDescent="0.2">
      <c r="Z91" s="34"/>
      <c r="AA91" s="34"/>
      <c r="AB91" s="34"/>
    </row>
    <row r="92" spans="1:28" x14ac:dyDescent="0.2">
      <c r="Z92" s="34"/>
      <c r="AA92" s="34"/>
      <c r="AB92" s="34"/>
    </row>
    <row r="93" spans="1:28" x14ac:dyDescent="0.2">
      <c r="Z93" s="34"/>
      <c r="AA93" s="34"/>
      <c r="AB93" s="34"/>
    </row>
    <row r="94" spans="1:28" x14ac:dyDescent="0.2">
      <c r="Z94" s="34"/>
      <c r="AA94" s="34"/>
      <c r="AB94" s="34"/>
    </row>
    <row r="95" spans="1:28" x14ac:dyDescent="0.2">
      <c r="Z95" s="34"/>
      <c r="AA95" s="34"/>
      <c r="AB95" s="34"/>
    </row>
    <row r="96" spans="1:28" x14ac:dyDescent="0.2">
      <c r="Z96" s="34"/>
      <c r="AA96" s="34"/>
      <c r="AB96" s="34"/>
    </row>
    <row r="97" spans="26:28" x14ac:dyDescent="0.2">
      <c r="Z97" s="34"/>
      <c r="AA97" s="34"/>
      <c r="AB97" s="34"/>
    </row>
    <row r="98" spans="26:28" x14ac:dyDescent="0.2">
      <c r="Z98" s="34"/>
      <c r="AA98" s="34"/>
      <c r="AB98" s="34"/>
    </row>
    <row r="99" spans="26:28" x14ac:dyDescent="0.2">
      <c r="Z99" s="34"/>
      <c r="AA99" s="34"/>
      <c r="AB99" s="34"/>
    </row>
    <row r="100" spans="26:28" x14ac:dyDescent="0.2">
      <c r="AA100" s="34"/>
      <c r="AB100" s="34"/>
    </row>
    <row r="101" spans="26:28" x14ac:dyDescent="0.2">
      <c r="AA101" s="34"/>
      <c r="AB101" s="34"/>
    </row>
    <row r="102" spans="26:28" x14ac:dyDescent="0.2">
      <c r="AA102" s="34"/>
      <c r="AB102" s="34"/>
    </row>
    <row r="103" spans="26:28" x14ac:dyDescent="0.2">
      <c r="AA103" s="34"/>
      <c r="AB103" s="34"/>
    </row>
    <row r="104" spans="26:28" x14ac:dyDescent="0.2">
      <c r="AA104" s="34"/>
      <c r="AB104" s="34"/>
    </row>
    <row r="105" spans="26:28" x14ac:dyDescent="0.2">
      <c r="AA105" s="34"/>
      <c r="AB105" s="34"/>
    </row>
    <row r="106" spans="26:28" x14ac:dyDescent="0.2">
      <c r="AA106" s="34"/>
      <c r="AB106" s="34"/>
    </row>
    <row r="107" spans="26:28" x14ac:dyDescent="0.2">
      <c r="AA107" s="34"/>
      <c r="AB107" s="34"/>
    </row>
    <row r="108" spans="26:28" x14ac:dyDescent="0.2">
      <c r="AA108" s="34"/>
      <c r="AB108" s="34"/>
    </row>
    <row r="109" spans="26:28" x14ac:dyDescent="0.2">
      <c r="AA109" s="34"/>
      <c r="AB109" s="34"/>
    </row>
    <row r="110" spans="26:28" x14ac:dyDescent="0.2">
      <c r="AA110" s="34"/>
      <c r="AB110" s="34"/>
    </row>
    <row r="111" spans="26:28" x14ac:dyDescent="0.2">
      <c r="AA111" s="34"/>
      <c r="AB111" s="34"/>
    </row>
    <row r="112" spans="26:28" x14ac:dyDescent="0.2">
      <c r="AA112" s="34"/>
      <c r="AB112" s="34"/>
    </row>
    <row r="113" spans="27:28" x14ac:dyDescent="0.2">
      <c r="AA113" s="34"/>
      <c r="AB113" s="34"/>
    </row>
    <row r="114" spans="27:28" x14ac:dyDescent="0.2">
      <c r="AA114" s="34"/>
      <c r="AB114" s="34"/>
    </row>
    <row r="115" spans="27:28" x14ac:dyDescent="0.2">
      <c r="AA115" s="34"/>
      <c r="AB115" s="34"/>
    </row>
    <row r="116" spans="27:28" x14ac:dyDescent="0.2">
      <c r="AA116" s="34"/>
      <c r="AB116" s="34"/>
    </row>
    <row r="117" spans="27:28" x14ac:dyDescent="0.2">
      <c r="AA117" s="34"/>
      <c r="AB117" s="34"/>
    </row>
    <row r="118" spans="27:28" x14ac:dyDescent="0.2">
      <c r="AA118" s="34"/>
      <c r="AB118" s="34"/>
    </row>
    <row r="119" spans="27:28" x14ac:dyDescent="0.2">
      <c r="AA119" s="34"/>
      <c r="AB119" s="34"/>
    </row>
    <row r="120" spans="27:28" x14ac:dyDescent="0.2">
      <c r="AA120" s="34"/>
      <c r="AB120" s="34"/>
    </row>
    <row r="121" spans="27:28" x14ac:dyDescent="0.2">
      <c r="AA121" s="34"/>
      <c r="AB121" s="34"/>
    </row>
    <row r="122" spans="27:28" x14ac:dyDescent="0.2">
      <c r="AA122" s="34"/>
      <c r="AB122" s="34"/>
    </row>
    <row r="123" spans="27:28" x14ac:dyDescent="0.2">
      <c r="AB123" s="34"/>
    </row>
    <row r="124" spans="27:28" x14ac:dyDescent="0.2">
      <c r="AB124" s="34"/>
    </row>
    <row r="125" spans="27:28" x14ac:dyDescent="0.2">
      <c r="AB125" s="34"/>
    </row>
    <row r="126" spans="27:28" x14ac:dyDescent="0.2">
      <c r="AB126" s="34"/>
    </row>
    <row r="127" spans="27:28" x14ac:dyDescent="0.2">
      <c r="AB127" s="34"/>
    </row>
    <row r="128" spans="27:28" x14ac:dyDescent="0.2">
      <c r="AB128" s="34"/>
    </row>
    <row r="129" spans="28:28" x14ac:dyDescent="0.2">
      <c r="AB129" s="34"/>
    </row>
    <row r="130" spans="28:28" x14ac:dyDescent="0.2">
      <c r="AB130" s="34"/>
    </row>
    <row r="131" spans="28:28" x14ac:dyDescent="0.2">
      <c r="AB131" s="34"/>
    </row>
    <row r="132" spans="28:28" x14ac:dyDescent="0.2">
      <c r="AB132" s="34"/>
    </row>
    <row r="133" spans="28:28" x14ac:dyDescent="0.2">
      <c r="AB133" s="34"/>
    </row>
    <row r="134" spans="28:28" x14ac:dyDescent="0.2">
      <c r="AB134" s="34"/>
    </row>
    <row r="135" spans="28:28" x14ac:dyDescent="0.2">
      <c r="AB135" s="34"/>
    </row>
    <row r="136" spans="28:28" x14ac:dyDescent="0.2">
      <c r="AB136" s="34"/>
    </row>
    <row r="137" spans="28:28" x14ac:dyDescent="0.2">
      <c r="AB137" s="34"/>
    </row>
    <row r="138" spans="28:28" x14ac:dyDescent="0.2">
      <c r="AB138" s="34"/>
    </row>
    <row r="139" spans="28:28" x14ac:dyDescent="0.2">
      <c r="AB139" s="34"/>
    </row>
    <row r="140" spans="28:28" x14ac:dyDescent="0.2">
      <c r="AB140" s="34"/>
    </row>
    <row r="141" spans="28:28" x14ac:dyDescent="0.2">
      <c r="AB141" s="34"/>
    </row>
    <row r="142" spans="28:28" x14ac:dyDescent="0.2">
      <c r="AB142" s="34"/>
    </row>
  </sheetData>
  <sheetProtection insertRows="0" deleteRows="0"/>
  <autoFilter ref="B13:N13">
    <filterColumn colId="1" showButton="0"/>
  </autoFilter>
  <dataConsolidate/>
  <mergeCells count="100">
    <mergeCell ref="C66:D66"/>
    <mergeCell ref="C67:D67"/>
    <mergeCell ref="C63:D63"/>
    <mergeCell ref="C81:D81"/>
    <mergeCell ref="C53:D53"/>
    <mergeCell ref="C54:D54"/>
    <mergeCell ref="C56:D56"/>
    <mergeCell ref="C57:D57"/>
    <mergeCell ref="C64:D64"/>
    <mergeCell ref="C65:D65"/>
    <mergeCell ref="C58:D58"/>
    <mergeCell ref="C59:D59"/>
    <mergeCell ref="C60:D60"/>
    <mergeCell ref="C61:D61"/>
    <mergeCell ref="C62:D62"/>
    <mergeCell ref="C55:D55"/>
    <mergeCell ref="C82:D82"/>
    <mergeCell ref="C68:D68"/>
    <mergeCell ref="C73:D73"/>
    <mergeCell ref="C75:D75"/>
    <mergeCell ref="C72:D72"/>
    <mergeCell ref="C74:D74"/>
    <mergeCell ref="C76:D76"/>
    <mergeCell ref="C83:D83"/>
    <mergeCell ref="C84:D84"/>
    <mergeCell ref="L8:N8"/>
    <mergeCell ref="J8:K8"/>
    <mergeCell ref="J9:K9"/>
    <mergeCell ref="L9:N9"/>
    <mergeCell ref="B9:C9"/>
    <mergeCell ref="B8:C8"/>
    <mergeCell ref="D8:G8"/>
    <mergeCell ref="D9:G9"/>
    <mergeCell ref="C44:D44"/>
    <mergeCell ref="C69:D69"/>
    <mergeCell ref="C70:D70"/>
    <mergeCell ref="C71:D71"/>
    <mergeCell ref="C47:D47"/>
    <mergeCell ref="C48:D48"/>
    <mergeCell ref="C51:D51"/>
    <mergeCell ref="C52:D52"/>
    <mergeCell ref="C43:D43"/>
    <mergeCell ref="C13:D13"/>
    <mergeCell ref="C14:D14"/>
    <mergeCell ref="C15:D15"/>
    <mergeCell ref="C16:D16"/>
    <mergeCell ref="C17:D17"/>
    <mergeCell ref="C45:D45"/>
    <mergeCell ref="C40:D40"/>
    <mergeCell ref="C46:D46"/>
    <mergeCell ref="C49:D49"/>
    <mergeCell ref="C50:D50"/>
    <mergeCell ref="C42:D42"/>
    <mergeCell ref="C41:D41"/>
    <mergeCell ref="C37:D37"/>
    <mergeCell ref="D2:L3"/>
    <mergeCell ref="D4:L4"/>
    <mergeCell ref="B11:I11"/>
    <mergeCell ref="B6:I6"/>
    <mergeCell ref="C34:D34"/>
    <mergeCell ref="C18:D18"/>
    <mergeCell ref="C19:D19"/>
    <mergeCell ref="C20:D20"/>
    <mergeCell ref="C21:D21"/>
    <mergeCell ref="C22:D22"/>
    <mergeCell ref="C23:D23"/>
    <mergeCell ref="C24:D24"/>
    <mergeCell ref="C25:D25"/>
    <mergeCell ref="C26:D26"/>
    <mergeCell ref="C27:D27"/>
    <mergeCell ref="C28:D28"/>
    <mergeCell ref="J15:J19"/>
    <mergeCell ref="J20:J22"/>
    <mergeCell ref="K15:K19"/>
    <mergeCell ref="L15:L19"/>
    <mergeCell ref="J23:J28"/>
    <mergeCell ref="K23:K28"/>
    <mergeCell ref="L23:L28"/>
    <mergeCell ref="M15:M19"/>
    <mergeCell ref="N15:N19"/>
    <mergeCell ref="K20:K22"/>
    <mergeCell ref="L20:L22"/>
    <mergeCell ref="M20:M22"/>
    <mergeCell ref="N20:N22"/>
    <mergeCell ref="M23:M28"/>
    <mergeCell ref="N23:N28"/>
    <mergeCell ref="C31:D31"/>
    <mergeCell ref="J32:J42"/>
    <mergeCell ref="K32:K42"/>
    <mergeCell ref="L32:L42"/>
    <mergeCell ref="M32:M42"/>
    <mergeCell ref="N32:N42"/>
    <mergeCell ref="C35:D35"/>
    <mergeCell ref="C36:D36"/>
    <mergeCell ref="C29:D29"/>
    <mergeCell ref="C30:D30"/>
    <mergeCell ref="C32:D32"/>
    <mergeCell ref="C33:D33"/>
    <mergeCell ref="C38:D38"/>
    <mergeCell ref="C39:D39"/>
  </mergeCells>
  <dataValidations count="3">
    <dataValidation type="list" allowBlank="1" showInputMessage="1" showErrorMessage="1" sqref="F71:F72 F32:F42 F30 F74:F75 F44:F45 F47:F69">
      <formula1>$B$253:$B$257</formula1>
    </dataValidation>
    <dataValidation type="list" allowBlank="1" showInputMessage="1" showErrorMessage="1" sqref="G71:G72 G32:G42 G74:G75 G15:G28 G30 G44:G45 G47:G69">
      <formula1>ORIGEN</formula1>
    </dataValidation>
    <dataValidation type="list" allowBlank="1" showInputMessage="1" showErrorMessage="1" sqref="H15:I28 H32:I42 H71:I72 H74:I75 H30:I30 H47:I69 H44:I45">
      <formula1>INDIRECT(G15)</formula1>
    </dataValidation>
  </dataValidations>
  <printOptions horizontalCentered="1" verticalCentered="1"/>
  <pageMargins left="0.39370078740157483" right="0.39370078740157483" top="0.39370078740157483" bottom="0.39370078740157483" header="0.31496062992125984" footer="0.31496062992125984"/>
  <pageSetup paperSize="14" scale="60" orientation="landscape" horizontalDpi="4294967294" verticalDpi="4294967294" r:id="rId1"/>
  <headerFooter alignWithMargins="0"/>
  <rowBreaks count="2" manualBreakCount="2">
    <brk id="28" max="14" man="1"/>
    <brk id="72" max="14" man="1"/>
  </rowBreaks>
  <ignoredErrors>
    <ignoredError sqref="L8 N20 N15" unlockedFormula="1"/>
  </ignoredErrors>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'base de datos'!$B$219:$B$223</xm:f>
          </x14:formula1>
          <xm:sqref>F15:F28</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AB88"/>
  <sheetViews>
    <sheetView view="pageBreakPreview" topLeftCell="A7" zoomScale="90" zoomScaleNormal="75" zoomScaleSheetLayoutView="90" workbookViewId="0">
      <selection activeCell="B12" sqref="B12:I12"/>
    </sheetView>
  </sheetViews>
  <sheetFormatPr baseColWidth="10" defaultRowHeight="14.25" x14ac:dyDescent="0.2"/>
  <cols>
    <col min="1" max="1" width="1.7109375" style="33" customWidth="1"/>
    <col min="2" max="2" width="6.7109375" style="51" customWidth="1"/>
    <col min="3" max="3" width="18" style="51" customWidth="1"/>
    <col min="4" max="5" width="15.85546875" style="51" customWidth="1"/>
    <col min="6" max="6" width="18" style="52" customWidth="1"/>
    <col min="7" max="8" width="18.5703125" style="52" customWidth="1"/>
    <col min="9" max="9" width="24" style="52" customWidth="1"/>
    <col min="10" max="10" width="35.140625" style="33" customWidth="1"/>
    <col min="11" max="11" width="3.140625" style="29" customWidth="1"/>
    <col min="12" max="12" width="18.85546875" style="33" customWidth="1"/>
    <col min="13" max="13" width="27.42578125" style="33" customWidth="1"/>
    <col min="14" max="14" width="19.85546875" style="33" customWidth="1"/>
    <col min="15" max="15" width="1.5703125" style="33" customWidth="1"/>
    <col min="16" max="16" width="11.42578125" style="33"/>
    <col min="17" max="17" width="0" style="33" hidden="1" customWidth="1"/>
    <col min="18" max="18" width="12.85546875" style="33" bestFit="1" customWidth="1"/>
    <col min="19" max="16384" width="11.42578125" style="33"/>
  </cols>
  <sheetData>
    <row r="1" spans="1:27" ht="6.75" customHeight="1" thickBot="1" x14ac:dyDescent="0.25">
      <c r="A1" s="29"/>
      <c r="B1" s="30"/>
      <c r="C1" s="30"/>
      <c r="D1" s="30"/>
      <c r="E1" s="30"/>
      <c r="F1" s="31"/>
      <c r="G1" s="31"/>
      <c r="H1" s="31"/>
      <c r="I1" s="31"/>
      <c r="J1" s="29"/>
      <c r="L1" s="29"/>
      <c r="M1" s="29"/>
      <c r="N1" s="29"/>
      <c r="O1" s="32"/>
      <c r="Z1" s="34"/>
    </row>
    <row r="2" spans="1:27" ht="31.5" customHeight="1" x14ac:dyDescent="0.2">
      <c r="A2" s="29"/>
      <c r="B2" s="57"/>
      <c r="C2" s="57"/>
      <c r="D2" s="446" t="s">
        <v>114</v>
      </c>
      <c r="E2" s="446"/>
      <c r="F2" s="446"/>
      <c r="G2" s="446"/>
      <c r="H2" s="446"/>
      <c r="I2" s="446"/>
      <c r="J2" s="446"/>
      <c r="K2" s="446"/>
      <c r="L2" s="446"/>
      <c r="M2" s="146" t="s">
        <v>70</v>
      </c>
      <c r="N2" s="202" t="s">
        <v>0</v>
      </c>
      <c r="O2" s="35"/>
    </row>
    <row r="3" spans="1:27" ht="31.5" customHeight="1" x14ac:dyDescent="0.2">
      <c r="A3" s="29"/>
      <c r="B3" s="58"/>
      <c r="C3" s="58"/>
      <c r="D3" s="447"/>
      <c r="E3" s="447"/>
      <c r="F3" s="447"/>
      <c r="G3" s="447"/>
      <c r="H3" s="447"/>
      <c r="I3" s="447"/>
      <c r="J3" s="447"/>
      <c r="K3" s="447"/>
      <c r="L3" s="447"/>
      <c r="M3" s="84" t="s">
        <v>1</v>
      </c>
      <c r="N3" s="203">
        <v>4</v>
      </c>
      <c r="O3" s="35"/>
      <c r="Z3" s="34"/>
      <c r="AA3" s="34"/>
    </row>
    <row r="4" spans="1:27" ht="31.5" customHeight="1" thickBot="1" x14ac:dyDescent="0.25">
      <c r="A4" s="29"/>
      <c r="B4" s="59"/>
      <c r="C4" s="59"/>
      <c r="D4" s="453" t="s">
        <v>2</v>
      </c>
      <c r="E4" s="453"/>
      <c r="F4" s="453"/>
      <c r="G4" s="453"/>
      <c r="H4" s="453"/>
      <c r="I4" s="453"/>
      <c r="J4" s="453"/>
      <c r="K4" s="453"/>
      <c r="L4" s="453"/>
      <c r="M4" s="36" t="s">
        <v>71</v>
      </c>
      <c r="N4" s="204">
        <v>43256</v>
      </c>
      <c r="O4" s="35"/>
      <c r="Z4" s="34"/>
      <c r="AA4" s="34"/>
    </row>
    <row r="5" spans="1:27" ht="9" customHeight="1" x14ac:dyDescent="0.2">
      <c r="A5" s="32"/>
      <c r="B5" s="37"/>
      <c r="C5" s="37"/>
      <c r="D5" s="37"/>
      <c r="E5" s="37"/>
      <c r="F5" s="37"/>
      <c r="G5" s="38"/>
      <c r="H5" s="38"/>
      <c r="I5" s="38"/>
      <c r="J5" s="38"/>
      <c r="K5" s="38"/>
      <c r="L5" s="38"/>
      <c r="M5" s="38"/>
      <c r="N5" s="38"/>
      <c r="O5" s="38"/>
      <c r="Z5" s="34"/>
      <c r="AA5" s="34"/>
    </row>
    <row r="6" spans="1:27" s="41" customFormat="1" ht="7.5" customHeight="1" x14ac:dyDescent="0.2">
      <c r="A6" s="29"/>
      <c r="B6" s="46"/>
      <c r="C6" s="46"/>
      <c r="D6" s="46"/>
      <c r="E6" s="46"/>
      <c r="F6" s="43"/>
      <c r="G6" s="43"/>
      <c r="H6" s="43"/>
      <c r="I6" s="43"/>
      <c r="J6" s="46"/>
      <c r="K6" s="46"/>
      <c r="L6" s="46"/>
      <c r="M6" s="46"/>
      <c r="N6" s="46"/>
      <c r="O6" s="40"/>
      <c r="X6" s="33"/>
      <c r="Z6" s="34"/>
      <c r="AA6" s="42"/>
    </row>
    <row r="7" spans="1:27" s="41" customFormat="1" ht="18" customHeight="1" x14ac:dyDescent="0.2">
      <c r="A7" s="29"/>
      <c r="B7" s="441" t="s">
        <v>72</v>
      </c>
      <c r="C7" s="441"/>
      <c r="D7" s="441"/>
      <c r="E7" s="441"/>
      <c r="F7" s="441"/>
      <c r="G7" s="441"/>
      <c r="H7" s="441"/>
      <c r="I7" s="441"/>
      <c r="J7" s="46"/>
      <c r="K7" s="46"/>
      <c r="L7" s="46"/>
      <c r="M7" s="46"/>
      <c r="N7" s="46"/>
      <c r="O7" s="40"/>
      <c r="X7" s="33"/>
      <c r="Z7" s="34"/>
      <c r="AA7" s="42"/>
    </row>
    <row r="8" spans="1:27" s="41" customFormat="1" ht="9.75" customHeight="1" x14ac:dyDescent="0.2">
      <c r="A8" s="29"/>
      <c r="B8" s="46"/>
      <c r="C8" s="46"/>
      <c r="D8" s="43"/>
      <c r="E8" s="43"/>
      <c r="F8" s="43"/>
      <c r="G8" s="43"/>
      <c r="H8" s="43"/>
      <c r="I8" s="43"/>
      <c r="J8" s="46"/>
      <c r="K8" s="46"/>
      <c r="L8" s="46"/>
      <c r="M8" s="46"/>
      <c r="N8" s="46"/>
      <c r="O8" s="40"/>
      <c r="Q8" s="274" t="s">
        <v>521</v>
      </c>
      <c r="X8" s="33"/>
      <c r="Z8" s="34"/>
      <c r="AA8" s="42"/>
    </row>
    <row r="9" spans="1:27" s="41" customFormat="1" ht="45" customHeight="1" x14ac:dyDescent="0.2">
      <c r="A9" s="29"/>
      <c r="B9" s="526" t="s">
        <v>297</v>
      </c>
      <c r="C9" s="526"/>
      <c r="D9" s="423" t="str">
        <f>'01. INFORMACION GENERAL'!B8</f>
        <v>00. Plan de Acción por Dependencias</v>
      </c>
      <c r="E9" s="423"/>
      <c r="F9" s="423"/>
      <c r="G9" s="526" t="s">
        <v>294</v>
      </c>
      <c r="H9" s="526"/>
      <c r="I9" s="298" t="str">
        <f>IF(AND(L9="Subdirección de Análisis de Riesgos y Efectos de Cambio Climático"),Q8,IF(AND(L9="Subdirección para la Reducción del Riesgos y Adaptación al Cambio Climático"),Q9,IF(AND(L9="Subdirección para el Manejo de Emergencias y Desastres"),Q10,IF(AND(L9="Subdirección Corporativa y Asuntos Disciplinarios"),Q11,IF(AND(L9="Oficina de Tecnologías de la Información y las Comunicaciones "),Q12,IF(AND(L9="Oficina Asesora Jurídica"),Q13,IF(AND(L9="Oficina Asesora Planeación"),Q14,IF(AND(L9="Oficina de Comunicaciones"),Q15,IF(AND(L9="Dirección General"),Q16,"")))))))))</f>
        <v xml:space="preserve">Diana Patricia Arévalo Sánchez    </v>
      </c>
      <c r="J9" s="526" t="s">
        <v>296</v>
      </c>
      <c r="K9" s="526"/>
      <c r="L9" s="437" t="s">
        <v>42</v>
      </c>
      <c r="M9" s="437"/>
      <c r="N9" s="437"/>
      <c r="O9" s="40"/>
      <c r="Q9" s="274" t="s">
        <v>522</v>
      </c>
      <c r="X9" s="33"/>
      <c r="Z9" s="34"/>
      <c r="AA9" s="42"/>
    </row>
    <row r="10" spans="1:27" s="41" customFormat="1" ht="42.75" customHeight="1" x14ac:dyDescent="0.2">
      <c r="A10" s="29"/>
      <c r="B10" s="526" t="s">
        <v>518</v>
      </c>
      <c r="C10" s="526"/>
      <c r="D10" s="529" t="str">
        <f>'01. INFORMACION GENERAL'!F8</f>
        <v>1 de Enero al 31 de Diciembre de 2018</v>
      </c>
      <c r="E10" s="529"/>
      <c r="F10" s="529"/>
      <c r="G10" s="526" t="s">
        <v>519</v>
      </c>
      <c r="H10" s="526"/>
      <c r="I10" s="307">
        <f>'03. EJECUCIÓN DE RECURSOS'!I9</f>
        <v>58</v>
      </c>
      <c r="J10" s="526"/>
      <c r="K10" s="526"/>
      <c r="L10" s="527"/>
      <c r="M10" s="527"/>
      <c r="N10" s="527"/>
      <c r="O10" s="40"/>
      <c r="Q10" s="274" t="s">
        <v>523</v>
      </c>
      <c r="X10" s="33"/>
      <c r="Z10" s="34"/>
      <c r="AA10" s="42"/>
    </row>
    <row r="11" spans="1:27" s="41" customFormat="1" ht="10.5" customHeight="1" x14ac:dyDescent="0.2">
      <c r="A11" s="29"/>
      <c r="B11" s="61"/>
      <c r="C11" s="61"/>
      <c r="D11" s="61"/>
      <c r="E11" s="61"/>
      <c r="F11" s="61"/>
      <c r="G11" s="61"/>
      <c r="H11" s="61"/>
      <c r="I11" s="61"/>
      <c r="J11" s="61"/>
      <c r="K11" s="61"/>
      <c r="L11" s="61"/>
      <c r="M11" s="61"/>
      <c r="N11" s="61"/>
      <c r="O11" s="40"/>
      <c r="Q11" s="274" t="s">
        <v>524</v>
      </c>
      <c r="X11" s="33"/>
      <c r="Z11" s="34"/>
      <c r="AA11" s="42"/>
    </row>
    <row r="12" spans="1:27" s="41" customFormat="1" ht="18" x14ac:dyDescent="0.2">
      <c r="A12" s="29"/>
      <c r="B12" s="456" t="s">
        <v>422</v>
      </c>
      <c r="C12" s="456"/>
      <c r="D12" s="456"/>
      <c r="E12" s="456"/>
      <c r="F12" s="456"/>
      <c r="G12" s="456"/>
      <c r="H12" s="456"/>
      <c r="I12" s="456"/>
      <c r="J12" s="39"/>
      <c r="K12" s="39"/>
      <c r="L12" s="39"/>
      <c r="M12" s="39"/>
      <c r="N12" s="39"/>
      <c r="O12" s="40"/>
      <c r="Q12" s="274" t="s">
        <v>525</v>
      </c>
      <c r="X12" s="33"/>
      <c r="Z12" s="34"/>
      <c r="AA12" s="42"/>
    </row>
    <row r="13" spans="1:27" s="41" customFormat="1" ht="8.25" customHeight="1" x14ac:dyDescent="0.2">
      <c r="A13" s="29"/>
      <c r="B13" s="43"/>
      <c r="C13" s="43"/>
      <c r="D13" s="43"/>
      <c r="E13" s="43"/>
      <c r="F13" s="43"/>
      <c r="G13" s="43"/>
      <c r="H13" s="43"/>
      <c r="I13" s="43"/>
      <c r="J13" s="44"/>
      <c r="K13" s="44"/>
      <c r="L13" s="44"/>
      <c r="M13" s="44"/>
      <c r="N13" s="44"/>
      <c r="O13" s="40"/>
      <c r="Q13" s="274" t="s">
        <v>526</v>
      </c>
      <c r="X13" s="33"/>
      <c r="Z13" s="34"/>
      <c r="AA13" s="42"/>
    </row>
    <row r="14" spans="1:27" s="41" customFormat="1" ht="69" customHeight="1" x14ac:dyDescent="0.2">
      <c r="A14" s="29"/>
      <c r="B14" s="216" t="s">
        <v>384</v>
      </c>
      <c r="C14" s="216" t="s">
        <v>390</v>
      </c>
      <c r="D14" s="216" t="s">
        <v>385</v>
      </c>
      <c r="E14" s="216" t="s">
        <v>396</v>
      </c>
      <c r="F14" s="216" t="s">
        <v>397</v>
      </c>
      <c r="G14" s="530" t="s">
        <v>389</v>
      </c>
      <c r="H14" s="530"/>
      <c r="I14" s="530"/>
      <c r="J14" s="222" t="s">
        <v>410</v>
      </c>
      <c r="K14" s="217"/>
      <c r="L14" s="221" t="s">
        <v>391</v>
      </c>
      <c r="M14" s="221" t="s">
        <v>395</v>
      </c>
      <c r="N14" s="221" t="s">
        <v>392</v>
      </c>
      <c r="O14" s="40"/>
      <c r="Q14" s="274" t="s">
        <v>520</v>
      </c>
      <c r="X14" s="33"/>
      <c r="Z14" s="34"/>
      <c r="AA14" s="42"/>
    </row>
    <row r="15" spans="1:27" s="41" customFormat="1" ht="82.5" customHeight="1" x14ac:dyDescent="0.2">
      <c r="A15" s="29"/>
      <c r="B15" s="205">
        <v>1</v>
      </c>
      <c r="C15" s="215"/>
      <c r="D15" s="205"/>
      <c r="E15" s="205"/>
      <c r="F15" s="205"/>
      <c r="G15" s="437"/>
      <c r="H15" s="437"/>
      <c r="I15" s="437"/>
      <c r="J15" s="205"/>
      <c r="K15" s="218"/>
      <c r="L15" s="205"/>
      <c r="M15" s="223"/>
      <c r="N15" s="215"/>
      <c r="O15" s="40"/>
      <c r="Q15" s="274" t="s">
        <v>527</v>
      </c>
      <c r="X15" s="33"/>
      <c r="Z15" s="34"/>
      <c r="AA15" s="42"/>
    </row>
    <row r="16" spans="1:27" s="41" customFormat="1" ht="82.5" customHeight="1" x14ac:dyDescent="0.2">
      <c r="A16" s="29"/>
      <c r="B16" s="205">
        <v>2</v>
      </c>
      <c r="C16" s="215"/>
      <c r="D16" s="205"/>
      <c r="E16" s="205"/>
      <c r="F16" s="205"/>
      <c r="G16" s="437"/>
      <c r="H16" s="437"/>
      <c r="I16" s="437"/>
      <c r="J16" s="205"/>
      <c r="K16" s="218"/>
      <c r="L16" s="205"/>
      <c r="M16" s="223"/>
      <c r="N16" s="215"/>
      <c r="O16" s="40"/>
      <c r="Q16" s="274" t="s">
        <v>528</v>
      </c>
      <c r="X16" s="33"/>
      <c r="Z16" s="34"/>
      <c r="AA16" s="42"/>
    </row>
    <row r="17" spans="1:28" s="41" customFormat="1" ht="82.5" customHeight="1" x14ac:dyDescent="0.2">
      <c r="A17" s="29"/>
      <c r="B17" s="205">
        <v>3</v>
      </c>
      <c r="C17" s="215"/>
      <c r="D17" s="205"/>
      <c r="E17" s="205"/>
      <c r="F17" s="205"/>
      <c r="G17" s="437"/>
      <c r="H17" s="437"/>
      <c r="I17" s="437"/>
      <c r="J17" s="205"/>
      <c r="K17" s="218"/>
      <c r="L17" s="205"/>
      <c r="M17" s="223"/>
      <c r="N17" s="215"/>
      <c r="O17" s="40"/>
      <c r="X17" s="33"/>
      <c r="Z17" s="34"/>
      <c r="AA17" s="42"/>
    </row>
    <row r="18" spans="1:28" s="41" customFormat="1" ht="82.5" customHeight="1" x14ac:dyDescent="0.2">
      <c r="A18" s="29"/>
      <c r="B18" s="205">
        <v>4</v>
      </c>
      <c r="C18" s="215"/>
      <c r="D18" s="205"/>
      <c r="E18" s="205"/>
      <c r="F18" s="205"/>
      <c r="G18" s="201"/>
      <c r="H18" s="201"/>
      <c r="I18" s="201"/>
      <c r="J18" s="56"/>
      <c r="K18" s="219"/>
      <c r="L18" s="56"/>
      <c r="M18" s="56"/>
      <c r="N18" s="56"/>
      <c r="O18" s="40"/>
      <c r="X18" s="33"/>
      <c r="Z18" s="34"/>
      <c r="AA18" s="42"/>
    </row>
    <row r="19" spans="1:28" s="41" customFormat="1" ht="82.5" customHeight="1" x14ac:dyDescent="0.2">
      <c r="A19" s="29"/>
      <c r="B19" s="205">
        <v>5</v>
      </c>
      <c r="C19" s="56"/>
      <c r="D19" s="56"/>
      <c r="E19" s="56"/>
      <c r="F19" s="56"/>
      <c r="G19" s="201"/>
      <c r="H19" s="201"/>
      <c r="I19" s="201"/>
      <c r="J19" s="201"/>
      <c r="K19" s="220"/>
      <c r="L19" s="201"/>
      <c r="M19" s="201"/>
      <c r="N19" s="201"/>
      <c r="O19" s="40"/>
      <c r="X19" s="33"/>
      <c r="Z19" s="34"/>
      <c r="AA19" s="42"/>
    </row>
    <row r="20" spans="1:28" s="41" customFormat="1" ht="82.5" customHeight="1" x14ac:dyDescent="0.2">
      <c r="A20" s="29"/>
      <c r="B20" s="205">
        <v>6</v>
      </c>
      <c r="C20" s="56"/>
      <c r="D20" s="56"/>
      <c r="E20" s="56"/>
      <c r="F20" s="56"/>
      <c r="G20" s="201"/>
      <c r="H20" s="201"/>
      <c r="I20" s="201"/>
      <c r="J20" s="201"/>
      <c r="K20" s="220"/>
      <c r="L20" s="201"/>
      <c r="M20" s="201"/>
      <c r="N20" s="201"/>
      <c r="O20" s="40"/>
      <c r="X20" s="33"/>
      <c r="Z20" s="34"/>
      <c r="AA20" s="42"/>
    </row>
    <row r="21" spans="1:28" ht="8.25" customHeight="1" x14ac:dyDescent="0.2">
      <c r="A21" s="29"/>
      <c r="B21" s="30"/>
      <c r="C21" s="30"/>
      <c r="D21" s="30"/>
      <c r="E21" s="30"/>
      <c r="F21" s="31"/>
      <c r="G21" s="31"/>
      <c r="H21" s="31"/>
      <c r="I21" s="31"/>
      <c r="J21" s="77"/>
      <c r="L21" s="77"/>
      <c r="M21" s="77"/>
      <c r="N21" s="77"/>
      <c r="O21" s="29"/>
      <c r="Z21" s="34"/>
      <c r="AA21" s="34"/>
      <c r="AB21" s="34"/>
    </row>
    <row r="22" spans="1:28" x14ac:dyDescent="0.2">
      <c r="Z22" s="34"/>
      <c r="AA22" s="34"/>
      <c r="AB22" s="34"/>
    </row>
    <row r="23" spans="1:28" x14ac:dyDescent="0.2">
      <c r="Z23" s="34"/>
      <c r="AA23" s="34"/>
      <c r="AB23" s="34"/>
    </row>
    <row r="24" spans="1:28" x14ac:dyDescent="0.2">
      <c r="Z24" s="34"/>
      <c r="AA24" s="34"/>
      <c r="AB24" s="34"/>
    </row>
    <row r="25" spans="1:28" x14ac:dyDescent="0.2">
      <c r="Z25" s="34"/>
      <c r="AA25" s="34"/>
      <c r="AB25" s="34"/>
    </row>
    <row r="26" spans="1:28" x14ac:dyDescent="0.2">
      <c r="Z26" s="34"/>
      <c r="AA26" s="34"/>
      <c r="AB26" s="34"/>
    </row>
    <row r="27" spans="1:28" x14ac:dyDescent="0.2">
      <c r="Z27" s="34"/>
      <c r="AA27" s="34"/>
      <c r="AB27" s="34"/>
    </row>
    <row r="28" spans="1:28" x14ac:dyDescent="0.2">
      <c r="Z28" s="34"/>
      <c r="AA28" s="34"/>
      <c r="AB28" s="34"/>
    </row>
    <row r="29" spans="1:28" x14ac:dyDescent="0.2">
      <c r="Z29" s="34"/>
      <c r="AA29" s="34"/>
      <c r="AB29" s="34"/>
    </row>
    <row r="30" spans="1:28" x14ac:dyDescent="0.2">
      <c r="Z30" s="34"/>
      <c r="AA30" s="34"/>
      <c r="AB30" s="34"/>
    </row>
    <row r="31" spans="1:28" x14ac:dyDescent="0.2">
      <c r="Z31" s="34"/>
      <c r="AA31" s="34"/>
      <c r="AB31" s="34"/>
    </row>
    <row r="32" spans="1:28" x14ac:dyDescent="0.2">
      <c r="Z32" s="34"/>
      <c r="AA32" s="34"/>
      <c r="AB32" s="34"/>
    </row>
    <row r="33" spans="26:28" x14ac:dyDescent="0.2">
      <c r="Z33" s="34"/>
      <c r="AA33" s="34"/>
      <c r="AB33" s="34"/>
    </row>
    <row r="34" spans="26:28" x14ac:dyDescent="0.2">
      <c r="Z34" s="34"/>
      <c r="AA34" s="34"/>
      <c r="AB34" s="34"/>
    </row>
    <row r="35" spans="26:28" x14ac:dyDescent="0.2">
      <c r="Z35" s="34"/>
      <c r="AA35" s="34"/>
      <c r="AB35" s="34"/>
    </row>
    <row r="36" spans="26:28" x14ac:dyDescent="0.2">
      <c r="Z36" s="34"/>
      <c r="AA36" s="34"/>
      <c r="AB36" s="34"/>
    </row>
    <row r="37" spans="26:28" x14ac:dyDescent="0.2">
      <c r="Z37" s="34"/>
      <c r="AA37" s="34"/>
      <c r="AB37" s="34"/>
    </row>
    <row r="38" spans="26:28" x14ac:dyDescent="0.2">
      <c r="Z38" s="34"/>
      <c r="AA38" s="34"/>
      <c r="AB38" s="34"/>
    </row>
    <row r="39" spans="26:28" x14ac:dyDescent="0.2">
      <c r="Z39" s="34"/>
      <c r="AA39" s="34"/>
      <c r="AB39" s="34"/>
    </row>
    <row r="40" spans="26:28" x14ac:dyDescent="0.2">
      <c r="Z40" s="34"/>
      <c r="AA40" s="34"/>
      <c r="AB40" s="34"/>
    </row>
    <row r="41" spans="26:28" x14ac:dyDescent="0.2">
      <c r="Z41" s="34"/>
      <c r="AA41" s="34"/>
      <c r="AB41" s="34"/>
    </row>
    <row r="42" spans="26:28" x14ac:dyDescent="0.2">
      <c r="Z42" s="34"/>
      <c r="AA42" s="34"/>
      <c r="AB42" s="34"/>
    </row>
    <row r="43" spans="26:28" x14ac:dyDescent="0.2">
      <c r="Z43" s="34"/>
      <c r="AA43" s="34"/>
      <c r="AB43" s="34"/>
    </row>
    <row r="44" spans="26:28" x14ac:dyDescent="0.2">
      <c r="Z44" s="34"/>
      <c r="AA44" s="34"/>
      <c r="AB44" s="34"/>
    </row>
    <row r="45" spans="26:28" x14ac:dyDescent="0.2">
      <c r="Z45" s="34"/>
      <c r="AA45" s="34"/>
      <c r="AB45" s="34"/>
    </row>
    <row r="46" spans="26:28" x14ac:dyDescent="0.2">
      <c r="AA46" s="34"/>
      <c r="AB46" s="34"/>
    </row>
    <row r="47" spans="26:28" x14ac:dyDescent="0.2">
      <c r="AA47" s="34"/>
      <c r="AB47" s="34"/>
    </row>
    <row r="48" spans="26:28" x14ac:dyDescent="0.2">
      <c r="AA48" s="34"/>
      <c r="AB48" s="34"/>
    </row>
    <row r="49" spans="27:28" x14ac:dyDescent="0.2">
      <c r="AA49" s="34"/>
      <c r="AB49" s="34"/>
    </row>
    <row r="50" spans="27:28" x14ac:dyDescent="0.2">
      <c r="AA50" s="34"/>
      <c r="AB50" s="34"/>
    </row>
    <row r="51" spans="27:28" x14ac:dyDescent="0.2">
      <c r="AA51" s="34"/>
      <c r="AB51" s="34"/>
    </row>
    <row r="52" spans="27:28" x14ac:dyDescent="0.2">
      <c r="AA52" s="34"/>
      <c r="AB52" s="34"/>
    </row>
    <row r="53" spans="27:28" x14ac:dyDescent="0.2">
      <c r="AA53" s="34"/>
      <c r="AB53" s="34"/>
    </row>
    <row r="54" spans="27:28" x14ac:dyDescent="0.2">
      <c r="AA54" s="34"/>
      <c r="AB54" s="34"/>
    </row>
    <row r="55" spans="27:28" x14ac:dyDescent="0.2">
      <c r="AA55" s="34"/>
      <c r="AB55" s="34"/>
    </row>
    <row r="56" spans="27:28" x14ac:dyDescent="0.2">
      <c r="AA56" s="34"/>
      <c r="AB56" s="34"/>
    </row>
    <row r="57" spans="27:28" x14ac:dyDescent="0.2">
      <c r="AA57" s="34"/>
      <c r="AB57" s="34"/>
    </row>
    <row r="58" spans="27:28" x14ac:dyDescent="0.2">
      <c r="AA58" s="34"/>
      <c r="AB58" s="34"/>
    </row>
    <row r="59" spans="27:28" x14ac:dyDescent="0.2">
      <c r="AA59" s="34"/>
      <c r="AB59" s="34"/>
    </row>
    <row r="60" spans="27:28" x14ac:dyDescent="0.2">
      <c r="AA60" s="34"/>
      <c r="AB60" s="34"/>
    </row>
    <row r="61" spans="27:28" x14ac:dyDescent="0.2">
      <c r="AA61" s="34"/>
      <c r="AB61" s="34"/>
    </row>
    <row r="62" spans="27:28" x14ac:dyDescent="0.2">
      <c r="AA62" s="34"/>
      <c r="AB62" s="34"/>
    </row>
    <row r="63" spans="27:28" x14ac:dyDescent="0.2">
      <c r="AA63" s="34"/>
      <c r="AB63" s="34"/>
    </row>
    <row r="64" spans="27:28" x14ac:dyDescent="0.2">
      <c r="AA64" s="34"/>
      <c r="AB64" s="34"/>
    </row>
    <row r="65" spans="27:28" x14ac:dyDescent="0.2">
      <c r="AA65" s="34"/>
      <c r="AB65" s="34"/>
    </row>
    <row r="66" spans="27:28" x14ac:dyDescent="0.2">
      <c r="AA66" s="34"/>
      <c r="AB66" s="34"/>
    </row>
    <row r="67" spans="27:28" x14ac:dyDescent="0.2">
      <c r="AA67" s="34"/>
      <c r="AB67" s="34"/>
    </row>
    <row r="68" spans="27:28" x14ac:dyDescent="0.2">
      <c r="AA68" s="34"/>
      <c r="AB68" s="34"/>
    </row>
    <row r="69" spans="27:28" x14ac:dyDescent="0.2">
      <c r="AB69" s="34"/>
    </row>
    <row r="70" spans="27:28" x14ac:dyDescent="0.2">
      <c r="AB70" s="34"/>
    </row>
    <row r="71" spans="27:28" x14ac:dyDescent="0.2">
      <c r="AB71" s="34"/>
    </row>
    <row r="72" spans="27:28" x14ac:dyDescent="0.2">
      <c r="AB72" s="34"/>
    </row>
    <row r="73" spans="27:28" x14ac:dyDescent="0.2">
      <c r="AB73" s="34"/>
    </row>
    <row r="74" spans="27:28" x14ac:dyDescent="0.2">
      <c r="AB74" s="34"/>
    </row>
    <row r="75" spans="27:28" x14ac:dyDescent="0.2">
      <c r="AB75" s="34"/>
    </row>
    <row r="76" spans="27:28" x14ac:dyDescent="0.2">
      <c r="AB76" s="34"/>
    </row>
    <row r="77" spans="27:28" x14ac:dyDescent="0.2">
      <c r="AB77" s="34"/>
    </row>
    <row r="78" spans="27:28" x14ac:dyDescent="0.2">
      <c r="AB78" s="34"/>
    </row>
    <row r="79" spans="27:28" x14ac:dyDescent="0.2">
      <c r="AB79" s="34"/>
    </row>
    <row r="80" spans="27:28" x14ac:dyDescent="0.2">
      <c r="AB80" s="34"/>
    </row>
    <row r="81" spans="28:28" x14ac:dyDescent="0.2">
      <c r="AB81" s="34"/>
    </row>
    <row r="82" spans="28:28" x14ac:dyDescent="0.2">
      <c r="AB82" s="34"/>
    </row>
    <row r="83" spans="28:28" x14ac:dyDescent="0.2">
      <c r="AB83" s="34"/>
    </row>
    <row r="84" spans="28:28" x14ac:dyDescent="0.2">
      <c r="AB84" s="34"/>
    </row>
    <row r="85" spans="28:28" x14ac:dyDescent="0.2">
      <c r="AB85" s="34"/>
    </row>
    <row r="86" spans="28:28" x14ac:dyDescent="0.2">
      <c r="AB86" s="34"/>
    </row>
    <row r="87" spans="28:28" x14ac:dyDescent="0.2">
      <c r="AB87" s="34"/>
    </row>
    <row r="88" spans="28:28" x14ac:dyDescent="0.2">
      <c r="AB88" s="34"/>
    </row>
  </sheetData>
  <sheetProtection password="CCE3" sheet="1" objects="1" scenarios="1"/>
  <autoFilter ref="B14:J15">
    <filterColumn colId="5" showButton="0"/>
    <filterColumn colId="6" showButton="0"/>
  </autoFilter>
  <dataConsolidate/>
  <mergeCells count="18">
    <mergeCell ref="D2:L3"/>
    <mergeCell ref="D4:L4"/>
    <mergeCell ref="B7:I7"/>
    <mergeCell ref="B9:C9"/>
    <mergeCell ref="G16:I16"/>
    <mergeCell ref="L9:N9"/>
    <mergeCell ref="L10:N10"/>
    <mergeCell ref="J10:K10"/>
    <mergeCell ref="B10:C10"/>
    <mergeCell ref="J9:K9"/>
    <mergeCell ref="G9:H9"/>
    <mergeCell ref="D9:F9"/>
    <mergeCell ref="D10:F10"/>
    <mergeCell ref="G10:H10"/>
    <mergeCell ref="G17:I17"/>
    <mergeCell ref="B12:I12"/>
    <mergeCell ref="G14:I14"/>
    <mergeCell ref="G15:I15"/>
  </mergeCells>
  <dataValidations count="1">
    <dataValidation type="list" allowBlank="1" showInputMessage="1" showErrorMessage="1" sqref="K15:K17">
      <formula1>$B$334:$B$336</formula1>
    </dataValidation>
  </dataValidations>
  <printOptions horizontalCentered="1" verticalCentered="1"/>
  <pageMargins left="0.39370078740157483" right="0.39370078740157483" top="0.39370078740157483" bottom="0.39370078740157483" header="0.31496062992125984" footer="0.31496062992125984"/>
  <pageSetup paperSize="14" scale="64" orientation="landscape" horizontalDpi="4294967294" verticalDpi="4294967294" r:id="rId1"/>
  <headerFooter alignWithMargins="0"/>
  <ignoredErrors>
    <ignoredError sqref="D9:D10 I9" unlockedFormula="1"/>
  </ignoredErrors>
  <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'base de datos'!$B$297:$B$304</xm:f>
          </x14:formula1>
          <xm:sqref>F15:F17</xm:sqref>
        </x14:dataValidation>
        <x14:dataValidation type="list" allowBlank="1" showInputMessage="1" showErrorMessage="1">
          <x14:formula1>
            <xm:f>'base de datos'!$B$306:$B$308</xm:f>
          </x14:formula1>
          <xm:sqref>D18:E18</xm:sqref>
        </x14:dataValidation>
        <x14:dataValidation type="list" allowBlank="1" showInputMessage="1" showErrorMessage="1">
          <x14:formula1>
            <xm:f>'base de datos'!$B$314:$B$315</xm:f>
          </x14:formula1>
          <xm:sqref>L15:L17</xm:sqref>
        </x14:dataValidation>
        <x14:dataValidation type="list" allowBlank="1" showInputMessage="1" showErrorMessage="1">
          <x14:formula1>
            <xm:f>'base de datos'!$B$306:$B$312</xm:f>
          </x14:formula1>
          <xm:sqref>E15:E17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59</vt:i4>
      </vt:variant>
    </vt:vector>
  </HeadingPairs>
  <TitlesOfParts>
    <vt:vector size="65" baseType="lpstr">
      <vt:lpstr>base de datos</vt:lpstr>
      <vt:lpstr>INSTRUCTIVO</vt:lpstr>
      <vt:lpstr>01. INFORMACION GENERAL</vt:lpstr>
      <vt:lpstr>02. PLAN DE ACCION </vt:lpstr>
      <vt:lpstr>03. EJECUCIÓN DE RECURSOS</vt:lpstr>
      <vt:lpstr>04. CONTROL DE CAMBIOS</vt:lpstr>
      <vt:lpstr>_01_Desarrollar_e_implementar_100__de_la__Estrategia_Distrital_de_Respuesta_a_Emergencias</vt:lpstr>
      <vt:lpstr>'01. INFORMACION GENERAL'!Área_de_impresión</vt:lpstr>
      <vt:lpstr>'02. PLAN DE ACCION '!Área_de_impresión</vt:lpstr>
      <vt:lpstr>'03. EJECUCIÓN DE RECURSOS'!Área_de_impresión</vt:lpstr>
      <vt:lpstr>'04. CONTROL DE CAMBIOS'!Área_de_impresión</vt:lpstr>
      <vt:lpstr>INSTRUCTIVO!Área_de_impresión</vt:lpstr>
      <vt:lpstr>Atención_Integral_oportuna_eficiente_y_eficaz_de_las_situaciones_de_emergencia_calamidad_o_desastre_a_traves_de_la_estrategia_distrital_de_respuesta</vt:lpstr>
      <vt:lpstr>Bogota_ciudad_sostenible_y_eficiente_baja_en_carbono</vt:lpstr>
      <vt:lpstr>FONDIGER</vt:lpstr>
      <vt:lpstr>Funcionamiento</vt:lpstr>
      <vt:lpstr>Gastos_Generales</vt:lpstr>
      <vt:lpstr>'base de datos'!Generacion_de_</vt:lpstr>
      <vt:lpstr>Generación_de_conociminento_y_actualización_de_los_analisis_de_riesgos_y_efectos_del_cambio_climatico</vt:lpstr>
      <vt:lpstr>IDIGER</vt:lpstr>
      <vt:lpstr>Implementación_de_procesos_efectivos_de_preparativos_respuesta_y_recuperación_post_evento</vt:lpstr>
      <vt:lpstr>Inversión_Directa_FONDIGER</vt:lpstr>
      <vt:lpstr>Inversión_Directa_IDIGER</vt:lpstr>
      <vt:lpstr>'base de datos'!linea</vt:lpstr>
      <vt:lpstr>LISTA001</vt:lpstr>
      <vt:lpstr>LISTA002</vt:lpstr>
      <vt:lpstr>LISTA003</vt:lpstr>
      <vt:lpstr>LISTA004</vt:lpstr>
      <vt:lpstr>LISTA005</vt:lpstr>
      <vt:lpstr>LISTA006</vt:lpstr>
      <vt:lpstr>LISTA007</vt:lpstr>
      <vt:lpstr>LISTA008</vt:lpstr>
      <vt:lpstr>LISTA009</vt:lpstr>
      <vt:lpstr>LISTA010</vt:lpstr>
      <vt:lpstr>LISTA011</vt:lpstr>
      <vt:lpstr>LISTA012</vt:lpstr>
      <vt:lpstr>LISTA013</vt:lpstr>
      <vt:lpstr>LISTA014</vt:lpstr>
      <vt:lpstr>LISTA015</vt:lpstr>
      <vt:lpstr>LISTA016</vt:lpstr>
      <vt:lpstr>LISTA017</vt:lpstr>
      <vt:lpstr>LISTA018</vt:lpstr>
      <vt:lpstr>LISTA019</vt:lpstr>
      <vt:lpstr>LISTA020</vt:lpstr>
      <vt:lpstr>LISTA021</vt:lpstr>
      <vt:lpstr>LISTA022</vt:lpstr>
      <vt:lpstr>LISTA023</vt:lpstr>
      <vt:lpstr>LISTA024</vt:lpstr>
      <vt:lpstr>LISTA025</vt:lpstr>
      <vt:lpstr>LISTA026</vt:lpstr>
      <vt:lpstr>Manejo_integral_del_agua_como_elemento_vital_para_la_resiliencia_frente_a_riesgos_y_los_efectos_del_cambio_climatico</vt:lpstr>
      <vt:lpstr>ORIGEN</vt:lpstr>
      <vt:lpstr>Proyecto_No_1158_Reducción_del_riesgo_y_adaptación_al_cambio_climático</vt:lpstr>
      <vt:lpstr>Proyecto_No_1166_Consolidación_de_la_gestión_pública_eficiente_del_IDIGER_como_entidad_coordinadora_del_SDGR_CC</vt:lpstr>
      <vt:lpstr>Proyecto_No_1172_Conocimiento_del_riesgo_y_efectos_del_cambio_climático</vt:lpstr>
      <vt:lpstr>Proyecto_No_1178_Fortalecimiento_del_manejo_de_emergencias_y_desastres</vt:lpstr>
      <vt:lpstr>Reducción_de_la_vulnerabilidad_territorial_de_Bogota_frente_a_riesgos_y_efectos_del_cambio_climatico</vt:lpstr>
      <vt:lpstr>Resiliencia_sectorial_y_reducción_de_riesgos_de_gran_impacto</vt:lpstr>
      <vt:lpstr>Sistema_de_gobernanza_ambiental_para_afrontar_colectivamente_los_riesgos_y_efectos_de_cambio_climatico</vt:lpstr>
      <vt:lpstr>'01. INFORMACION GENERAL'!Títulos_a_imprimir</vt:lpstr>
      <vt:lpstr>'02. PLAN DE ACCION '!Títulos_a_imprimir</vt:lpstr>
      <vt:lpstr>'03. EJECUCIÓN DE RECURSOS'!Títulos_a_imprimir</vt:lpstr>
      <vt:lpstr>'04. CONTROL DE CAMBIOS'!Títulos_a_imprimir</vt:lpstr>
      <vt:lpstr>INSTRUCTIVO!Títulos_a_imprimir</vt:lpstr>
      <vt:lpstr>Tranformación_cultural_para_enfentar_los_riesgos_y_los_nuevos_retos_del_cambio_climatico</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 Leonardo Millan Alvarado</dc:creator>
  <cp:lastModifiedBy>Rafael Moreno Alvarez</cp:lastModifiedBy>
  <cp:lastPrinted>2018-06-26T20:42:23Z</cp:lastPrinted>
  <dcterms:created xsi:type="dcterms:W3CDTF">2016-06-16T13:03:17Z</dcterms:created>
  <dcterms:modified xsi:type="dcterms:W3CDTF">2019-01-09T23:24:30Z</dcterms:modified>
</cp:coreProperties>
</file>