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12. PROYECTOS DE INVERSIÓN BMT 2018\05. Planes de Accion 2018\05. Oficina Asesora de Planeacion\04. OAP A DICIEMBRE  31 2018\"/>
    </mc:Choice>
  </mc:AlternateContent>
  <bookViews>
    <workbookView xWindow="0" yWindow="0" windowWidth="21600" windowHeight="9135" tabRatio="710" firstSheet="2" activeTab="3"/>
  </bookViews>
  <sheets>
    <sheet name="base de datos" sheetId="2" r:id="rId1"/>
    <sheet name="INSTRUCTIVO" sheetId="3" r:id="rId2"/>
    <sheet name="01. INFORMACION GENERAL" sheetId="5" r:id="rId3"/>
    <sheet name="02. PLAN DE ACCION " sheetId="6" r:id="rId4"/>
    <sheet name="03. EJECUCIÓN DE RECURSOS" sheetId="8" r:id="rId5"/>
    <sheet name="04. CONTROL DE CAMBIOS" sheetId="10" r:id="rId6"/>
  </sheets>
  <externalReferences>
    <externalReference r:id="rId7"/>
    <externalReference r:id="rId8"/>
  </externalReferences>
  <definedNames>
    <definedName name="_01_Desarrollar_e_implementar_100__de_la__Estrategia_Distrital_de_Respuesta_a_Emergencias">'base de datos'!$G$175:$G$196</definedName>
    <definedName name="_xlnm._FilterDatabase" localSheetId="2" hidden="1">'01. INFORMACION GENERAL'!#REF!</definedName>
    <definedName name="_xlnm._FilterDatabase" localSheetId="3" hidden="1">'02. PLAN DE ACCION '!$A$6:$Y$20</definedName>
    <definedName name="_xlnm._FilterDatabase" localSheetId="4" hidden="1">'03. EJECUCIÓN DE RECURSOS'!$B$13:$N$13</definedName>
    <definedName name="_xlnm._FilterDatabase" localSheetId="5" hidden="1">'04. CONTROL DE CAMBIOS'!$B$14:$J$15</definedName>
    <definedName name="_xlnm._FilterDatabase" localSheetId="1" hidden="1">INSTRUCTIVO!$B$6:$H$14</definedName>
    <definedName name="_xlnm.Print_Area" localSheetId="2">'01. INFORMACION GENERAL'!$A$1:$N$42</definedName>
    <definedName name="_xlnm.Print_Area" localSheetId="3">'02. PLAN DE ACCION '!$A$1:$S$75</definedName>
    <definedName name="_xlnm.Print_Area" localSheetId="4">'03. EJECUCIÓN DE RECURSOS'!$A$1:$O$85</definedName>
    <definedName name="_xlnm.Print_Area" localSheetId="5">'04. CONTROL DE CAMBIOS'!$A$1:$O$21</definedName>
    <definedName name="_xlnm.Print_Area" localSheetId="1">INSTRUCTIVO!$A$1:$I$41</definedName>
    <definedName name="Atención_Integral_oportuna_eficiente_y_eficaz_de_las_situaciones_de_emergencia_calamidad_o_desastre_a_traves_de_la_estrategia_distrital_de_respuesta">'base de datos'!$M$186</definedName>
    <definedName name="Bogota_ciudad_sostenible_y_eficiente_baja_en_carbono">'base de datos'!$Q$186:$Q$189</definedName>
    <definedName name="FONDIGER">'base de datos'!$C$186:$C$194</definedName>
    <definedName name="Funcionamiento">'base de datos'!$C$158</definedName>
    <definedName name="Gastos_Generales">'base de datos'!$E$186:$E$190</definedName>
    <definedName name="Generacion_de_" localSheetId="0">'base de datos'!$C$249:$C$252</definedName>
    <definedName name="Generación_de_conociminento_y_actualización_de_los_analisis_de_riesgos_y_efectos_del_cambio_climatico">'base de datos'!$J$186:$J$189</definedName>
    <definedName name="IDIGER">'base de datos'!$B$186:$B$190</definedName>
    <definedName name="Implementación_de_procesos_efectivos_de_preparativos_respuesta_y_recuperación_post_evento">'base de datos'!$L$186:$L$189</definedName>
    <definedName name="Inversión_Directa_FONDIGER">'base de datos'!$E$158:$E$166</definedName>
    <definedName name="Inversión_Directa_IDIGER">'base de datos'!$D$158:$D$161</definedName>
    <definedName name="linea" localSheetId="0">'base de datos'!$C$231:$C$241</definedName>
    <definedName name="LISTA001">'base de datos'!$E$31:$E$36</definedName>
    <definedName name="LISTA002">'base de datos'!$F$31</definedName>
    <definedName name="LISTA003">'base de datos'!$G$31</definedName>
    <definedName name="LISTA004">'base de datos'!$H$31:$H$32</definedName>
    <definedName name="LISTA005">'base de datos'!$I$31:$I$32</definedName>
    <definedName name="LISTA006">'base de datos'!$J$31:$J$33</definedName>
    <definedName name="LISTA007">'base de datos'!$K$31</definedName>
    <definedName name="LISTA008">'base de datos'!$L$31:$L$32</definedName>
    <definedName name="LISTA009">'base de datos'!$M$31</definedName>
    <definedName name="LISTA010">'base de datos'!$E$175:$E$181</definedName>
    <definedName name="LISTA011">'base de datos'!$F$175:$F$181</definedName>
    <definedName name="LISTA012">'base de datos'!$G$175:$G$181</definedName>
    <definedName name="LISTA013">'base de datos'!$H$175:$H$181</definedName>
    <definedName name="LISTA014">'base de datos'!$E$141:$E$149</definedName>
    <definedName name="LISTA015">'base de datos'!$F$141</definedName>
    <definedName name="LISTA016">'base de datos'!$G$141</definedName>
    <definedName name="LISTA017">'base de datos'!$H$141</definedName>
    <definedName name="LISTA018">'base de datos'!$I$141</definedName>
    <definedName name="LISTA019">'base de datos'!$J$141</definedName>
    <definedName name="LISTA020">'base de datos'!$K$141</definedName>
    <definedName name="LISTA021">'base de datos'!$L$141</definedName>
    <definedName name="LISTA022">'base de datos'!$M$141</definedName>
    <definedName name="LISTA023">'base de datos'!$N$141</definedName>
    <definedName name="LISTA024">'base de datos'!$O$141</definedName>
    <definedName name="LISTA025">'base de datos'!$P$141</definedName>
    <definedName name="LISTA026">'base de datos'!$Q$141</definedName>
    <definedName name="Manejo_integral_del_agua_como_elemento_vital_para_la_resiliencia_frente_a_riesgos_y_los_efectos_del_cambio_climatico">'base de datos'!$N$186:$N$192</definedName>
    <definedName name="ORIGEN">'base de datos'!$A$186:$A$187</definedName>
    <definedName name="Proyecto_No_1158_Reducción_del_riesgo_y_adaptación_al_cambio_climático">'base de datos'!$G$186:$G$190</definedName>
    <definedName name="Proyecto_No_1166_Consolidación_de_la_gestión_pública_eficiente_del_IDIGER_como_entidad_coordinadora_del_SDGR_CC">'base de datos'!$I$186:$I$190</definedName>
    <definedName name="Proyecto_No_1172_Conocimiento_del_riesgo_y_efectos_del_cambio_climático">'base de datos'!$F$186:$F$190</definedName>
    <definedName name="Proyecto_No_1178_Fortalecimiento_del_manejo_de_emergencias_y_desastres">'base de datos'!$H$186:$H$191</definedName>
    <definedName name="Reducción_de_la_vulnerabilidad_territorial_de_Bogota_frente_a_riesgos_y_efectos_del_cambio_climatico">'base de datos'!$R$186:$R$191</definedName>
    <definedName name="Resiliencia_sectorial_y_reducción_de_riesgos_de_gran_impacto">'base de datos'!$K$186:$K$192</definedName>
    <definedName name="Sistema_de_gobernanza_ambiental_para_afrontar_colectivamente_los_riesgos_y_efectos_de_cambio_climatico">'base de datos'!$O$186:$O$188</definedName>
    <definedName name="_xlnm.Print_Titles" localSheetId="2">'01. INFORMACION GENERAL'!$1:$26</definedName>
    <definedName name="_xlnm.Print_Titles" localSheetId="3">'02. PLAN DE ACCION '!$1:$6</definedName>
    <definedName name="_xlnm.Print_Titles" localSheetId="4">'03. EJECUCIÓN DE RECURSOS'!$2:$13</definedName>
    <definedName name="_xlnm.Print_Titles" localSheetId="5">'04. CONTROL DE CAMBIOS'!$1:$19</definedName>
    <definedName name="_xlnm.Print_Titles" localSheetId="1">INSTRUCTIVO!$1:$5</definedName>
    <definedName name="Tranformación_cultural_para_enfentar_los_riesgos_y_los_nuevos_retos_del_cambio_climatico">'base de datos'!$P$186:$P$189</definedName>
  </definedNames>
  <calcPr calcId="152511"/>
</workbook>
</file>

<file path=xl/calcChain.xml><?xml version="1.0" encoding="utf-8"?>
<calcChain xmlns="http://schemas.openxmlformats.org/spreadsheetml/2006/main">
  <c r="O35" i="6" l="1"/>
  <c r="O59" i="6" l="1"/>
  <c r="F37" i="5" l="1"/>
  <c r="O47" i="6" l="1"/>
  <c r="O37" i="6" s="1"/>
  <c r="O22" i="6"/>
  <c r="Q62" i="6"/>
  <c r="R62" i="6"/>
  <c r="P62" i="6"/>
  <c r="Q21" i="6"/>
  <c r="Q35" i="6"/>
  <c r="Q47" i="6"/>
  <c r="Q55" i="6" s="1"/>
  <c r="R21" i="6"/>
  <c r="R35" i="6"/>
  <c r="R47" i="6"/>
  <c r="R55" i="6" s="1"/>
  <c r="P21" i="6"/>
  <c r="P47" i="6"/>
  <c r="P35" i="6"/>
  <c r="O62" i="6"/>
  <c r="O56" i="6" s="1"/>
  <c r="O66" i="6"/>
  <c r="O63" i="6" s="1"/>
  <c r="J66" i="6"/>
  <c r="K62" i="6"/>
  <c r="L62" i="6"/>
  <c r="J62" i="6"/>
  <c r="F72" i="6"/>
  <c r="S66" i="6"/>
  <c r="R66" i="6"/>
  <c r="Q66" i="6"/>
  <c r="P66" i="6"/>
  <c r="L66" i="6"/>
  <c r="K66" i="6"/>
  <c r="J47" i="6"/>
  <c r="O55" i="6"/>
  <c r="O49" i="6" s="1"/>
  <c r="J55" i="6"/>
  <c r="K47" i="6"/>
  <c r="L47" i="6"/>
  <c r="L55" i="6" s="1"/>
  <c r="M47" i="6"/>
  <c r="K35" i="6"/>
  <c r="L35" i="6"/>
  <c r="J35" i="6"/>
  <c r="O21" i="6"/>
  <c r="O7" i="6" s="1"/>
  <c r="J21" i="6"/>
  <c r="M35" i="6"/>
  <c r="K55" i="6"/>
  <c r="M55" i="6"/>
  <c r="P55" i="6"/>
  <c r="K21" i="6"/>
  <c r="L21" i="6"/>
  <c r="K14" i="8"/>
  <c r="J14" i="8"/>
  <c r="C15" i="8"/>
  <c r="C17" i="8"/>
  <c r="C47" i="8"/>
  <c r="C48" i="8"/>
  <c r="C49" i="8"/>
  <c r="C50" i="8"/>
  <c r="C51" i="8"/>
  <c r="C53" i="8"/>
  <c r="C54" i="8"/>
  <c r="C55" i="8"/>
  <c r="C45" i="8"/>
  <c r="C44" i="8"/>
  <c r="N32" i="8"/>
  <c r="N31" i="8"/>
  <c r="C42" i="8"/>
  <c r="C41" i="8"/>
  <c r="C33" i="8"/>
  <c r="C34" i="8"/>
  <c r="C35" i="8"/>
  <c r="C36" i="8"/>
  <c r="C37" i="8"/>
  <c r="C38" i="8"/>
  <c r="C39" i="8"/>
  <c r="C40" i="8"/>
  <c r="C32" i="8"/>
  <c r="C30" i="8"/>
  <c r="N30" i="8"/>
  <c r="N29" i="8" s="1"/>
  <c r="K29" i="8"/>
  <c r="L29" i="8"/>
  <c r="M29" i="8"/>
  <c r="J29" i="8"/>
  <c r="N23" i="8"/>
  <c r="N20" i="8"/>
  <c r="N15" i="8"/>
  <c r="C24" i="8"/>
  <c r="C25" i="8"/>
  <c r="C26" i="8"/>
  <c r="C27" i="8"/>
  <c r="C28" i="8"/>
  <c r="C23" i="8"/>
  <c r="C22" i="8"/>
  <c r="C21" i="8"/>
  <c r="C18" i="8"/>
  <c r="C19" i="8"/>
  <c r="C20" i="8"/>
  <c r="C16" i="8"/>
  <c r="K36" i="5"/>
  <c r="J84" i="8"/>
  <c r="I10" i="10"/>
  <c r="I9" i="10"/>
  <c r="D9" i="10"/>
  <c r="D8" i="8"/>
  <c r="D10" i="10"/>
  <c r="D9" i="8"/>
  <c r="D31" i="5"/>
  <c r="J10" i="5"/>
  <c r="B10" i="5"/>
  <c r="C141" i="2"/>
  <c r="C142" i="2" s="1"/>
  <c r="C69" i="8"/>
  <c r="C67" i="8"/>
  <c r="C66" i="8"/>
  <c r="C68" i="8"/>
  <c r="C65" i="8"/>
  <c r="C60" i="8"/>
  <c r="C61" i="8"/>
  <c r="C62" i="8"/>
  <c r="C63" i="8"/>
  <c r="C64" i="8"/>
  <c r="C59" i="8"/>
  <c r="C58" i="8"/>
  <c r="C57" i="8"/>
  <c r="C56" i="8"/>
  <c r="N84" i="8"/>
  <c r="M84" i="8"/>
  <c r="L84" i="8"/>
  <c r="K84" i="8"/>
  <c r="I84" i="8"/>
  <c r="D32" i="5"/>
  <c r="K70" i="8"/>
  <c r="K46" i="8" s="1"/>
  <c r="K43" i="8" s="1"/>
  <c r="L70" i="8"/>
  <c r="L46" i="8" s="1"/>
  <c r="L43" i="8" s="1"/>
  <c r="L31" i="8" s="1"/>
  <c r="M70" i="8"/>
  <c r="M46" i="8" s="1"/>
  <c r="M43" i="8" s="1"/>
  <c r="M31" i="8" s="1"/>
  <c r="N70" i="8"/>
  <c r="J70" i="8"/>
  <c r="J46" i="8" s="1"/>
  <c r="J43" i="8" s="1"/>
  <c r="J31" i="8" s="1"/>
  <c r="N68" i="8"/>
  <c r="N67" i="8"/>
  <c r="N66" i="8"/>
  <c r="N64" i="8"/>
  <c r="N63" i="8"/>
  <c r="N61" i="8"/>
  <c r="N60" i="8"/>
  <c r="N59" i="8"/>
  <c r="N58" i="8"/>
  <c r="N57" i="8"/>
  <c r="N53" i="8"/>
  <c r="N54" i="8"/>
  <c r="N55" i="8"/>
  <c r="N56" i="8"/>
  <c r="N62" i="8"/>
  <c r="N65" i="8"/>
  <c r="N69" i="8"/>
  <c r="N45" i="8"/>
  <c r="N52" i="8"/>
  <c r="N51" i="8"/>
  <c r="N50" i="8"/>
  <c r="N49" i="8"/>
  <c r="N48" i="8"/>
  <c r="N47" i="8"/>
  <c r="N46" i="8"/>
  <c r="N44" i="8"/>
  <c r="L14" i="8"/>
  <c r="M14" i="8"/>
  <c r="S62" i="6"/>
  <c r="N17" i="8"/>
  <c r="N16" i="8"/>
  <c r="C31" i="2"/>
  <c r="C32" i="2"/>
  <c r="L8" i="8"/>
  <c r="I8" i="8" s="1"/>
  <c r="B24" i="5"/>
  <c r="C175" i="2" s="1"/>
  <c r="C176" i="2" s="1"/>
  <c r="N43" i="8" l="1"/>
  <c r="J76" i="8"/>
  <c r="Q72" i="6"/>
  <c r="N14" i="8"/>
  <c r="R72" i="6"/>
  <c r="F24" i="5"/>
  <c r="K71" i="6"/>
  <c r="K31" i="8"/>
  <c r="K76" i="8"/>
  <c r="L71" i="6"/>
  <c r="L76" i="8"/>
  <c r="M76" i="8"/>
  <c r="N76" i="8"/>
  <c r="P72" i="6"/>
  <c r="J71" i="6"/>
  <c r="J73" i="6" s="1"/>
  <c r="O71" i="6"/>
  <c r="P73" i="6" l="1"/>
  <c r="P71" i="6"/>
</calcChain>
</file>

<file path=xl/sharedStrings.xml><?xml version="1.0" encoding="utf-8"?>
<sst xmlns="http://schemas.openxmlformats.org/spreadsheetml/2006/main" count="1318" uniqueCount="756">
  <si>
    <t>PLE-FT-15</t>
  </si>
  <si>
    <t>VERSIÓN:</t>
  </si>
  <si>
    <t>Instituto Distrital de Gestión de Riesgos y Cambio Climatico - IDIGER</t>
  </si>
  <si>
    <t>FECHA INICIO</t>
  </si>
  <si>
    <t>FECHA FINAL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</si>
  <si>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</si>
  <si>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</si>
  <si>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</si>
  <si>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</si>
  <si>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</si>
  <si>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</si>
  <si>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</si>
  <si>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</si>
  <si>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</si>
  <si>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</si>
  <si>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</si>
  <si>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</si>
  <si>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</si>
  <si>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</si>
  <si>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</si>
  <si>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</si>
  <si>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</si>
  <si>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</si>
  <si>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</si>
  <si>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</si>
  <si>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</si>
  <si>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</si>
  <si>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</si>
  <si>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</si>
  <si>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</si>
  <si>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</si>
  <si>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</si>
  <si>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</si>
  <si>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</si>
  <si>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</si>
  <si>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</si>
  <si>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</si>
  <si>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</si>
  <si>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</si>
  <si>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</si>
  <si>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</si>
  <si>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</si>
  <si>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</si>
  <si>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</si>
  <si>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Oficina Asesora Jurídica</t>
  </si>
  <si>
    <t>Oficina Asesora Planeación</t>
  </si>
  <si>
    <t>Oficina de Control Interno</t>
  </si>
  <si>
    <t xml:space="preserve">Oficina de Tecnologías de la Información y las Comunicaciones </t>
  </si>
  <si>
    <t>Dirección General</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</si>
  <si>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</si>
  <si>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</si>
  <si>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</si>
  <si>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</si>
  <si>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</si>
  <si>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</si>
  <si>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Especifique el grupo encargado de formular y desarrollar el Plan de Acción. (Ejemplo: Subdirección - Grupo)</t>
  </si>
  <si>
    <t>Registrar el consecutivo por cada fila, de acuerdo con el item correspondiente, iniciando con el ítem número 1</t>
  </si>
  <si>
    <t>Liste los productos que espera entregar, para el registro tenga en cuenta dentro del componente los productos precedentes y siguientes para conservar el orden de los mismos.</t>
  </si>
  <si>
    <t>Realizar 12.000 Visitas de verificación a edificaciones con sistemas de transporte vertical y puertas eléctricas</t>
  </si>
  <si>
    <t xml:space="preserve">Subdirección Corporativa y Asuntos Disciplinarios </t>
  </si>
  <si>
    <t>Subdirección Para la Reducción del Riesgo y Adaptación al Cambio Climático</t>
  </si>
  <si>
    <t>Subdirección para el Manejo de Emergencias y Desastres</t>
  </si>
  <si>
    <t>A partir de la siguiente fila se deben registrar los componentes que se encuentran establecidos en su proyecto de inversión. Asi mismo, se pueden registrar otros componentes que hagan parte de funciones pares que no estan de manera especifica en la ficha EBI (Ejemplo: Talento humano, Juridica, Control Interno)</t>
  </si>
  <si>
    <t>3.1. ÍTEM</t>
  </si>
  <si>
    <r>
      <rPr>
        <b/>
        <sz val="11"/>
        <rFont val="Arial"/>
        <family val="2"/>
      </rPr>
      <t>FECHA INICIO</t>
    </r>
    <r>
      <rPr>
        <sz val="11"/>
        <rFont val="Arial"/>
        <family val="2"/>
      </rPr>
      <t xml:space="preserve">: Determine la fecha en que se dará inicio al desarrollo de la actividad propuesta
</t>
    </r>
    <r>
      <rPr>
        <b/>
        <sz val="11"/>
        <rFont val="Arial"/>
        <family val="2"/>
      </rPr>
      <t>FECHA FINAL:</t>
    </r>
    <r>
      <rPr>
        <sz val="11"/>
        <rFont val="Arial"/>
        <family val="2"/>
      </rPr>
      <t xml:space="preserve"> Determine la fecha en que se finalizará el desarrollo de la actividad propuesta</t>
    </r>
  </si>
  <si>
    <t>Determine el peso porcentual que tiene cada producto dentro de la meta, teniendo en cuenta que la sumatoria total de los ítem´s no debe exceder del 100%, recuerde que siempre existirá un producto que se identifica como prioritario dentro de cada componente; es decir, el producto que mayor peso deberá tener.</t>
  </si>
  <si>
    <t xml:space="preserve">Registre el porcentaje de avance acumulado para el logro de cada producto programado. El porcentaje debe calcularse teniendo en cuenta el peso porcentual asignado (Numeral 3.4)  </t>
  </si>
  <si>
    <r>
      <t xml:space="preserve">Estime el valor de los recursos financieros que se requieren para desarrollar la actividad, así como la fuente de financiación. </t>
    </r>
    <r>
      <rPr>
        <b/>
        <sz val="11"/>
        <color indexed="8"/>
        <rFont val="Arial"/>
        <family val="2"/>
      </rPr>
      <t>( IDIGER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</si>
  <si>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r>
      <t xml:space="preserve">Especifique el nombre de la (s) dependencia (s) encargada (s) de adelantar cada una de las actividades. </t>
    </r>
    <r>
      <rPr>
        <b/>
        <sz val="11"/>
        <color indexed="8"/>
        <rFont val="Arial"/>
        <family val="2"/>
      </rPr>
      <t>En el caso de no tener el nombre las personas responsables de realizar o ejecutar las actividades programadas al momento de realizar la programación o el seguimiento,  se debe registrar el objeto contractual contemplado.</t>
    </r>
  </si>
  <si>
    <t>a) Registre el valor correspondiente a los recursos de inversión del IDIGER ejecutados a la fecha de seguimiento del Plan de Acción según sea el caso (Inversión o Funcionamiento). 
b) Registre el valor correspondiente a los recursos del FONDIGER ejecutados a la fecha de seguimiento del Plan de Acción, teniendo en cuenta la vigencia de los recursos utilizados.</t>
  </si>
  <si>
    <t>CÓDIGO:</t>
  </si>
  <si>
    <t>FECHA DE REVISIÓN:</t>
  </si>
  <si>
    <t xml:space="preserve">01. INFORMACIÓN GENERAL </t>
  </si>
  <si>
    <t xml:space="preserve">PILAR /EJE </t>
  </si>
  <si>
    <t>PROGRAMA PDD</t>
  </si>
  <si>
    <t>PROYECTO DE ESTRATEGICO</t>
  </si>
  <si>
    <t>PROYECTO DE INVERSIÓN</t>
  </si>
  <si>
    <t>Tecnologías de la información y las comunicaciones</t>
  </si>
  <si>
    <t>AREA RESPONSABLE</t>
  </si>
  <si>
    <t>TIPO DE INDICADOR</t>
  </si>
  <si>
    <t xml:space="preserve">Eficacia </t>
  </si>
  <si>
    <t>Nombre</t>
  </si>
  <si>
    <t xml:space="preserve">Area </t>
  </si>
  <si>
    <t>Cargo</t>
  </si>
  <si>
    <t>Correo</t>
  </si>
  <si>
    <t>Telefono</t>
  </si>
  <si>
    <t>Eficiencia</t>
  </si>
  <si>
    <t xml:space="preserve">Efectividad </t>
  </si>
  <si>
    <t>Componentes</t>
  </si>
  <si>
    <t>Reasentamiento de familias localizadas en alto riesgo no mitigable</t>
  </si>
  <si>
    <t>Construcción de obras de mitigación y adecuación</t>
  </si>
  <si>
    <t>Fortalecimiento de capacidades para la gestión del riesgo y la adaptación al cambio climático</t>
  </si>
  <si>
    <t>Administración y desarrollo institucional</t>
  </si>
  <si>
    <t>Sistema integrado de gestión</t>
  </si>
  <si>
    <t>Caracterización de escenarios de riesgo</t>
  </si>
  <si>
    <t>Análisis de riesgo</t>
  </si>
  <si>
    <t>Monitoreo del riesgo</t>
  </si>
  <si>
    <t>Estrategia distrital de respuesta a emergencias</t>
  </si>
  <si>
    <t>Capacitación y entrenamiento</t>
  </si>
  <si>
    <t>Centro distrital logístico y de reserva</t>
  </si>
  <si>
    <t>Aglomeraciones de público</t>
  </si>
  <si>
    <t>Transporte vertical</t>
  </si>
  <si>
    <t>Respuesta a emergencias</t>
  </si>
  <si>
    <t>Direccionamiento Estrategico</t>
  </si>
  <si>
    <t>Conocimiento de Riesgos y Efectos del Cambio Climático</t>
  </si>
  <si>
    <t>Gestión Documental</t>
  </si>
  <si>
    <t>Seguimiento, Evaluación y Control de la Entidad</t>
  </si>
  <si>
    <t>Asesoría Jurídica</t>
  </si>
  <si>
    <t>SUBDIRECCIONES</t>
  </si>
  <si>
    <t>Subdirección Corporativa y Asuntos Disciplinarios</t>
  </si>
  <si>
    <t>Subdirección para la Reducción del Riesgos y Adaptación al Cambio Climático</t>
  </si>
  <si>
    <t>INDICADOR</t>
  </si>
  <si>
    <t>PLAN DE DESARROLLO</t>
  </si>
  <si>
    <t>VIGENCIA DEL PLAN  DE DESARROLLO</t>
  </si>
  <si>
    <t xml:space="preserve">Plan de Acción </t>
  </si>
  <si>
    <t>3. FUENTES DE FINANCIACIÓN</t>
  </si>
  <si>
    <t>10. Plan Estratégico de Tecnologías de la Información y las Comunicaciones - PETI</t>
  </si>
  <si>
    <t>11. Plan de Tratamiento de Riesgos de Seguridad y Privacidad de la Información</t>
  </si>
  <si>
    <t>12. Plan de Seguridad y Privacidad de la Información</t>
  </si>
  <si>
    <t>01. Plan Institucional de Archivos de la Entidad - PINAR</t>
  </si>
  <si>
    <t>02. Plan Anual de Adquisiciones</t>
  </si>
  <si>
    <t>03. Plan Anual de Vacantes</t>
  </si>
  <si>
    <t>04. Plan de Previsión de Recursos Humanos</t>
  </si>
  <si>
    <t>05. Plan Estratégico de Talento Humano</t>
  </si>
  <si>
    <t>06. Plan Institucional de Capacitación</t>
  </si>
  <si>
    <t>07. Plan de Incentivos Institucionales</t>
  </si>
  <si>
    <t>08. Plan de Trabajo Anual en Seguridad y Salud en el Trabajo</t>
  </si>
  <si>
    <t>09. Plan Anticorrupción y de Atención al Ciudadano</t>
  </si>
  <si>
    <t>OBJETIVO ESTRATEGICO DEL IDIGER</t>
  </si>
  <si>
    <t>1 de Enero al 31 de Diciembre de 2018</t>
  </si>
  <si>
    <t>1 de Enero al 31 de Diciembre de 2019</t>
  </si>
  <si>
    <t>1 de Enero al 31 de Diciembre de 2020</t>
  </si>
  <si>
    <t>Objetivos estrategicos</t>
  </si>
  <si>
    <r>
      <t>1.</t>
    </r>
    <r>
      <rPr>
        <sz val="9"/>
        <color rgb="FF000000"/>
        <rFont val="Times New Roman"/>
        <family val="1"/>
      </rPr>
      <t xml:space="preserve">  </t>
    </r>
    <r>
      <rPr>
        <sz val="9"/>
        <color rgb="FF000000"/>
        <rFont val="Arial"/>
        <family val="2"/>
      </rPr>
      <t>Lograr colaboradores del IDIGER altamente motivados y competentes mediante la gestión del conocimiento, acciones de formación, bienestar y la provisión de bienes y servicios, para fortalecer la capacidad técnica, ejecutora y comunicativa de la entidad.</t>
    </r>
  </si>
  <si>
    <r>
      <t>2.</t>
    </r>
    <r>
      <rPr>
        <sz val="9"/>
        <color rgb="FF000000"/>
        <rFont val="Times New Roman"/>
        <family val="1"/>
      </rPr>
      <t xml:space="preserve">  </t>
    </r>
    <r>
      <rPr>
        <sz val="9"/>
        <color rgb="FF000000"/>
        <rFont val="Arial"/>
        <family val="2"/>
      </rPr>
      <t>Generar y promover el conocimiento del riesgo y de los efectos del cambio climático mediante instrumentos y metodologías apropiadas y colaborativas para impulsar acciones de reducción, adaptación y dar soporte a las decisiones de desarrollo de la ciudad.</t>
    </r>
  </si>
  <si>
    <r>
      <t>3.</t>
    </r>
    <r>
      <rPr>
        <sz val="9"/>
        <color rgb="FF000000"/>
        <rFont val="Times New Roman"/>
        <family val="1"/>
      </rPr>
      <t xml:space="preserve">  </t>
    </r>
    <r>
      <rPr>
        <sz val="9"/>
        <color rgb="FF000000"/>
        <rFont val="Arial"/>
        <family val="2"/>
      </rPr>
      <t>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t>
    </r>
  </si>
  <si>
    <r>
      <t>4.</t>
    </r>
    <r>
      <rPr>
        <sz val="9"/>
        <color rgb="FF000000"/>
        <rFont val="Times New Roman"/>
        <family val="1"/>
      </rPr>
      <t xml:space="preserve">  </t>
    </r>
    <r>
      <rPr>
        <sz val="9"/>
        <color rgb="FF000000"/>
        <rFont val="Arial"/>
        <family val="2"/>
      </rPr>
      <t>Promover la ayuda mutua y solidaria entre los habitantes de la ciudad por medio del intercambio de experiencias y buenas prácticas, la educación, capacitación y comunicación, para reducir la vulnerabilidad de la población.</t>
    </r>
  </si>
  <si>
    <r>
      <t>5.</t>
    </r>
    <r>
      <rPr>
        <sz val="9"/>
        <rFont val="Times New Roman"/>
        <family val="1"/>
      </rPr>
      <t xml:space="preserve">  </t>
    </r>
    <r>
      <rPr>
        <sz val="9"/>
        <color rgb="FF000000"/>
        <rFont val="Arial"/>
        <family val="2"/>
      </rPr>
      <t>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r>
  </si>
  <si>
    <t>OBJETIVOS ESPECIFICOS DEL PLAN DE ACCIÓN</t>
  </si>
  <si>
    <t>02. ARTICULACIÓN CON EL PLAN DE DESARROLLO</t>
  </si>
  <si>
    <t>METAS A LA CUAL APORTA</t>
  </si>
  <si>
    <t>Proyecto No 1166 Consolidación de la gestión pública eficiente del IDIGER, como entidad coordinadora del SDGR-CC.</t>
  </si>
  <si>
    <t>Proyecto No 1178 Fortalecimiento del manejo de emergencias y desastres.</t>
  </si>
  <si>
    <t>Proyecto No 1158 Reducción del riesgo y adaptación al cambio climático.</t>
  </si>
  <si>
    <t>Proyecto No 1172 Conocimiento del riesgo y efectos del cambio climático.</t>
  </si>
  <si>
    <t>SECTOR</t>
  </si>
  <si>
    <t>CODIGO PRESUPUESTAL</t>
  </si>
  <si>
    <t>TIPOS DE PLANES DE ACCIÓN</t>
  </si>
  <si>
    <t>ORIGEN DE LOS RECURSOS</t>
  </si>
  <si>
    <t>01 Mantener 6  escenarios actualizados que contribuyan a fortalecer el conocimiento de riesgo y efectos del cambio climático en el Distrito Capital.</t>
  </si>
  <si>
    <t>02 Actualizar 4 planos normativos con la  Zonificación de Amenazas para el Plan de Ordenamiento Territorial.</t>
  </si>
  <si>
    <t xml:space="preserve">03 Elaborar 9 documentos de estudios  y/o diseños de obras de Reducción de Riesgo para el Distrito Capital. </t>
  </si>
  <si>
    <t>04 Emitir 2500 Documentos Técnicos  de amenaza y/o riesgo  a través de Conceptos  y/o Diagnósticos Técnicos.</t>
  </si>
  <si>
    <t>05 Diseñar, instrumentar y administrar 1 Sistema de Alerta que  aborde  condiciones meteorológicas, hidrológicas y geotécnicas.</t>
  </si>
  <si>
    <t>01 Reasentar a 4.286 familias localizadas en zonas de riesgo no mitigable (286 a cargo del IDIGER)</t>
  </si>
  <si>
    <t>02 Construir 16 obras de mitigación para la reducción del riesgo</t>
  </si>
  <si>
    <t>03 Promover para 2.500.000 habitantes la gestión en riesgo y adaptación al cambio climático a través de acciones de comunicación, educación y participación.</t>
  </si>
  <si>
    <t>04 Incentivar y promover el cumplimiento de la norma de sismo resistencia y el reforzamiento estructural.</t>
  </si>
  <si>
    <t>05 Formular una política de reasentamiento.</t>
  </si>
  <si>
    <t xml:space="preserve">01 Desarrollar e implementar 100% de la  Estrategia Distrital de Respuesta a Emergencias </t>
  </si>
  <si>
    <t>02 Capacitar 30.000 personas en acciones para  el manejo de emergencias (Preparativos y Respuesta)</t>
  </si>
  <si>
    <t>03 Implementar y operar 1 Centro Distrital Logístico y de Reserva y la  Central de información y telecomunicaciones del IDIGER (CITEL)</t>
  </si>
  <si>
    <t>04 Asesorar y/o conceptuar 6.000 Planes De Contingencia para aglomeraciones de público de media y alta complejidad.</t>
  </si>
  <si>
    <t>05 Realizar 12.000 Visitas de verificación de sistemas de transporte vertical y puertas eléctricas</t>
  </si>
  <si>
    <t>06 Garantizar la coordinación del  100% de las emergencias en el marco de la Estrategia Distrital de Respuesta a Emergencias</t>
  </si>
  <si>
    <t>01 Formular e implementar el 100% de los planes de trabajo definidos para el fortalecimiento de la función administrativa y el desarrollo institucional.</t>
  </si>
  <si>
    <t>02 Implementar y mantener el 100% de la eficiencia en la provisión de bienes y servicios de soporte a todas las áreas que conforman la Entidad.</t>
  </si>
  <si>
    <t>03 Implementar y mantener el Sistema Integrado de Gestión del IDIGER.</t>
  </si>
  <si>
    <t>04 Mantener al 100% del funcionamiento y seguridad de los servicios y sistemas de información, infraestructura de T.I., instrumentación y telecomunicaciones de la entidad.</t>
  </si>
  <si>
    <t>00 Porcentaje de sostenibilidad del Sistema Integrado de Gestión en el Gobierno Distrital</t>
  </si>
  <si>
    <t>METAS DEL PDD</t>
  </si>
  <si>
    <t>Subcuenta de Manejo de Emergencias, Calamidades o Desastres - Implementación de procesos efectivos de preparativos, respuesta y recuperación post evento.</t>
  </si>
  <si>
    <t>Subcuenta de Manejo de Emergencias, Calamidades o Desastres - Atención Integral, oportuna, eficiente y eficaz de las situaciones de emergencia, calamidad o desastre a traves de la estrategia distrital de respuesta.</t>
  </si>
  <si>
    <t>VIGENCIA</t>
  </si>
  <si>
    <t xml:space="preserve">APROPIACIÓN DISPONIBLE </t>
  </si>
  <si>
    <t>Subcuenta de Conocimiento del Riesgos y de los Efectos del Cambio Climatico - Generación de conociminento y actualización de los analisis de riesgos y efectos del cambio climatico.</t>
  </si>
  <si>
    <t>Subcuenta de Conocimiento del Riesgos y de los Efectos del Cambio Climatico - Resiliencia sectorial y reducciòn de riesgos de gran impacto.</t>
  </si>
  <si>
    <t>Subcuenta de Reducción del Riesgo - Reducción de la vulnerabilidad territorial de Bogotá frente a riesgos y efectos del cambio climático.</t>
  </si>
  <si>
    <t>3-3-1-1-100</t>
  </si>
  <si>
    <t>3-3-1-1-300</t>
  </si>
  <si>
    <t>3-3-1-2-100</t>
  </si>
  <si>
    <t>3-3-1-2-200</t>
  </si>
  <si>
    <t>3-3-1-4-100</t>
  </si>
  <si>
    <t>Gastos generales</t>
  </si>
  <si>
    <t>3-1-2</t>
  </si>
  <si>
    <t>3-3-1-15-01-04-1158</t>
  </si>
  <si>
    <t>3-3-1-15-07-42-1166</t>
  </si>
  <si>
    <t>3-3-1-15-01-04-1178</t>
  </si>
  <si>
    <t>3-3-1-15-01-04-1172</t>
  </si>
  <si>
    <t>Funcionamiento</t>
  </si>
  <si>
    <t>00. Plan de Acción por Dependencias</t>
  </si>
  <si>
    <t>PROYECTO O SUBCUENTA / LINEA DE INVERSION</t>
  </si>
  <si>
    <t>Componente 1</t>
  </si>
  <si>
    <t>1.1</t>
  </si>
  <si>
    <t>Producto 1</t>
  </si>
  <si>
    <t>1.2</t>
  </si>
  <si>
    <t>Producto 2</t>
  </si>
  <si>
    <t>1.3</t>
  </si>
  <si>
    <t>1.4</t>
  </si>
  <si>
    <t xml:space="preserve">APROPIACION </t>
  </si>
  <si>
    <t>CDP</t>
  </si>
  <si>
    <t>3-3-1-1</t>
  </si>
  <si>
    <t>3-3-1-1-100-101</t>
  </si>
  <si>
    <t>Elaboración y actualización de estudios sobre amenaza, vulnerabilidad, riesgos y efectos del cambio climático.</t>
  </si>
  <si>
    <t>3-3-1-1-100-102</t>
  </si>
  <si>
    <t>Generación de líneas de investigación sobre riesgos y efectos del cambio climático</t>
  </si>
  <si>
    <t>3-3-1-1-100-103</t>
  </si>
  <si>
    <t>Centro de Monitoreo de riesgos y Cambio Climático.</t>
  </si>
  <si>
    <t>3-3-1-1-100-104</t>
  </si>
  <si>
    <t xml:space="preserve">Tecnologías de la información y las comunicaciones. </t>
  </si>
  <si>
    <t>Resiliencia sectorial y reducciòn de riesgos de gran impacto.</t>
  </si>
  <si>
    <t>3-3-1-1-300-301</t>
  </si>
  <si>
    <t>Producciòn limpia de alimentos y resiliencia alimentaria</t>
  </si>
  <si>
    <t>3-3-1-1-300-302</t>
  </si>
  <si>
    <t>Resiliencia en salud por riesgos y cambio climatico.</t>
  </si>
  <si>
    <t>3-3-1-1-300-303</t>
  </si>
  <si>
    <t>Redundancia y reducciòn de vulnerabilida funcional de los servicios publicos y de movilidad.</t>
  </si>
  <si>
    <t>3-3-1-1-300-304</t>
  </si>
  <si>
    <t>Resiliencia asociada al sector productivo</t>
  </si>
  <si>
    <t>3-3-1-1-300-305</t>
  </si>
  <si>
    <t>Resiliencia en los servicios sociales de la ciudad.</t>
  </si>
  <si>
    <t>3-3-1-1-300-306</t>
  </si>
  <si>
    <t>Redcucciòn del riesgo sismico en infraestructura y vivienda.</t>
  </si>
  <si>
    <t>3-3-1-1-300-307</t>
  </si>
  <si>
    <t>Reducciòn de riesgos tecnologicos</t>
  </si>
  <si>
    <t>Implementaciòn de procesos efectivos de preparativos, respuesta y recuperaciòn post evento</t>
  </si>
  <si>
    <t>3-3-1-2-100-101</t>
  </si>
  <si>
    <t>Preparativos institucionales (Sistema Operativo Distrital de Emergencias - SODE).</t>
  </si>
  <si>
    <t>3-3-1-2-100-102</t>
  </si>
  <si>
    <t>Preparativos sociales y comunitarios para respuesta a emergencias calamidades y/o  desastres.</t>
  </si>
  <si>
    <t>3-3-1-2-100-103</t>
  </si>
  <si>
    <t xml:space="preserve">Respuesta a emergencias calamidades y/o  desastres. </t>
  </si>
  <si>
    <t>3-3-1-2-100-104</t>
  </si>
  <si>
    <t xml:space="preserve">Rehabilitación y Recuperación Post desastre.  </t>
  </si>
  <si>
    <t>Atenciòn Integral, oportuna, eficiente y eficaz de las situaciones de emergencia, calamidad o desastre a traves de la estrategia distrital de respuesta.</t>
  </si>
  <si>
    <t>Manejo integral del agua como elemento vital para la resiliencia frente a riesgos y los efectos del cambio climatico.</t>
  </si>
  <si>
    <t>3-3-1-3-100-101</t>
  </si>
  <si>
    <t>Infraestructura adaptativa para el manejo y aprovechamiento del agua.</t>
  </si>
  <si>
    <t>3-3-1-3-100-102</t>
  </si>
  <si>
    <t>Reducción de las pérdidas de agua en el sisema de acueducto de Bogotá</t>
  </si>
  <si>
    <t>3-3-1-3-100-103</t>
  </si>
  <si>
    <t>Reducción del consumo de agua potable por el uso de agua lluvia</t>
  </si>
  <si>
    <t>3-3-1-3-100-104</t>
  </si>
  <si>
    <t>Protección del acuífero de la ciudad</t>
  </si>
  <si>
    <t>3-3-1-3-100-105</t>
  </si>
  <si>
    <t>Recuperación de la cuenca del río Bogotá</t>
  </si>
  <si>
    <t>3-3-1-3-100-106</t>
  </si>
  <si>
    <t>Recuperación de los espacios del agua como parte de la Estructura Ecológica Principal y reguladora del drenaje urbano</t>
  </si>
  <si>
    <t>3-3-1-3-100-107</t>
  </si>
  <si>
    <t>Recolecciòn y aprovechamiento del agua lluvia en espacios publicos.</t>
  </si>
  <si>
    <t>Sistema de gobernanza ambiental para afrontar colectivamente los riesgos y efectos de cambio climatico.</t>
  </si>
  <si>
    <t>3-3-1-3-200-201</t>
  </si>
  <si>
    <t>Participación social y comunitaria para la gestión de riesgos y cambio climático</t>
  </si>
  <si>
    <t>3-3-1-3-200-202</t>
  </si>
  <si>
    <t>Fortalecimiento del Sistema Distrital de Gestión de Riesgos y Cambio Climático y desarrollo de la estructura de la gobernanza</t>
  </si>
  <si>
    <t>3-3-1-3-200-203</t>
  </si>
  <si>
    <t>Fortalecimiento y generación de nuevas alianzas y plataformas de cooperación</t>
  </si>
  <si>
    <t>Tranformaciòn cultural para enfentar los riesgos y los nuevos retos del cambio climatico.</t>
  </si>
  <si>
    <t>3-3-1-3-300-301</t>
  </si>
  <si>
    <t>Apropiación social y cultural para la reducción del riesgo y la adaptación al cambio climático.</t>
  </si>
  <si>
    <t>3-3-1-3-300-302</t>
  </si>
  <si>
    <t>Empoderamiento y movilización incidente</t>
  </si>
  <si>
    <t>3-3-1-3-300-303</t>
  </si>
  <si>
    <t>Ampliación en el uso de instrumentos y herramientas para la comunicación y la pedagogía.</t>
  </si>
  <si>
    <t>3-3-1-3-300-304</t>
  </si>
  <si>
    <t>Educación y comunicación para apropiación y transformación cultural en gestión de riegos y cambio climático.</t>
  </si>
  <si>
    <t>Bogota ciudad sostenible y eficiente baja en carbono</t>
  </si>
  <si>
    <t>3-3-1-3-400-401</t>
  </si>
  <si>
    <t xml:space="preserve">Movilidad sostenible </t>
  </si>
  <si>
    <t>3-3-1-3-400-402</t>
  </si>
  <si>
    <t>Bogota Basura Cero</t>
  </si>
  <si>
    <t>3-3-1-3-400-403</t>
  </si>
  <si>
    <t>Eficiencia energética</t>
  </si>
  <si>
    <t>3-3-1-3-400-404</t>
  </si>
  <si>
    <t>Construcción sostenible</t>
  </si>
  <si>
    <t>Reducciòn de la vulnerabilidad territorial de Bogota frente a riesgos y efectos del cambio climatico.</t>
  </si>
  <si>
    <t>3-3-1-4-100-101</t>
  </si>
  <si>
    <t>Ecourbanismo para la adaptación</t>
  </si>
  <si>
    <t>3-3-1-4-100-102</t>
  </si>
  <si>
    <t>Estructura Ecológica Principal de Bogotá</t>
  </si>
  <si>
    <t>3-3-1-4-100-103</t>
  </si>
  <si>
    <t>Coberturas vegetales urbanas y rurales</t>
  </si>
  <si>
    <t>3-3-1-4-100-104</t>
  </si>
  <si>
    <t>Programa de transformación de las zonas de riesgos en suelos de protección</t>
  </si>
  <si>
    <t>3-3-1-4-100-105</t>
  </si>
  <si>
    <t>Reasentamiento de las familias en riesgo</t>
  </si>
  <si>
    <t>3-3-1-4-100-106</t>
  </si>
  <si>
    <t>Tecnologías innovadoras y sostenibles para la reducción de riesgos y adaptación</t>
  </si>
  <si>
    <t xml:space="preserve">Linea </t>
  </si>
  <si>
    <t>Generación de conociminento y actualización de los analisis de riesgos y efectos del cambio climatico.</t>
  </si>
  <si>
    <t>Componente 2</t>
  </si>
  <si>
    <t>Componente 3</t>
  </si>
  <si>
    <t>Total</t>
  </si>
  <si>
    <t>FASES DEL PLAN DE ACCIÓN</t>
  </si>
  <si>
    <t>GERENTE DEL PLAN DE ACCIÓN:</t>
  </si>
  <si>
    <t>PROCESOS RELACIONADOS</t>
  </si>
  <si>
    <t>AREA RESPONSABLE:</t>
  </si>
  <si>
    <t>NOMBRE DEL PLAN:</t>
  </si>
  <si>
    <t>2.1</t>
  </si>
  <si>
    <t>2.3</t>
  </si>
  <si>
    <t>2.4</t>
  </si>
  <si>
    <t>3.1</t>
  </si>
  <si>
    <t>3.2</t>
  </si>
  <si>
    <t>3.3</t>
  </si>
  <si>
    <t>3.4</t>
  </si>
  <si>
    <t>Componente 4</t>
  </si>
  <si>
    <t>4.1</t>
  </si>
  <si>
    <t>4.2</t>
  </si>
  <si>
    <t>META</t>
  </si>
  <si>
    <t xml:space="preserve">PRODUCTO </t>
  </si>
  <si>
    <t>RESPONSABLE</t>
  </si>
  <si>
    <t>($) FONDIGER</t>
  </si>
  <si>
    <t>($) IDIGER</t>
  </si>
  <si>
    <t xml:space="preserve">AVANCE DEL CUMPLIMIENTO </t>
  </si>
  <si>
    <t>% DE AVANCE</t>
  </si>
  <si>
    <t>(S) FUNCION/</t>
  </si>
  <si>
    <t>2.5</t>
  </si>
  <si>
    <t>2.6</t>
  </si>
  <si>
    <t>2.7</t>
  </si>
  <si>
    <t>2.8</t>
  </si>
  <si>
    <t>2.9</t>
  </si>
  <si>
    <t>2.10</t>
  </si>
  <si>
    <t>2.11</t>
  </si>
  <si>
    <t>3.5</t>
  </si>
  <si>
    <t>3.6</t>
  </si>
  <si>
    <t>3.7</t>
  </si>
  <si>
    <t>3.8</t>
  </si>
  <si>
    <t>3.11</t>
  </si>
  <si>
    <t>3.12</t>
  </si>
  <si>
    <t>3.13</t>
  </si>
  <si>
    <t>3.14</t>
  </si>
  <si>
    <t>3.15</t>
  </si>
  <si>
    <t>3.16</t>
  </si>
  <si>
    <t>3.17</t>
  </si>
  <si>
    <t>3.18</t>
  </si>
  <si>
    <t>3.19</t>
  </si>
  <si>
    <t>3.20</t>
  </si>
  <si>
    <t>3.21</t>
  </si>
  <si>
    <t>5.1</t>
  </si>
  <si>
    <t>Total Programado</t>
  </si>
  <si>
    <t>5.2</t>
  </si>
  <si>
    <t>N/A</t>
  </si>
  <si>
    <t>SALDO DISP</t>
  </si>
  <si>
    <t>ORIGEN</t>
  </si>
  <si>
    <t>IDIGER</t>
  </si>
  <si>
    <t>FONDIGER</t>
  </si>
  <si>
    <t>PI / LINEA DE INVERSION</t>
  </si>
  <si>
    <t>META / PROGRAMA</t>
  </si>
  <si>
    <t>PROGRAMA</t>
  </si>
  <si>
    <t>Meta 1</t>
  </si>
  <si>
    <t>Meta 2</t>
  </si>
  <si>
    <t>Meta 3</t>
  </si>
  <si>
    <t>Meta 4</t>
  </si>
  <si>
    <t>Meta 5</t>
  </si>
  <si>
    <t>Meta 6</t>
  </si>
  <si>
    <t xml:space="preserve">Apropiación </t>
  </si>
  <si>
    <t>periodo de seguimiento</t>
  </si>
  <si>
    <t>Periodo de seguimiento del 01 de Enero al 31 de Marzo de 2018</t>
  </si>
  <si>
    <t>Periodo de seguimiento del 01 de Abril al 30 de Junio de 2018</t>
  </si>
  <si>
    <t>Periodo de seguimiento del 01 de Julio al 30 de Septiembre de 2018</t>
  </si>
  <si>
    <t>Periodo de seguimiento del 01 de Octubre al 31 de Diciembre de 2018</t>
  </si>
  <si>
    <t>PILAR /EJE</t>
  </si>
  <si>
    <t>1. INFORMACIÓN GENERAL</t>
  </si>
  <si>
    <t>2. ARTICULACIÓN CON EL PLAN DE DESARROLLO</t>
  </si>
  <si>
    <t>PRODUCTO</t>
  </si>
  <si>
    <t xml:space="preserve">META </t>
  </si>
  <si>
    <t>PONDERACIÓN</t>
  </si>
  <si>
    <r>
      <t xml:space="preserve">Por lo general este tipo de metas se definen en la formulación de los proyectos de inversión y están asociadas a las causas del problema. La consecución de metas de producto contribuye a la obtención de una meta de resultado específica, representadas en la entrega de bienes y servicios finales o intermedios, que se definen a partir de los objetivos específicos. </t>
    </r>
    <r>
      <rPr>
        <sz val="11"/>
        <rFont val="Arial"/>
        <family val="2"/>
      </rPr>
      <t xml:space="preserve">Es importante que la definición y construcción de las metas de los proyectos se hagan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Especifique la unidad de medida que define la actividad (familias, predios, estudios, hectáreas, personas, obras, porcentaje,etc.)
• Descripción: Permite complementar el propósito de la meta. </t>
    </r>
  </si>
  <si>
    <t>PROGRAMACIÓN</t>
  </si>
  <si>
    <t>DEPENDENCIAS Y/O PERSONAS RESPONSABLES</t>
  </si>
  <si>
    <t>RECURSOS PROGRAMADOS</t>
  </si>
  <si>
    <t xml:space="preserve">FORMULACIÓN DEL PLAN DE ACCIÓN </t>
  </si>
  <si>
    <t xml:space="preserve"> EVIDENCIA O SOPORTE DEL CUMPLIMIENTO DE LA SUB ACTIVIDAD </t>
  </si>
  <si>
    <t xml:space="preserve">% ACUMULADO DE AVANCE POR PRODUCTO </t>
  </si>
  <si>
    <t xml:space="preserve"> EJECUCIÓN DE RECURSOS </t>
  </si>
  <si>
    <t>Registre los documentos y/o soportes que permiten evidenciar el desarrollo de las actividades para el cumplimiento de la meta (Informes, bases de datos, bitácoras, actas de reunión, listados de asistencia, invitaciones, mapas, planos, fotografías, videos, etc.)
Observaciones: Registrar comentarios o situaciones que considere relevantes en relación con el desarrollo de las actividades para el logro de los productos y/o cumplimiento de la meta.</t>
  </si>
  <si>
    <t>4. PLAN DE ACCIÓN</t>
  </si>
  <si>
    <t>GIROS</t>
  </si>
  <si>
    <t>No</t>
  </si>
  <si>
    <t>No DEL PRODUCTO</t>
  </si>
  <si>
    <t xml:space="preserve">Alcance </t>
  </si>
  <si>
    <t>Tiempo</t>
  </si>
  <si>
    <t>Costo</t>
  </si>
  <si>
    <t>DESCRIPCIÓN DETALLADA DEL CAMBIO / MOTIVO ESPECIFICO</t>
  </si>
  <si>
    <t>FECHA SOLICITUD</t>
  </si>
  <si>
    <t>ESTADO DEL CAMBIO</t>
  </si>
  <si>
    <t>FECHA DE APROBACIÓN DEL CAMBIO</t>
  </si>
  <si>
    <t>Rechazado por la OAP</t>
  </si>
  <si>
    <t>Aprobado por la OAP</t>
  </si>
  <si>
    <t>JUSTIFICACIÓN DE APROBACIÓN O RECHAZO</t>
  </si>
  <si>
    <t>CATEGORIA DEL CAMBIO</t>
  </si>
  <si>
    <t>CAUSA / ORIGEN DEL CAMBIO</t>
  </si>
  <si>
    <t>Acción Preventiva</t>
  </si>
  <si>
    <t>Acción Correctiva</t>
  </si>
  <si>
    <t>Actualización / Modificación</t>
  </si>
  <si>
    <t xml:space="preserve">Corrección </t>
  </si>
  <si>
    <t>Otros</t>
  </si>
  <si>
    <t>Eliminar Producto</t>
  </si>
  <si>
    <t>Nuevo Producto</t>
  </si>
  <si>
    <t xml:space="preserve">Calidad </t>
  </si>
  <si>
    <t>Solicitud de Comité Directivo</t>
  </si>
  <si>
    <t>Recurso Humano</t>
  </si>
  <si>
    <t>Documentación</t>
  </si>
  <si>
    <t>Otro</t>
  </si>
  <si>
    <t>IMPACTO DEL CAMBIO EN LA LÍNEA BASE</t>
  </si>
  <si>
    <t xml:space="preserve">INFORMACIÓN GENERAL </t>
  </si>
  <si>
    <t>05. SEGUIMIENTO PRESUPUESTAL</t>
  </si>
  <si>
    <t>5. SEGUIMIENTO PRESUPUESTAL</t>
  </si>
  <si>
    <t xml:space="preserve">FASES DEL PLAN DE ACCIÓN   </t>
  </si>
  <si>
    <t xml:space="preserve">VIGENCIA 
</t>
  </si>
  <si>
    <t xml:space="preserve">ORIGEN </t>
  </si>
  <si>
    <t xml:space="preserve">PI / LINEA DE INVERSION </t>
  </si>
  <si>
    <t xml:space="preserve">META / PROGRAMA </t>
  </si>
  <si>
    <t xml:space="preserve">APROPIACION  </t>
  </si>
  <si>
    <t xml:space="preserve">CDP </t>
  </si>
  <si>
    <t xml:space="preserve">GIROS </t>
  </si>
  <si>
    <t>06. CONTROL DE CAMBIOS DEL PLAN DE ACCIÓN</t>
  </si>
  <si>
    <t>6. CONTROL DE CAMBIOS DEL PLAN DE ACCIÓN</t>
  </si>
  <si>
    <r>
      <t xml:space="preserve">Estime el valor de los recursos financieros que se requieren para desarrollar la actividad, así como la fuente de financiación. </t>
    </r>
    <r>
      <rPr>
        <b/>
        <sz val="11"/>
        <color indexed="8"/>
        <rFont val="Arial"/>
        <family val="2"/>
      </rPr>
      <t>( IDIGER FUNCIONAMIENTO, IDIGER INVERSION, - FONDIGER)
IDIGER: Especifique y registre donde corresponda según sea la fuente de los recursos (Inversión o funcionamiento) 
FONDIGER: Teniendo en cuenta que éstos no tienen vencimiento de anualidad, se debe registrar el valor programado de acuerdo con la vigencia de asignación de los recursos, según corresponda.</t>
    </r>
  </si>
  <si>
    <t>Relacione el numero del producto objeto de modificación.</t>
  </si>
  <si>
    <t>Tipo de cambio que se está realizando al plan de acción, puede tratarse de un cambio de alcance, cronograma, costos (presupuesto), calidad, o inclusive cambios en los recursos humanos o la documentación.</t>
  </si>
  <si>
    <t>Aquí se describe en detalle en qué consiste el cambio que se está proponiendo para el plan de acción. La descripción dependerá de la categoría, por ejemplo si es de alcance, se describe que modificación se está realizando,  si es de costos los fondos adicionales que se están asignando o fondos que se están sustrayendo y así sucesivamente.</t>
  </si>
  <si>
    <t>Se indica como está siendo afectada la variable y las implicaciones que tiene. Es importante expresar los impactos en términos medibles.</t>
  </si>
  <si>
    <t>Este espacio es diligenciado por la Oficicna Asesora de Planeación y especifica  la disposición final del aprobador de cambios, puede ser aprobado o rechazado.</t>
  </si>
  <si>
    <t>Indica las razones o la justificación por la cual el cambio fue aprobado o  rechazado.</t>
  </si>
  <si>
    <t>Se registra la fecha en que la Oficina Asesora de Planeación  aprueba o  rechaza la modificación del plan de acción.</t>
  </si>
  <si>
    <t>Seleccione de la lista desplegable la vigencia para la ejecución y desarrollo del Plan de Acción  Ej: Enero 1 a 31 de Diciembre de 2018.</t>
  </si>
  <si>
    <t xml:space="preserve">Seleccione de la lista desplegable, el nombre del Plan de Acción, cuya información será registrada en el formato. </t>
  </si>
  <si>
    <t xml:space="preserve">Relacione el proceso o los procesos según la dependencia o área a la cual pertenece la información que registra. </t>
  </si>
  <si>
    <t>OBJETIVOS ESPECÍFICOS DEL PLAN DE ACCIÓN</t>
  </si>
  <si>
    <t>Seleccione de la lista desplegable el origen de los recursos según corresponda: (INVERSIÓN DIRECTA IDIGER, INVERSIÓN DIRECTA FONDIGER, Y FUNCIONAMIENTO). En el caso de que los recursos correspondan a inversión directa debe seleccionar si son provienen del FONDIGER o pertenecen a recursos de inversión del IDIGER.</t>
  </si>
  <si>
    <t xml:space="preserve">Identifique y seleccione de la lista desplegable el código presupuestal que corresponda al proyecto de inversión o a la Subcuenta del FONDIGER de donde provienen los recursos. </t>
  </si>
  <si>
    <t>PROYECTO O SUBCUENTA / LINEA DE INVERSIÓN</t>
  </si>
  <si>
    <r>
      <t>Identifique de la lista desplegable el nombre de la meta del proyecto de inversión que le corresponde al Plan de Acción que se está formulando.</t>
    </r>
    <r>
      <rPr>
        <sz val="11"/>
        <rFont val="Arial"/>
        <family val="2"/>
      </rPr>
      <t xml:space="preserve"> </t>
    </r>
    <r>
      <rPr>
        <b/>
        <sz val="11"/>
        <rFont val="Arial"/>
        <family val="2"/>
      </rPr>
      <t>Si el Plan de Acción abarca todas las metas del proyecto, registrarlas en este espacio.</t>
    </r>
  </si>
  <si>
    <t>OBJETIVO ESTRATÉGICO DE LA ENTIDAD</t>
  </si>
  <si>
    <t>PROYECTO ESTRATEGICO</t>
  </si>
  <si>
    <t>RESPONSABLE DEL PLAN DE ACCIÓN</t>
  </si>
  <si>
    <t>Especifique cual es el objetivo que se quiere lograr con el desarrollo de las actividades planteadas en el formato.</t>
  </si>
  <si>
    <t>Seleccione de la lista desplegable el año de asignación de los recursos. En el caso de los recursos del FONDIGER, éstos pueden ser de una o más vigencias, caso para el cual  es necesario registrar cada uno de los años  de asignación.</t>
  </si>
  <si>
    <t>El cambio se puede estar como resultado de solicitudes de Comite Directivo o partes  interesadas, pero también como resultado de la identificación  de errores en la formulación, acciones preventivas o acciones correctivas identificadas por el grupo,area  o partes interesadas. Aquí se marcan todas las que apliquen e inclusive tiene la opción de marcar “otros”</t>
  </si>
  <si>
    <t>Periodo de seguimiento del 01 de Enero al 31 de Marzo de 2019</t>
  </si>
  <si>
    <t>Periodo de seguimiento del 01 de Abril al 30 de Junio de 2019</t>
  </si>
  <si>
    <t>Periodo de seguimiento del 01 de Julio al 30 de Septiembre de 2019</t>
  </si>
  <si>
    <t>Periodo de seguimiento del 01 de Octubre al 31 de Diciembre de 2019</t>
  </si>
  <si>
    <t>Periodo de seguimiento del 01 de Enero al 31 de Marzo de 2020</t>
  </si>
  <si>
    <t>Periodo de seguimiento del 01 de Abril al 30 de Junio de 2020</t>
  </si>
  <si>
    <t>Periodo de seguimiento del 01 de Julio al 30 de Septiembre de 2020</t>
  </si>
  <si>
    <t>Periodo de seguimiento del 01 de Octubre al 31 de Diciembre de 2020</t>
  </si>
  <si>
    <t>Formulación - Línea Base</t>
  </si>
  <si>
    <t>Identifique y seleccione de la lista desplegable el nombre del proyecto de inversión, gastos generales o subcuenta del Fondiger que corresponde al código presupuestal registrado en el numeral anterior.</t>
  </si>
  <si>
    <t>Identifique y seleccione de la lista desplegable el nombre del proyecto de inversión, gastos generales o linea de inversión del Fondiger que corresponde según el producto a financiar.</t>
  </si>
  <si>
    <t>CLASIFICACIÓN DEL PLAN</t>
  </si>
  <si>
    <t>En este campo se deben registrar  todos los componentes y los productos que se programaron en la hoja No 2  plan de acción.</t>
  </si>
  <si>
    <t>Identifique y seleccione de la lista desplegable la vigencia de los recursos con los cuales estan financiando cada producto que programado en el plan de acción.</t>
  </si>
  <si>
    <t>Identifique y seleccione de la lista desplegable el origen de los recursos que van a financiar el producto a desarrollar identificando IDIGER o FONDIGER.</t>
  </si>
  <si>
    <t>Identifique y seleccione de la lista desplegable según el proyecto de inversión, gastos generales o  linea de inversión  del Fondiger, seleccione la meta o programa según correponda el producto a financiar.</t>
  </si>
  <si>
    <t>Registrar el valor establecido por el sistema PREDIS en relación a los recursos con los que cuenta la entidad, según el  proyecto de inversión, meta, línea, subcuenta o programa.</t>
  </si>
  <si>
    <t>Corresponde al número consecutivo del plan de acción por actualización o modificación del formato</t>
  </si>
  <si>
    <t>VERSIÓN</t>
  </si>
  <si>
    <t>Se registra la fecha en que se solicita la modificación del plan de acción a la Oficina Asesora de Planeación.</t>
  </si>
  <si>
    <t xml:space="preserve">Instituto Distrital de Gestión de Riesgos y Cambio Climatico - IDIGER </t>
  </si>
  <si>
    <t xml:space="preserve">Registrar el valor libre de compromisos después de afectación por Certificados de Disponibilidad Presupuestal o Certificados de Registros Presupuestales </t>
  </si>
  <si>
    <t>Registrar el valor establecido por el sistema PREDIS en relación con los recursos girados por concepto de bienes y servicios contratados.</t>
  </si>
  <si>
    <t>RP</t>
  </si>
  <si>
    <t xml:space="preserve">RP </t>
  </si>
  <si>
    <r>
      <rPr>
        <b/>
        <sz val="11"/>
        <color indexed="8"/>
        <rFont val="Arial"/>
        <family val="2"/>
      </rPr>
      <t>Registro Presupuestal</t>
    </r>
    <r>
      <rPr>
        <sz val="11"/>
        <color indexed="8"/>
        <rFont val="Arial"/>
        <family val="2"/>
      </rPr>
      <t>. Es la operación a través de la cual se perfecciona el compromiso. Es este espacio se debe registrar el valor comprometido según el sistema PREDIS con cargo a disponibilidades presupuestales expedidas.</t>
    </r>
  </si>
  <si>
    <r>
      <rPr>
        <b/>
        <sz val="11"/>
        <color indexed="8"/>
        <rFont val="Arial"/>
        <family val="2"/>
      </rPr>
      <t>Certificado de Disponibilidad Presupuestal</t>
    </r>
    <r>
      <rPr>
        <sz val="11"/>
        <color indexed="8"/>
        <rFont val="Arial"/>
        <family val="2"/>
      </rPr>
      <t>. Documento que garantiza la existencia del rubro. Registrar en este espacio el valor apropiado según el sistema PREDIS para la atención de un compromiso.</t>
    </r>
  </si>
  <si>
    <t>PERIODO DE EJECUCIÓN</t>
  </si>
  <si>
    <t>PLAN</t>
  </si>
  <si>
    <t>PLAN:</t>
  </si>
  <si>
    <t>Diana Patricia Arévalo Sánchez    
Subdirección de Análisis de Riesgos y Efectos de Cambio Climático    
Subdirectora de Análisis de Riesgos y Efectos de Cambio Climático    
darevalo@idiger.gov.co    
4297414 - Extensión 2903</t>
  </si>
  <si>
    <t>Danilo Ruíz Plazas
Subdirección para la Reducción del Riesgo y Adaptación al Cambio Climático
Subdirector para la Reducción del Riesgo y Adaptación al Cambio Climático
druiz@idiger.gov.co
4297414 - Extensión 2897</t>
  </si>
  <si>
    <t>Carlos Torres Becerra
Subdirección de Manejo de Emergencias y Desastres
Subdirector de Manejo de Emergencias y Desastres
ctorres@idiger.gov.co
4297414 - Extensión 2301</t>
  </si>
  <si>
    <t>Mónica del Pilar Rubio Arenas
Subdirección Corporativa y Asuntos Disciplinarios
Subdirectora Corporativa y Asuntos Disciplinarios
mrubio@idiger.gov.co
4297414 - Extensión 2836</t>
  </si>
  <si>
    <t>David Giovanni Flórez Reyes
Oficina TIC
Jefe de la Oficina TIC
dgflorez@idiger.gov.co
4297414 - Extensión 2306</t>
  </si>
  <si>
    <t>Oficina de Comunicaciones</t>
  </si>
  <si>
    <t>Olga Teresa de Jesús Ávila Romero
Oficina Asesora Jurídica
Jefe de la Oficina Asesora Jurídica
oavila@idiger.gov.co
4297414 - Extensión 2842</t>
  </si>
  <si>
    <t>Juan Carlos Velasquez Chavez
Oficina de Comunicaciones
Asesor de Comunicaciones
jcvelasquez@idiger.gov.co
4297414 - Extensión 2902</t>
  </si>
  <si>
    <t>Richard Alberto Vargas Hernández
Dirección General
Director General 
rvargas@idiger.gov.co
4297414 - Extensión 2804</t>
  </si>
  <si>
    <t>LISTA001</t>
  </si>
  <si>
    <t>LISTA002</t>
  </si>
  <si>
    <t>LISTA003</t>
  </si>
  <si>
    <t>LISTA004</t>
  </si>
  <si>
    <t>LISTA005</t>
  </si>
  <si>
    <t>LISTA006</t>
  </si>
  <si>
    <t>LISTA007</t>
  </si>
  <si>
    <t>LISTA008</t>
  </si>
  <si>
    <t>LISTA009</t>
  </si>
  <si>
    <t>LISTA010</t>
  </si>
  <si>
    <t>Resiliencia de sistemas hídricos de abastecimiento</t>
  </si>
  <si>
    <t>Bogotá ciudad sostenible y eficiente baja en carbono.</t>
  </si>
  <si>
    <t>Desarrollo del SDGR -CC</t>
  </si>
  <si>
    <t xml:space="preserve">Tics para la Gestión de Riesgos </t>
  </si>
  <si>
    <t xml:space="preserve">Comunicación </t>
  </si>
  <si>
    <t>LISTA011</t>
  </si>
  <si>
    <t>LISTA012</t>
  </si>
  <si>
    <t>LISTA013</t>
  </si>
  <si>
    <t>3-3-1-3-100</t>
  </si>
  <si>
    <t>3-3-1-3-200</t>
  </si>
  <si>
    <t>3-3-1-3-300</t>
  </si>
  <si>
    <t>3-3-1-3-400</t>
  </si>
  <si>
    <t>Subcuenta de Adaptación al Cambio Climático - Manejo integral del agua como elemento vital para la resiliencia frente a riesgos y los efectos del cambio climatico.</t>
  </si>
  <si>
    <t>Subcuenta de Adaptación al Cambio Climático- Sistema de gobernanza ambiental para afrontar colectivamente los riesgos y efectos de cambio climatico.</t>
  </si>
  <si>
    <t>Subcuenta de Adaptación al Cambio Climático- Tranformaciòn cultural para enfentar los riesgos y los nuevos retos del cambio climatico.</t>
  </si>
  <si>
    <t>Subcuenta de Adaptación al Cambio Climático- Bogota ciudad sostenible y eficiente baja en carbono</t>
  </si>
  <si>
    <t xml:space="preserve">Ponderación </t>
  </si>
  <si>
    <t>Ponderación</t>
  </si>
  <si>
    <t>Total % de Avance del Plan de Acción</t>
  </si>
  <si>
    <t>Total de Recursos Programados</t>
  </si>
  <si>
    <t xml:space="preserve">Programación Presupuestal </t>
  </si>
  <si>
    <t xml:space="preserve">Ejecución  Presupuestal </t>
  </si>
  <si>
    <t>PERIODO DE EJECUCIÓN:</t>
  </si>
  <si>
    <t>TOTAL # DE PRODUCTOS:</t>
  </si>
  <si>
    <t>Jorge Enrique Angarita López</t>
  </si>
  <si>
    <t xml:space="preserve">Diana Patricia Arévalo Sánchez    </t>
  </si>
  <si>
    <t>Danilo Ruíz Plazas</t>
  </si>
  <si>
    <t>Carlos Torres Becerra</t>
  </si>
  <si>
    <t>Mónica del Pilar Rubio Arenas</t>
  </si>
  <si>
    <t>David Giovanni Flórez Reyes</t>
  </si>
  <si>
    <t>Olga Teresa de Jesús Ávila Romero</t>
  </si>
  <si>
    <t>Juan Carlos Velasquez Chavez</t>
  </si>
  <si>
    <t>Richard Alberto Vargas Hernández</t>
  </si>
  <si>
    <t>Producción limpia de alimentos y resiliencia alimentaria</t>
  </si>
  <si>
    <t>Redcucción del riesgo sismico en infraestructura y vivienda.</t>
  </si>
  <si>
    <t>Reducción de riesgos tecnologicos</t>
  </si>
  <si>
    <t>Recolección y aprovechamiento del agua lluvia en espacios publicos.</t>
  </si>
  <si>
    <t>Servicios personales asociados a la nomina</t>
  </si>
  <si>
    <t>Aportes patronales al sector privado y público</t>
  </si>
  <si>
    <t>Adquisición de Bienes</t>
  </si>
  <si>
    <t>Adquisición de Servicios</t>
  </si>
  <si>
    <t>Otros Gastos Generales</t>
  </si>
  <si>
    <t>Gastos_Generales</t>
  </si>
  <si>
    <t>Proyecto_No_1178_Fortalecimiento_del_manejo_de_emergencias_y_desastres</t>
  </si>
  <si>
    <t>Proyecto_No_1172_Conocimiento_del_riesgo_y_efectos_del_cambio_climático</t>
  </si>
  <si>
    <t>Proyecto_No_1158_Reducción_del_riesgo_y_adaptación_al_cambio_climático</t>
  </si>
  <si>
    <t>Proyecto_No_1166_Consolidación_de_la_gestión_pública_eficiente_del_IDIGER_como_entidad_coordinadora_del_SDGR_CC</t>
  </si>
  <si>
    <t>Generación_de_conociminento_y_actualización_de_los_analisis_de_riesgos_y_efectos_del_cambio_climatico</t>
  </si>
  <si>
    <t>Resiliencia_sectorial_y_reducción_de_riesgos_de_gran_impacto</t>
  </si>
  <si>
    <t>Implementación_de_procesos_efectivos_de_preparativos_respuesta_y_recuperación_post_evento</t>
  </si>
  <si>
    <t>Atención_Integral_oportuna_eficiente_y_eficaz_de_las_situaciones_de_emergencia_calamidad_o_desastre_a_traves_de_la_estrategia_distrital_de_respuesta</t>
  </si>
  <si>
    <t>Manejo_integral_del_agua_como_elemento_vital_para_la_resiliencia_frente_a_riesgos_y_los_efectos_del_cambio_climatico</t>
  </si>
  <si>
    <t>Reducción_de_la_vulnerabilidad_territorial_de_Bogota_frente_a_riesgos_y_efectos_del_cambio_climatico</t>
  </si>
  <si>
    <t>Bogota_ciudad_sostenible_y_eficiente_baja_en_carbono</t>
  </si>
  <si>
    <t>Tranformación_cultural_para_enfentar_los_riesgos_y_los_nuevos_retos_del_cambio_climatico</t>
  </si>
  <si>
    <t>Sistema_de_gobernanza_ambiental_para_afrontar_colectivamente_los_riesgos_y_efectos_de_cambio_climatico</t>
  </si>
  <si>
    <t>Disponible</t>
  </si>
  <si>
    <t>TOTAL</t>
  </si>
  <si>
    <t>RECURSOS - FONDIGER 2016</t>
  </si>
  <si>
    <t>RECURSOS - FONDIGER 2017</t>
  </si>
  <si>
    <t>RECURSOS - FONDIGER 2018</t>
  </si>
  <si>
    <t>RECURSOS INVERSION - IDIGER</t>
  </si>
  <si>
    <t>RECURSOS FUNCIONAMIENTO - IDIGER</t>
  </si>
  <si>
    <t>Periodo</t>
  </si>
  <si>
    <t>01 Mantener 6  escenarios actualizados que contribuyan a fortalecer el conocimiento de riesgo y efectos del cambio climático en el Distrito Capital.
02 Actualizar 4 planos normativos con la  Zonificación de Amenazas para el Plan de Ordenamiento Territorial.
03 Elaborar 9 documentos de estudios  y/o diseños de obras de Reducción de Riesgo para el Distrito Capital. 
04 Emitir 2500 Documentos Técnicos  de amenaza y/o riesgo  a través de Conceptos  y/o Diagnósticos Técnicos.
05 Diseñar, instrumentar y administrar 1 Sistema de Alerta que  aborde  condiciones meteorológicas, hidrológicas y geotécnicas.</t>
  </si>
  <si>
    <t>01 Reasentar a 4.286 familias localizadas en zonas de riesgo no mitigable (286 a cargo del IDIGER)
02 Construir 16 obras de mitigación para la reducción del riesgo
03 Promover para 2.500.000 habitantes la gestión en riesgo y adaptación al cambio climático a través de acciones de comunicación, educación y participación.
04 Incentivar y promover el cumplimiento de la norma de sismo resistencia y el reforzamiento estructural.
05 Formular una política de reasentamiento.</t>
  </si>
  <si>
    <t>01 Desarrollar e implementar 100% de la  Estrategia Distrital de Respuesta a Emergencias 
02 Capacitar 30.000 personas en acciones para  el manejo de emergencias (Preparativos y Respuesta)
03 Implementar y operar 1 Centro Distrital Logístico y de Reserva y la  Central de información y telecomunicaciones del IDIGER (CITEL)
04 Asesorar y/o conceptuar 6.000 Planes De Contingencia para aglomeraciones de público de media y alta complejidad.
05 Realizar 12.000 Visitas de verificación de sistemas de transporte vertical y puertas eléctricas.</t>
  </si>
  <si>
    <t>01 Formular e implementar el 100% de los planes de trabajo definidos para el fortalecimiento de la función administrativa y el desarrollo institucional.
02 Implementar y mantener el 100% de la eficiencia en la provisión de bienes y servicios de soporte a todas las áreas que conforman la Entidad.</t>
  </si>
  <si>
    <t>00 Porcentaje de sostenibilidad del Sistema Integrado de Gestión en el Gobierno Distrital
03 Implementar y mantener el Sistema Integrado de Gestión del IDIGER.</t>
  </si>
  <si>
    <t>Proyecto No 1166_Consolidación de la gestión pública eficiente del IDIGER, como entidad coordinadora del SDGR-CC.</t>
  </si>
  <si>
    <t>Proyecto No 1166 Consolidacion de la gestión pública eficiente del IDIGER, como entidad coordinadora del SDGR-CC.</t>
  </si>
  <si>
    <t>LISTA014</t>
  </si>
  <si>
    <t>LISTA015</t>
  </si>
  <si>
    <t>LISTA016</t>
  </si>
  <si>
    <t>LISTA017</t>
  </si>
  <si>
    <t>LISTA018</t>
  </si>
  <si>
    <t>LISTA019</t>
  </si>
  <si>
    <t>LISTA020</t>
  </si>
  <si>
    <t>LISTA021</t>
  </si>
  <si>
    <t>LISTA022</t>
  </si>
  <si>
    <t>LISTA023</t>
  </si>
  <si>
    <t>LISTA024</t>
  </si>
  <si>
    <t>LISTA025</t>
  </si>
  <si>
    <t>LISTA026</t>
  </si>
  <si>
    <t xml:space="preserve">Gestión del Manejo de Emergencias
Promoción de la Autogestión Ciudadana del Riesgo </t>
  </si>
  <si>
    <t>Gestión del Talento Humano
Gestión Administrativa
Gestión Documental
Atención al ciudadano
Gestión Financiera
Motivación y Desarrollo Personal</t>
  </si>
  <si>
    <t>Tics para la Gestión de Riesgos 
Gestión Administrativa</t>
  </si>
  <si>
    <t xml:space="preserve">Gestión de la Reducción de Riesgos y adaptación al Cambío Climático
Promoción de la Autogestión Ciudadana del Riesgo
Desarrollo del SDGR -CC </t>
  </si>
  <si>
    <t xml:space="preserve">Gestión Contractual
Gestión Jurídica </t>
  </si>
  <si>
    <t>Direccionamiento Estrategico
Desarrollo del SDGR -CC
Seguimiento evaluación y control a la gestión de la entidad</t>
  </si>
  <si>
    <t>Gestión del Talento Humano
Motivación y Desarrollo Personal</t>
  </si>
  <si>
    <t>Inversión_Directa_IDIGER</t>
  </si>
  <si>
    <t>Inversión_Directa_FONDIGER</t>
  </si>
  <si>
    <t>Especifique de la lista desplegable, el sector del Gobierno Distrital al que pertenece la entidad.</t>
  </si>
  <si>
    <r>
      <t xml:space="preserve">Especifique un indicador de eficacia que se relacione directamente </t>
    </r>
    <r>
      <rPr>
        <b/>
        <sz val="11"/>
        <rFont val="Arial"/>
        <family val="2"/>
      </rPr>
      <t>con el</t>
    </r>
    <r>
      <rPr>
        <sz val="11"/>
        <rFont val="Arial"/>
        <family val="2"/>
      </rPr>
      <t xml:space="preserve"> producto</t>
    </r>
    <r>
      <rPr>
        <sz val="11"/>
        <rFont val="Arial"/>
        <family val="2"/>
      </rPr>
      <t>. El indicador debe permitirle hacer seguimiento al cumplimiento de la programación establecida para lograr el producto propuesto.</t>
    </r>
  </si>
  <si>
    <t>Especifique el nombre del Objetivo Estratégico en el que se ubica el plan de acción, de acuerdo con las líneas funcionales establecidas en la Entidad.</t>
  </si>
  <si>
    <t>SUB - TOTAL</t>
  </si>
  <si>
    <t>1.5</t>
  </si>
  <si>
    <t>1.6</t>
  </si>
  <si>
    <t>1.7</t>
  </si>
  <si>
    <t>1.8</t>
  </si>
  <si>
    <t>1.9</t>
  </si>
  <si>
    <t>1.10</t>
  </si>
  <si>
    <t>1.11</t>
  </si>
  <si>
    <t>1.12</t>
  </si>
  <si>
    <t>1.13</t>
  </si>
  <si>
    <t>1.14</t>
  </si>
  <si>
    <t>5.3</t>
  </si>
  <si>
    <t>5.4</t>
  </si>
  <si>
    <t>5.5</t>
  </si>
  <si>
    <t>5.6</t>
  </si>
  <si>
    <t>5.7</t>
  </si>
  <si>
    <t>5.8</t>
  </si>
  <si>
    <t>5.9</t>
  </si>
  <si>
    <t>Componente 5</t>
  </si>
  <si>
    <t>Desarrollar las acciones necesarias para el mejoramiento de los 17 procesos de forma que aporte a la sostenibilidad del Sistema Integrado de Gestión</t>
  </si>
  <si>
    <t xml:space="preserve">Realizar seguimiento al registro y manejo del producto no conforme de acuerdo a los requerimientos de los estándares apropiados para la entidad. </t>
  </si>
  <si>
    <t>Diseñar e implementar los instrumentos para el desarrollo de procesos de Gestión del Conocimiento.</t>
  </si>
  <si>
    <t>Articular requerimientos para la implementación del MIPG con la estructura de operación  por procesos de la entidad</t>
  </si>
  <si>
    <t>Desarrollar 10 sesiones con los delegados de los procesos para el fortalecimiento de las competencias en diferentes temas relacionados con la sostenibilidad del SIG</t>
  </si>
  <si>
    <t>Realizar los ajustes a los procesos, procedimietos, formatos, guias e instructivos, de acuerdo a los requerimientos de las áreas</t>
  </si>
  <si>
    <t>Actualizar los mapas de Riesgos para los 17 procesos de la entidad</t>
  </si>
  <si>
    <t>Realizar la actualización de la matriz de aspectos e impactos aplicable a los procesos que desarrolla el IDIGER</t>
  </si>
  <si>
    <t>Realizar la verificación de los requisitos legales aplicables al IDIGER</t>
  </si>
  <si>
    <t>Ejecutar acciones de sostenibilidad ambiental contenidas en el PIGA de la entidad</t>
  </si>
  <si>
    <t>Seguimeinto a PNC ejecutados / Dos seguimientos al PNC programados</t>
  </si>
  <si>
    <t>Instrumentos diseñados e implementados / Dos instrumentos proyectados</t>
  </si>
  <si>
    <t>Calificación del FURAG superior a calificación obtenida en la vigencia 2017</t>
  </si>
  <si>
    <t>Requerimientos ejecutados/Requerimientos recibidos</t>
  </si>
  <si>
    <t>Acciones ambientales desarrolladas/Acciones ambientales programadas</t>
  </si>
  <si>
    <t>Reportes Presentados/25 reportes programados</t>
  </si>
  <si>
    <t>Auditorías desarrolladas / Auditorías programadas</t>
  </si>
  <si>
    <t>1. COMPONENTE: Sistema Integrado de Gestión - SIG</t>
  </si>
  <si>
    <t>Dar respuesta a la información requerida por los entes de control y entidades responsables 
(25 reportes anuales)</t>
  </si>
  <si>
    <t>Realizar los reportes periódicos al Plan Institucional de Gestión Ambiental PIGA y al Plan de Acción Cuatrienal Ambiental PACA</t>
  </si>
  <si>
    <t>Desarollar los reportes a los entes de control que apliquen al sistema Integrado de Gestión de la Entidad</t>
  </si>
  <si>
    <t>Oficina Asesora de Planeación - Grupo SIG (Claudia Albornoz)</t>
  </si>
  <si>
    <t>Realizar el acompañamiento a las 2 auditorias de evaluación de conformidad al Sistema Integrado de Gestión del IDIGER</t>
  </si>
  <si>
    <t>Ejecutar el proceso de auditoría interna, desde la estructuración de la necesidad hasta la le ejecución de la misma</t>
  </si>
  <si>
    <t>Ejecutar el proceso de auditoría de seguimiento a la certificación desde la estructuración de la necesidad hasta la  ejecución de la misma</t>
  </si>
  <si>
    <t>31/09/2018</t>
  </si>
  <si>
    <t>2. COMPONENTE: Seguimiento y Control de Proyectos de Inversión</t>
  </si>
  <si>
    <t>Realizar el seguimiento y control de los 4 proyectos de inversión del IDIGER</t>
  </si>
  <si>
    <t>Capacitar, instruir y orientar a las dependencias de la entidad en la formulación y reformulación de los proyectos de inversión del Plan de Desarrollo a cargo de la entidad.</t>
  </si>
  <si>
    <t>Realizar la planeación, seguimiento y control a la ejecución física y presupuestal de los recursos de inversión del IDIGER y viabilizar las modificaciones requeridas, para el cumplimiento de las metas institucionales.</t>
  </si>
  <si>
    <t>Dar trámite a todos los documentos necesarios para la ejecución eficiente de los recursos de IDIGER (Modificaciones del proyecto,  Solicitudes CDP, Solicitudes de CRP, anulaciones, liberaciones de saldos, cambio de conceptos de gasto y recurrencia, pagos de pasivo Exigible,  modificaciones presupuestales, traslado de recursos entre proyectos, etc)</t>
  </si>
  <si>
    <t>2.2</t>
  </si>
  <si>
    <t>Oficina Asesora de Planeación  Grupo de Proyectos: (José Leonardo Millán ,Claudia Guerrero,  Angelica Bermudez, Rafael Moreno, Yanet Peralta)</t>
  </si>
  <si>
    <t>N° de proyectos con seguimiento / N° de proyectos y planes programados</t>
  </si>
  <si>
    <t>N° de Solicitudes tramitadas / Total de solicitudes</t>
  </si>
  <si>
    <t>Se asesoró a las areas en la reprogramación 2018 asi como en seguimiento al plan de acción e indicadores de gestión.</t>
  </si>
  <si>
    <t>Estructurar 42 informes de avances y resultados en cumplimiento de la misión institucional y a los principios orientadores de la Gestión de Riesgos y Cambio Climatico</t>
  </si>
  <si>
    <t>Capacitar, instruir y orientar a las dependencias de la entidad en la estructuración de la información relacionada con los avances de la gestión institucional.</t>
  </si>
  <si>
    <t>No de informes presentados en el tiempo oportuno /No de informes requeridos en el periodo</t>
  </si>
  <si>
    <t xml:space="preserve">Realizar el seguimiento y control a los 17 procesos a traves de un sistema de indicadores </t>
  </si>
  <si>
    <t>Estructurar un tablero de control que permita administrar los indicadores de la entidad.</t>
  </si>
  <si>
    <t>Crear y/o actualizar la bateria de indicadores del IDIGER.(Proceso, gestión, plan accion, PMR, entre otros)</t>
  </si>
  <si>
    <t>Realizar el seguimiento a los indicadores de gestión en cumplimiento de las metas institucionales.</t>
  </si>
  <si>
    <t>Tablero de Control Funcionando</t>
  </si>
  <si>
    <t>Revisión y/o actualizacion de 67 indicadores</t>
  </si>
  <si>
    <t>No indicadores reportados oportunamente/ Total de Indicadores aprobados</t>
  </si>
  <si>
    <t>Realizar el seguimiento y control a 8 
planes de acción institucionales</t>
  </si>
  <si>
    <t>Capacitar, instruir y orientar a las dependencias de la entidad en la metodologias para la estructuración de los planes de accion conforme a los lineamientos y directrices de la Alta Dirección</t>
  </si>
  <si>
    <t>Liderar la formulación, seguimiento y evaluación de los planes de acción para el cumplimiento de los objetivos, funciones y competencias asignadas a la entidad.</t>
  </si>
  <si>
    <t>Realizar 8 reportes del plan de acción en el Sistema de Seguimiento al Plan de Desarrollo SEGPLAN</t>
  </si>
  <si>
    <t>Realizar el seguimiento, revisión, consolidación y reporte del informe de avance del cumplimiento de los compromisos del plan de acción del IDIGER para cada periodo requerido, asociado al Plan de Desarrollo "Bogota Mejor para todos" en sus componentes de inversion, gestión, territorialización y actividades. Asi mismo, la revisión, consolidación y reporte del avance al programa No 4 Familias Protegidas y Adaptadas al Cambio Climático.</t>
  </si>
  <si>
    <t>No de reportes con viabilidad por la SDP / Total de los reportes requeridos en la vigencia</t>
  </si>
  <si>
    <t>Oficina Asesora de Planeación 
Grupo de Proyectos:
(José Leonardo Millán Alvarado,Claudia Guerrero,  Angelica Bermudez, Rafael Moreno, Yanet Peralta)</t>
  </si>
  <si>
    <t xml:space="preserve">Coordinacion del Sistema Distrital de Gestión de Riesgos y Cambio Climatico </t>
  </si>
  <si>
    <t>Apoyo a la Secretaría Técnica del Consejo Distrital de Gestión de Riesgos y Cambio Climático, según solicitud de la Dirección General de la entidad</t>
  </si>
  <si>
    <t>Apoyo a la Secretaría Técnica de la Comisión Intersectorial de Gestión de Riesgos y Cambio Climático.</t>
  </si>
  <si>
    <t>Reuniones asistidas /Reuniones convocadas</t>
  </si>
  <si>
    <t>Compromisos ejecutados en los tiempos establecidos / Compromisos pactados en los planes</t>
  </si>
  <si>
    <t>SDGR-CC analizado y con recomendaciones</t>
  </si>
  <si>
    <t>Informes de seguimiento realizados/ informe anual</t>
  </si>
  <si>
    <t>Oficina Asesora de Planeación SDGR CC  (Claudia Patricia Sandoval)</t>
  </si>
  <si>
    <t xml:space="preserve">Seguimiento a la Ejecución de un 1 Plan Distrital de Gestión de Riesgos y Cambio Climatico </t>
  </si>
  <si>
    <t>Gestión para el cumplimiento de metas del Plan Distrital de Gestión de Riesgos y Cambio Climatico</t>
  </si>
  <si>
    <t>Gestión de metas y lineas estrategicas de accion de Plan Distrital de Gestión de Riesgos y Cambio Climático ejecutadas /metas y lineas estrategicas de accion de Plan Distrital de Gestión de Riesgos y Cambio Climático aprobadas</t>
  </si>
  <si>
    <t xml:space="preserve">Apoyo a la formulacion de lineamientos de Gestión de Riesgos y Cambio Climatico </t>
  </si>
  <si>
    <t>Orientación de las actividades de los instrumentos de planeación con los demas procesos de ordenamiento ambiental, territorial y de desarrollo del SDGR-CC</t>
  </si>
  <si>
    <t>Instrumentos orientados/ instrumentos solicitados</t>
  </si>
  <si>
    <t>4. COMPONENTE: Fondo Distrital de Gestión de Riesgos y Cambio Climatico - FONDIGER</t>
  </si>
  <si>
    <t>Realizar el control y seguimiento a los recursos 
FONDIGER 2015, 2016, 2017 y 2018</t>
  </si>
  <si>
    <t>Realizar la administración de los recursos de FONDIGER, actualizando de manera permanente los movimientos que se registren.</t>
  </si>
  <si>
    <t>Elaborar los informes integrales de gestión que contengan los aspectos financieros y contractuales de FONDIGER, que sean solicitados.</t>
  </si>
  <si>
    <t>Elaborar  y actualizar los documentos que sean necesarios relacionados al funcionamiento de FONDIGER, para su actualización en el SIG de la entidad.</t>
  </si>
  <si>
    <t>Dar trámite a todos los documentos necesarios para la ejecución eficiente de los recursos de FONDIGER (Solicitudes CDP, Solicitudes de CRP, Cuentas de cobro, anulaciones, liberaciones, etc)</t>
  </si>
  <si>
    <t>Apoyar a la Secretaría Técnica en la preparación de la documentación que sea necesaria para la realización de las Juntas Directivas que se realizan en el año (2 ordinarias y las extraordinarias necesarias).</t>
  </si>
  <si>
    <t>4.3</t>
  </si>
  <si>
    <t>4.4</t>
  </si>
  <si>
    <t>4.5</t>
  </si>
  <si>
    <t>Matrices de recursos actualizadas de manera permanente</t>
  </si>
  <si>
    <t>No. de informes realizados/No de informes programados o solicitados</t>
  </si>
  <si>
    <t>Documentación elaborada</t>
  </si>
  <si>
    <t>Documentos tramitados/documentos solicitados</t>
  </si>
  <si>
    <t>Documentación preparada/Documentación requerida para el desarrollo de las juntas</t>
  </si>
  <si>
    <t>Oficina Asesora de Planeación FONDIGER (Martha Martha Mercedes Suna Ladino</t>
  </si>
  <si>
    <t>Se han actualizado de manera permanente las matrices donde se registran los movimientos financieros de los recursos FONDIGER. 88 versiones de matrices actualizadas.</t>
  </si>
  <si>
    <t>5. COMPONENTE: PROCESO</t>
  </si>
  <si>
    <t>Actualizar y validar los procedimientos asociados a la Oficina Asesora de Planeación</t>
  </si>
  <si>
    <t>Revisión de procedimientos existentes y propuestas de ajuste en caso que se requiera.
1. Actualizar los documentos (manuales, procedimientos, instructivos y formatos) asociados a la formulación y seguimiento de los indicadores de gestión de la entidad.  Angélica Bermúdez
2. Construir un documento detallado (manual o instructivo) en formato Word que permita realizar los cambios y modificaciones entre conceptos de gasto en el sistema de información PREDIS. Claudia Liliana Guerrero   
3. Construir un documento detallado (manual o instructivo) en formato Word  que permita realizar el registro de la información de la cuenta mensual y anual del PACA al sistema de información SIVICOF. Claudia Liliana Guerrero 
4. Construir un documento detallado (manual o instructivo) en formato Word que permita realizar el registro de la información presupuestal en el sistema de información PREDIS en el marco del anteproyecto de presupuesto. Yaneth Peralta    
5. Construir un documento detallado (manual o instructivo) en formato Word que permita realizar el registro de la información de la cuenta mensual y anual al sistema de información SIVICOF. Yaneth Peralta 
6. Actualizar los documentos (manuales, procedimientos, instructivos y formatos) asociados a la Formulación, Reformulación y Modificación de los Planes, Programas y Proyectos de Inversión. José Leonardo Millán Alvarado 
7. Actualizar los documentos (manuales, procedimientos, instructivos y formatos) asociados a al Plan de acción. Rafael Moreno 
8. Formulación del Manual, procedimientos y formatos de FONDIGER. Martha Suna</t>
  </si>
  <si>
    <t>Validación de los procedimientos ante la Oficina Asesora de Planeación.</t>
  </si>
  <si>
    <t xml:space="preserve">Número de procedimientos con propuesta de ajuste/ Número de  procedimientos </t>
  </si>
  <si>
    <t>Número de procedimientos modificados y aprobados/ Número de  procedimientos programados</t>
  </si>
  <si>
    <t>Oficina Asesora de Planeación
(Todo el Grupo)</t>
  </si>
  <si>
    <t>Cumplir con el 100% de los compromisos y cronogramas de los Planes de Mejoramiento formulados.</t>
  </si>
  <si>
    <t>Seguimiento y cierre de las acciones preventivas y correctivas plasmadas en los Planes de Mejoramiento</t>
  </si>
  <si>
    <t>Número de acciones cerradas en la vigencia / Total acciones de mejora</t>
  </si>
  <si>
    <t>Cumplir con el 100% de los reportes e informes de gestión para la OAP</t>
  </si>
  <si>
    <t>Reporte mensual de los indicadores de Gestión.</t>
  </si>
  <si>
    <t>Proyectar el Informe de Gestión trimestral con los avances, logros y retrasos.</t>
  </si>
  <si>
    <t>Número de reportes entregados en el tiempo oportuno/ Total de informes programados en el periodo de medición</t>
  </si>
  <si>
    <t>Número   de informes presentados / Número   de informes programados</t>
  </si>
  <si>
    <t xml:space="preserve">Se realizan los reportes trimestrales de las acciones a cargo de la Oficina Asesora de planeación dentro de los plazos establecidos. </t>
  </si>
  <si>
    <t>3. COMPONENTE: Desarrollo del SDGR CC</t>
  </si>
  <si>
    <t>5. COMPONENTE: Gestión Financiera</t>
  </si>
  <si>
    <t>Realizar seguimiento presupuestal a cargo de la SARECC</t>
  </si>
  <si>
    <t>Ejecución de reserva presupuestal programada.</t>
  </si>
  <si>
    <t>Presupuesto ejecutado / Presupuesto programado</t>
  </si>
  <si>
    <t>Ejecución de pasivo exigible.</t>
  </si>
  <si>
    <t xml:space="preserve">Presupuesto ejecutado / Total del Presupuesto en pasivo </t>
  </si>
  <si>
    <t>Realizacion de seguimiento  a instancias de orientación y coordinación, a través de la consolidación de información semestral de su funcionamiento.</t>
  </si>
  <si>
    <t>Revisión y análisis de la estructura del Sistema Distrital de Gestión de Riesgos y Cambio Climático, y recomendaciones para su desarrollo.</t>
  </si>
  <si>
    <t>Cumplimiento de compromisos en las instancias del SDGR-CC.</t>
  </si>
  <si>
    <t>Seguimiento a las Mesas de Trabajo  de la  Comisión Intersectorial de Gestión de Riesgos y Cambio Climático y  Participación delegadas a la Oficina Asesora de Planeación</t>
  </si>
  <si>
    <t>Revisar, ajustar, estructurar y reportar los siguientes informes:
• Informe de gestión 2018 (1 Informe)
• Rendición de cuentas -Informe de balance social (CBN-1030, CBN-1045 CBN-1090) vigencia 2016 (1 Informe)
• Informe de balance de gestión (5 Informes)
• Anteproyecto de presupuesto 2019 (1 Informe)
• Informe de balance de resultados del Plan Distrital de Plan de Desarrollo "Bogotá Mejor para Todos" con corte a diciembre 31 de 2016 - Rendición de Cuentas (Metas de resultado) (1 Informe)
• Informe de programa No 4 Familias Protegidas y Adaptadas al Cambio Climático (4 Informes)
• Informes anuales reglamentados y estadísticas e indicadores por sector. Semestral (1 informe)
• Seguimiento a los indicadores PMR (14 Informes)
• Reportar la rendición de cuentas mensual (Contratación, deuda pública, gestión y resultados, inversiones, presupuesto (12 Reportes)
• Seguimiento a los proyectos del Distrito Capital con alcance regional (1 Informe)
• Informe del acuerdo 645 de 2016 (1 Informe)</t>
  </si>
  <si>
    <t>Jorge Andres Castro</t>
  </si>
  <si>
    <t>Jorge Andres Castro
Oficina Asesora de Planeación 
Jefe de la Oficina Asesora de Planeación
acastro@idiger.gov.co
4297414 - Extensión 2713</t>
  </si>
  <si>
    <t>Se elebaron lo sisguientes docuemtos:
* Instructivo de cambios y modificaciones entre conceptos de gasto en el sistema de información PREDIS.
* Instructivo) en formato Word  que permita realizar el registro de la información de la cuenta mensual y anual del PACA al sistema de información SIVICOF.
* instructivo) en formato Word que permita realizar el registro de la información presupuestal en el sistema de información PREDIS en el marco del anteproyecto de presupuesto.
* Instructivo) en formato Word que permita realizar el registro de la información de la cuenta mensual y anual al sistema de información SIVICOF.
* Actualizar del formatos asociados a al Plan de acción
Se creo una propuesta de procemdiento se seguimiento y control institucional suprimiendo los procemdientos de seguimiento y control a planes y progrmas y formulación y seguimiento de los indicadores.
Todos estos documentos estan pedientes de aprobación.</t>
  </si>
  <si>
    <t>Se realizó el reporte respectivo en el cual dio un cumplimiento de 96.8% de compromisos y planes acción de las instancias.</t>
  </si>
  <si>
    <t>Se realizó por parte de la Subdirección de Manejo de Emergencias y Desastres dos mesas de trabajo el último trimestre, para un total de 7 mesas en el 2018 en las cuales se cumplieron los compromisos en general.</t>
  </si>
  <si>
    <t xml:space="preserve">Se realizó la reunión el 9 de noviembre de 2018. En el archivo se encuentran las actas y listados de asistencia, así como todos los anexos pertinentes. </t>
  </si>
  <si>
    <t xml:space="preserve">Se realizó la reunión el 6 de noviembre de 2018. En el archivo se encuentran las actas y listados de asistencia, así como todos los anexos pertinentes. </t>
  </si>
  <si>
    <t>Con la emisión de la Resolución 233 de 2018 de la Secretaría de Gobierno se inició el proceso de revisión de la estructura del sistema. Falta realizar la síntesis y socializar los resultados.</t>
  </si>
  <si>
    <t>Con la emisión de la Resolución 233 de 2018 de la Secretaria de Gobierno se realizó la publicación de las actas, informes y reglamentos de las instancias que registran el proceso de seguimiento a las instancias, excepto el reglamento del Consejo Distrital para gestión de Riesgos y Cambio Climático.</t>
  </si>
  <si>
    <t>El Plan Distrital de Gestión de Riesgos de Desastre y del Cambio Climático para Bogotá fue aprobado mediante acuerdo 001 de 2018 del Consejo Distrital para Gestión de Riesgos y aprobado mediante Decreto Distrital 837 de 2018.</t>
  </si>
  <si>
    <t>Se han revisado los informes presupuestales de los meses de enero a diciembre de 2018.</t>
  </si>
  <si>
    <t>* Se realizo  nueva propuesta del guia de FONDIGER contemplando todas las necesidades de los usuarios.
* Se gestiono la revisión de todas las instancias y se cuenta con un version definitva para aprobación ante la Junta Directiva. 
* Se adelantó un trabajo con la Oficina Asesora Juridica para la modificación del acuerdo del Manual operativo,se encuentra para aprobación de la Junta Directiva-enero 18 de 2019
* Se elaboró una propuesta de procedimiento de administracion y operación del FONDIGER Version 1 .</t>
  </si>
  <si>
    <t>Se realizó el tramite de todas las solicitudes de CDP y CRP; asi mismo la revisión de las cuentas de cobro; anulación de CDP, Anulación de  CRP, liberación de saldos de CDP.</t>
  </si>
  <si>
    <t>Se encuentra proyectado el acuerdo de la junta para la reducción presupuestal de 500.000.000 e incoporación de los recursos del IDEAM. Se incluyó en el acuerdo  por el cual se aprueba e incorpora el presupuesto 2019.</t>
  </si>
  <si>
    <t>Se participó en reuniones que incorporan la gestión del riesgo y la gestión del cambio climático en el Plan de Ordenamiento Territorial.
Se participó en la emisión de concepto previo y favorable frente a los criterios de elegibilidad y viabilidad de los proyectos de inversión local de las localidades para cumplimiento de dichos criterios, en desarrollo de la Directiva 12 de 2016 de la Alcaldía Mayor de Bogotá.</t>
  </si>
  <si>
    <t xml:space="preserve"> Al proceso de planeación no fueron reportados salidas no conforme, quejas o reclamos por parte de la ejecución de los procesos misionales. Se realiza en Diciembre seguimiento a las salidas no conformes de los procesos de la entidad </t>
  </si>
  <si>
    <t>Teniendo en cuenta la actualización del MIPG - SIGD (Modelo integrado de planeación y gestión, la secretaría general y el DAPF definieron una guía para la implentación del MIPG, en el cual se incluye la gestión del conocimiento, por lo cual se incluirá para el 2019 en el plan la adecuación SIG-MIPG la gestión del conocimiento, concebido como la ejecución de una serie de etapas que lleve a implementar la dimensón de gestión del conocimiento com ofactor transversal de las demás dimensiones.</t>
  </si>
  <si>
    <t xml:space="preserve">Se han finalizado 6 Autodiagnósticos, de los 17 programados, se continuará la ejecución de los autodignósticos faltantes en el 2019. </t>
  </si>
  <si>
    <t xml:space="preserve">Se da respuesta a los requerimietos de actualización documental y de procedimientos. Se actualiza de igual manera el marco de control documental, con el fin de seguir los parámetros de la ISO 9001:2015, definiendolo como control de información documentada. En el 2019, se realizará socialización del documento. </t>
  </si>
  <si>
    <t xml:space="preserve"> Se define nueva herramienta para el registro de los riesgos y oportunidades de la entidad, integrando la matriz CAME y los riesgos por proceso en un solo documento, se realiza socialización y capacitación en el diligenciamiento de la herramienta, se realiza actualización de los riesgos de corrupcón de la entidad en los 17 procesos, se genera el marco de referencia para los riesgos de proceso, estratégicos, de corrupción, seguridad digital y ambientales de la entidad. </t>
  </si>
  <si>
    <t>No se ejecuta auditoría Interna del SIG, lo anterior ya que hubo un cambio en la planta de personal que superó el 60% de la planta, lo que generó una necesidad de actualización e inducción. Razón por la cual se aplaza la auditoria para el año 2019, al igual que los recursos relacionados con el item</t>
  </si>
  <si>
    <t xml:space="preserve">Se radica en la plataforma de la Secretaria Distrital de Ambiente, (STORM), el seguimiento al plan de segumiento  del primer semestre de 2018, se definen acciones de mejora conforme a los informes de visita y cumplimiento legal y se genera en el plan de trabajo 2019, las actividades para fortalecimiento del PIGA, de acuerdo a los componentes del mismo. </t>
  </si>
  <si>
    <t>Se realiza actualización de la matriz de requisitos legales ambientales de la entidad, la cual se remite a la oficina de gesión jurídica, con el fin de validar los requisitos legales identificados. Esta matriz se remite a la Secretaría Distrital de Ambiente actualizada, en el mes de diciembre, ya que hace parte del componente de planeación a reportar. Se actualizó la matriz incluyendo 7 requisitos legales aplicables a la entidad y se define en el plan de trabajo, las acciones para el cumplimiento legal de los mismos.</t>
  </si>
  <si>
    <t xml:space="preserve">Se realiza actualización en el mes de diciembre 2018, de la Matriz de aspectos e impactos ambientales incluyendo el ciclo de vida del servicio de la entidad y se validan los aspectos calificados como significativos. La matriz de asectos e impactos ambientales hace parte del informe que se entrega a la Secretaría Distrital de Ambiente en el mes de diciembre 2018, componente planificación. En total se identifican 18 impactos significativos, los cuales se incluiyen en el plan de acción 2019, para ejecutar controles que mitiguen dichos impactos </t>
  </si>
  <si>
    <t>Todas las solicitudes de modificación de los procedimientos fueron atendidas, para lo cual se actualizarón los documentos y fueron publicados en el mapa de procesos.</t>
  </si>
  <si>
    <t>Se realizó la gestión con los responsables de cada una de las áreas sobre los reportes relacionados con seguimiento fisico y presupuestal de las metas consignadas en el Plan de Desarrollo “Bogotá Mejor para Todos", en lo que corresponde a Indicadores PMR (Producto-Meta-Resultado), informe de seguimiento al Plan de Desarrollo Distrital PDD (Componentes de inversión, gestión,  territorialización y actividades) y avance del plan de acción 2018.</t>
  </si>
  <si>
    <t>Se realizaron todos los requerimientos correspodientes a las modificaciones de las 4 proyectos de inversión.</t>
  </si>
  <si>
    <t xml:space="preserve">
- Se envió comunicación interna solicitando la información y se consolidaron los reportes de las áreas. Asi mismo, se revisan los reportes para hacer la retroalimentación respectiva.
Se ha venido reportando la información conforme a los procedimientos establecidos y en cumplimiento del marco legal sin presentar ningun contratiempo hasta el momento.</t>
  </si>
  <si>
    <t>Se actualizó el tablero de indicadores 2018 de acuerdo a las magnitudes y acciones de mejora del caso.</t>
  </si>
  <si>
    <t>Se realizo las actualizaciones pertinentes de acuerdo a los requerimientos.</t>
  </si>
  <si>
    <t>Se realizo una reformulación del formato de plan de acción estadarizando y eliminando elementos innecesarios. Por otra parte se realizo la migración de la información al nuevo instrumento.
- Se incluyeron dentro del alcance de la presentación del Comite Directivo la revisión de los planes de acción.</t>
  </si>
  <si>
    <t xml:space="preserve">Se envió comunicación interna solicitando la información y se consolidaron los reportes de las áreas. Así mismo, se revisaron los reportes para realizar la retroalimentación respectiva. </t>
  </si>
  <si>
    <t xml:space="preserve">Se logra completar 10 sesiones con delegados de los procesos para el fortalecimiento de competencias relacionadas con la sostenibilidad del SIG. Se incluyen temas ambientales y de PIGA. </t>
  </si>
  <si>
    <t>Se realizo seguimiento y revisión de todas las acciones pendientes de la Oficina Asesora de Planeación de la cuales por contraloria, se abrieron 10 y 10 fueron cerradas, de autorias se abrieron 13 de las cuales 5 fueron cerradas, 4 se encuentra en desarrollo y 4 están vencidas. Para un total de 23 acciones de la cuales 15 fueron cerradas.</t>
  </si>
  <si>
    <t>Se realizan los reportes mesuales PMR a los sistemas de indicadores del IDIGER.</t>
  </si>
  <si>
    <t>Se realizaron los reportes requeridos por los entes de control en cumplimiento de  la normatividad vigente.</t>
  </si>
  <si>
    <t xml:space="preserve">Se actualiza Plan de Acción Cuatrienal Ambiental PACA 2016-2020, de acuerdo a las observaciones generadas por la secretaria Distrital de ambiente, se recibe comunicado sobre la ejecución de la meta y se da respuesta a la misma justificando el avance con respecto a la ejecución de recursos para las 17 obras para la mitigación del riesgo. </t>
  </si>
  <si>
    <t>Se revisaron y cargaron los reportes requeridos en el Sistema de Seguimiento al Plan de Desarrollo SEGPLAN</t>
  </si>
  <si>
    <t>Se envio comunicación interna solicitando la información y se consolido los reportes de las areas. Asi mismo,  se revisaron los reportes y se realizaron las observaciones con respecto a los indicadores relacionados con proyectos, se esta trabajando la retroaliementacuión con corte a 31 de diciembre de los indicadores por proceso.</t>
  </si>
  <si>
    <t xml:space="preserve">En las comunicaciones trimestrales que se envian para solicitar el seguimiento de ejecución física y presupuestal de la entidad se orienta a las areas en los reportes requeridos por la OAP. Igualmente a partir del tercer trimestre se realiza la retroalimentación a las áreas de estos informes con el fin de orientar la presentación y resporte de los mismsos.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</si>
</sst>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_-* #,##0.00\ _€_-;\-* #,##0.00\ _€_-;_-* &quot;-&quot;??\ _€_-;_-@_-"/>
    <numFmt numFmtId="165" formatCode="_(&quot;$&quot;\ * #,##0_);_(&quot;$&quot;\ * \(#,##0\);_(&quot;$&quot;\ * &quot;-&quot;??_);_(@_)"/>
    <numFmt numFmtId="166" formatCode="0.0%"/>
    <numFmt numFmtId="167" formatCode="_(* #,##0_);_(* \(#,##0\);_(* &quot;-&quot;??_);_(@_)"/>
    <numFmt numFmtId="168" formatCode="[$-240A]d&quot; de &quot;mmmm&quot; de &quot;yyyy;@"/>
  </numFmts>
  <fonts count="62" x14ac:knownFonts="1">
    <font>
      <sz val="10"/>
      <name val="Arial"/>
    </font>
    <font>
      <sz val="11"/>
      <color theme="1"/>
      <name val="Calibri"/>
      <family val="2"/>
      <scheme val="minor"/>
    </font>
    <font>
      <sz val="11"/>
      <color theme="1"/>
      <name val="Calibri"/>
      <family val="2"/>
      <scheme val="minor"/>
    </font>
    <font>
      <sz val="10"/>
      <color indexed="8"/>
      <name val="Arial"/>
      <family val="2"/>
    </font>
    <font>
      <b/>
      <sz val="28"/>
      <color indexed="8"/>
      <name val="Arial"/>
      <family val="2"/>
    </font>
    <font>
      <b/>
      <sz val="10"/>
      <color indexed="8"/>
      <name val="Arial Narrow"/>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12"/>
      <color indexed="8"/>
      <name val="Arial"/>
      <family val="2"/>
    </font>
    <font>
      <b/>
      <sz val="10"/>
      <name val="Arial"/>
      <family val="2"/>
    </font>
    <font>
      <sz val="10"/>
      <name val="Arial"/>
      <family val="2"/>
    </font>
    <font>
      <b/>
      <sz val="8"/>
      <color indexed="8"/>
      <name val="Arial"/>
      <family val="2"/>
    </font>
    <font>
      <sz val="11"/>
      <name val="Arial"/>
      <family val="2"/>
    </font>
    <font>
      <b/>
      <sz val="11"/>
      <name val="Arial"/>
      <family val="2"/>
    </font>
    <font>
      <sz val="11"/>
      <color indexed="8"/>
      <name val="Calibri"/>
      <family val="2"/>
    </font>
    <font>
      <sz val="8"/>
      <name val="Arial"/>
      <family val="2"/>
    </font>
    <font>
      <sz val="24"/>
      <color indexed="8"/>
      <name val="Arial"/>
      <family val="2"/>
    </font>
    <font>
      <sz val="8"/>
      <color indexed="8"/>
      <name val="Arial"/>
      <family val="2"/>
    </font>
    <font>
      <b/>
      <sz val="14"/>
      <name val="Arial"/>
      <family val="2"/>
    </font>
    <font>
      <sz val="14"/>
      <color theme="0" tint="-0.499984740745262"/>
      <name val="Trebuchet MS"/>
      <family val="2"/>
    </font>
    <font>
      <sz val="14"/>
      <name val="Trebuchet MS"/>
      <family val="2"/>
    </font>
    <font>
      <sz val="12"/>
      <color rgb="FF000000"/>
      <name val="Arial"/>
      <family val="2"/>
    </font>
    <font>
      <b/>
      <sz val="18"/>
      <color indexed="8"/>
      <name val="Arial"/>
      <family val="2"/>
    </font>
    <font>
      <sz val="28"/>
      <color indexed="8"/>
      <name val="Arial"/>
      <family val="2"/>
    </font>
    <font>
      <sz val="9"/>
      <color rgb="FF000000"/>
      <name val="Arial"/>
      <family val="2"/>
    </font>
    <font>
      <sz val="9"/>
      <color rgb="FF000000"/>
      <name val="Times New Roman"/>
      <family val="1"/>
    </font>
    <font>
      <sz val="9"/>
      <name val="Arial"/>
      <family val="2"/>
    </font>
    <font>
      <sz val="9"/>
      <name val="Times New Roman"/>
      <family val="1"/>
    </font>
    <font>
      <sz val="10"/>
      <color theme="1"/>
      <name val="Trebuchet MS"/>
      <family val="2"/>
    </font>
    <font>
      <b/>
      <sz val="11"/>
      <color theme="1"/>
      <name val="Calibri"/>
      <family val="2"/>
      <scheme val="minor"/>
    </font>
    <font>
      <sz val="10"/>
      <color theme="1"/>
      <name val="Calibri"/>
      <family val="2"/>
      <scheme val="minor"/>
    </font>
    <font>
      <sz val="10"/>
      <color theme="0" tint="-0.499984740745262"/>
      <name val="Arial"/>
      <family val="2"/>
    </font>
    <font>
      <sz val="12"/>
      <color theme="1"/>
      <name val="Arial"/>
      <family val="2"/>
    </font>
    <font>
      <b/>
      <sz val="20"/>
      <color theme="0"/>
      <name val="Arial"/>
      <family val="2"/>
    </font>
    <font>
      <b/>
      <sz val="16"/>
      <color indexed="8"/>
      <name val="Arial Narrow"/>
      <family val="2"/>
    </font>
    <font>
      <b/>
      <sz val="28"/>
      <color indexed="8"/>
      <name val="Arial Narrow"/>
      <family val="2"/>
    </font>
    <font>
      <sz val="11"/>
      <color theme="1"/>
      <name val="Arial"/>
      <family val="2"/>
    </font>
    <font>
      <b/>
      <sz val="12"/>
      <color theme="1"/>
      <name val="Arial"/>
      <family val="2"/>
    </font>
    <font>
      <sz val="14"/>
      <color theme="1"/>
      <name val="Trebuchet MS"/>
      <family val="2"/>
    </font>
    <font>
      <sz val="14"/>
      <color theme="1" tint="0.499984740745262"/>
      <name val="Trebuchet MS"/>
      <family val="2"/>
    </font>
    <font>
      <sz val="11"/>
      <name val="Calibri"/>
      <family val="2"/>
    </font>
    <font>
      <sz val="9"/>
      <color theme="1"/>
      <name val="Calibri"/>
      <family val="2"/>
      <scheme val="minor"/>
    </font>
    <font>
      <sz val="10"/>
      <color theme="1"/>
      <name val="Arial"/>
      <family val="2"/>
    </font>
    <font>
      <b/>
      <sz val="18"/>
      <color theme="0"/>
      <name val="Arial"/>
      <family val="2"/>
    </font>
    <font>
      <b/>
      <sz val="16"/>
      <color theme="0"/>
      <name val="Arial"/>
      <family val="2"/>
    </font>
    <font>
      <b/>
      <sz val="10"/>
      <color theme="0" tint="-0.499984740745262"/>
      <name val="Trebuchet MS"/>
      <family val="2"/>
    </font>
    <font>
      <b/>
      <sz val="9"/>
      <color theme="1"/>
      <name val="Calibri"/>
      <family val="2"/>
      <scheme val="minor"/>
    </font>
    <font>
      <b/>
      <sz val="10"/>
      <color theme="1"/>
      <name val="Arial"/>
      <family val="2"/>
    </font>
    <font>
      <b/>
      <sz val="14"/>
      <color theme="1"/>
      <name val="Arial"/>
      <family val="2"/>
    </font>
    <font>
      <b/>
      <sz val="24"/>
      <color indexed="8"/>
      <name val="Arial"/>
      <family val="2"/>
    </font>
    <font>
      <b/>
      <sz val="22"/>
      <color indexed="8"/>
      <name val="Arial"/>
      <family val="2"/>
    </font>
  </fonts>
  <fills count="20">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theme="4"/>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3"/>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FF0000"/>
        <bgColor indexed="64"/>
      </patternFill>
    </fill>
  </fills>
  <borders count="17">
    <border>
      <left/>
      <right/>
      <top/>
      <bottom/>
      <diagonal/>
    </border>
    <border>
      <left/>
      <right/>
      <top style="thin">
        <color indexed="64"/>
      </top>
      <bottom/>
      <diagonal/>
    </border>
    <border>
      <left/>
      <right/>
      <top/>
      <bottom style="thin">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medium">
        <color theme="1" tint="0.499984740745262"/>
      </top>
      <bottom/>
      <diagonal/>
    </border>
    <border>
      <left/>
      <right/>
      <top/>
      <bottom style="medium">
        <color theme="1" tint="0.49998474074526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4">
    <xf numFmtId="0" fontId="0" fillId="0" borderId="0"/>
    <xf numFmtId="0" fontId="14" fillId="0" borderId="0"/>
    <xf numFmtId="0" fontId="14" fillId="0" borderId="0"/>
    <xf numFmtId="44" fontId="16" fillId="0" borderId="0" applyFont="0" applyFill="0" applyBorder="0" applyAlignment="0" applyProtection="0"/>
    <xf numFmtId="9" fontId="21" fillId="0" borderId="0" applyFont="0" applyFill="0" applyBorder="0" applyAlignment="0" applyProtection="0"/>
    <xf numFmtId="0" fontId="2" fillId="0" borderId="0"/>
    <xf numFmtId="9" fontId="25" fillId="0" borderId="0" applyFont="0" applyFill="0" applyBorder="0" applyAlignment="0" applyProtection="0"/>
    <xf numFmtId="9" fontId="25" fillId="0" borderId="0" applyFont="0" applyFill="0" applyBorder="0" applyAlignment="0" applyProtection="0"/>
    <xf numFmtId="9" fontId="14" fillId="0" borderId="0" applyFont="0" applyFill="0" applyBorder="0" applyAlignment="0" applyProtection="0"/>
    <xf numFmtId="44" fontId="14" fillId="0" borderId="0" applyFont="0" applyFill="0" applyBorder="0" applyAlignment="0" applyProtection="0"/>
    <xf numFmtId="0" fontId="1" fillId="0" borderId="0"/>
    <xf numFmtId="44" fontId="14" fillId="0" borderId="0" applyFont="0" applyFill="0" applyBorder="0" applyAlignment="0" applyProtection="0"/>
    <xf numFmtId="9" fontId="14" fillId="0" borderId="0" applyFont="0" applyFill="0" applyBorder="0" applyAlignment="0" applyProtection="0"/>
    <xf numFmtId="164" fontId="14" fillId="0" borderId="0" applyFont="0" applyFill="0" applyBorder="0" applyAlignment="0" applyProtection="0"/>
  </cellStyleXfs>
  <cellXfs count="490">
    <xf numFmtId="0" fontId="0" fillId="0" borderId="0" xfId="0"/>
    <xf numFmtId="0" fontId="3" fillId="0" borderId="0" xfId="0" applyFont="1"/>
    <xf numFmtId="0" fontId="3" fillId="2" borderId="0" xfId="0" applyFont="1" applyFill="1" applyBorder="1"/>
    <xf numFmtId="0" fontId="3" fillId="2" borderId="0" xfId="0" applyFont="1" applyFill="1" applyBorder="1" applyAlignment="1">
      <alignment horizontal="center"/>
    </xf>
    <xf numFmtId="0" fontId="5" fillId="2" borderId="0" xfId="0" applyFont="1" applyFill="1" applyBorder="1" applyAlignment="1">
      <alignment horizontal="center" vertical="center"/>
    </xf>
    <xf numFmtId="0" fontId="3" fillId="2" borderId="0" xfId="0" applyFont="1" applyFill="1"/>
    <xf numFmtId="0" fontId="3" fillId="3" borderId="0" xfId="0" applyFont="1" applyFill="1"/>
    <xf numFmtId="0" fontId="3" fillId="0" borderId="0" xfId="0" applyFont="1" applyAlignment="1">
      <alignment horizontal="center" vertical="center"/>
    </xf>
    <xf numFmtId="0" fontId="14" fillId="0" borderId="0" xfId="0" applyFont="1"/>
    <xf numFmtId="0" fontId="15" fillId="4" borderId="0" xfId="0" applyFont="1" applyFill="1" applyAlignment="1">
      <alignment vertical="center" wrapText="1"/>
    </xf>
    <xf numFmtId="0" fontId="14" fillId="0" borderId="0" xfId="0" applyFont="1" applyAlignment="1">
      <alignment horizontal="left"/>
    </xf>
    <xf numFmtId="0" fontId="14" fillId="0" borderId="0" xfId="0" applyFont="1" applyAlignment="1">
      <alignment vertical="center"/>
    </xf>
    <xf numFmtId="0" fontId="15" fillId="0" borderId="0" xfId="0" applyFont="1" applyAlignment="1">
      <alignment vertical="center" wrapText="1"/>
    </xf>
    <xf numFmtId="0" fontId="15" fillId="0" borderId="0" xfId="0" applyFont="1"/>
    <xf numFmtId="0" fontId="14" fillId="4" borderId="0" xfId="0" applyFont="1" applyFill="1"/>
    <xf numFmtId="0" fontId="0" fillId="0" borderId="0" xfId="0" applyAlignment="1">
      <alignment horizontal="center" vertical="center"/>
    </xf>
    <xf numFmtId="0" fontId="17" fillId="5" borderId="3" xfId="3" applyNumberFormat="1" applyFont="1" applyFill="1" applyBorder="1" applyAlignment="1">
      <alignment horizontal="justify" vertical="center" wrapText="1"/>
    </xf>
    <xf numFmtId="0" fontId="18" fillId="0" borderId="3" xfId="0" applyFont="1" applyBorder="1" applyAlignment="1">
      <alignment horizontal="justify" vertical="center" wrapText="1"/>
    </xf>
    <xf numFmtId="0" fontId="17" fillId="5" borderId="4" xfId="3" applyNumberFormat="1" applyFont="1" applyFill="1" applyBorder="1" applyAlignment="1">
      <alignment horizontal="justify" vertical="center" wrapText="1"/>
    </xf>
    <xf numFmtId="0" fontId="18" fillId="0" borderId="5" xfId="0" applyFont="1" applyBorder="1" applyAlignment="1">
      <alignment horizontal="justify" vertical="center" wrapText="1"/>
    </xf>
    <xf numFmtId="0" fontId="18" fillId="0" borderId="6" xfId="0" applyFont="1" applyBorder="1" applyAlignment="1">
      <alignment horizontal="justify" vertical="center" wrapText="1"/>
    </xf>
    <xf numFmtId="0" fontId="18" fillId="0" borderId="4" xfId="0" applyFont="1" applyBorder="1" applyAlignment="1">
      <alignment horizontal="justify" vertical="center" wrapText="1"/>
    </xf>
    <xf numFmtId="0" fontId="18" fillId="0" borderId="0" xfId="0" applyFont="1" applyBorder="1" applyAlignment="1">
      <alignment horizontal="justify" vertical="center" wrapText="1"/>
    </xf>
    <xf numFmtId="0" fontId="18" fillId="6" borderId="7" xfId="0" applyFont="1" applyFill="1" applyBorder="1" applyAlignment="1">
      <alignment horizontal="justify" vertical="center" wrapText="1"/>
    </xf>
    <xf numFmtId="0" fontId="17" fillId="5" borderId="8" xfId="3" applyNumberFormat="1" applyFont="1" applyFill="1" applyBorder="1" applyAlignment="1">
      <alignment horizontal="justify" vertical="center" wrapText="1"/>
    </xf>
    <xf numFmtId="0" fontId="17" fillId="5" borderId="9" xfId="3" applyNumberFormat="1" applyFont="1" applyFill="1" applyBorder="1" applyAlignment="1">
      <alignment horizontal="justify" vertical="center" wrapText="1"/>
    </xf>
    <xf numFmtId="0" fontId="14" fillId="0" borderId="0" xfId="0" applyFont="1" applyAlignment="1">
      <alignment wrapText="1"/>
    </xf>
    <xf numFmtId="0" fontId="3"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8" fillId="2" borderId="0" xfId="5" applyFont="1" applyFill="1"/>
    <xf numFmtId="0" fontId="3" fillId="2" borderId="0" xfId="5" applyFont="1" applyFill="1"/>
    <xf numFmtId="0" fontId="8" fillId="2" borderId="0" xfId="5" applyFont="1" applyFill="1" applyAlignment="1">
      <alignment horizontal="center"/>
    </xf>
    <xf numFmtId="0" fontId="8" fillId="2" borderId="0" xfId="5" applyFont="1" applyFill="1" applyBorder="1"/>
    <xf numFmtId="0" fontId="8" fillId="0" borderId="0" xfId="5" applyFont="1"/>
    <xf numFmtId="9" fontId="8" fillId="0" borderId="0" xfId="6" applyFont="1"/>
    <xf numFmtId="0" fontId="27" fillId="2" borderId="0" xfId="5" applyFont="1" applyFill="1" applyBorder="1" applyAlignment="1">
      <alignment vertical="center" wrapText="1"/>
    </xf>
    <xf numFmtId="0" fontId="22" fillId="7" borderId="11" xfId="5" applyFont="1" applyFill="1" applyBorder="1" applyAlignment="1">
      <alignment horizontal="center" vertical="center" wrapText="1"/>
    </xf>
    <xf numFmtId="0" fontId="3" fillId="2" borderId="0" xfId="5" applyFont="1" applyFill="1" applyBorder="1" applyAlignment="1">
      <alignment horizontal="center"/>
    </xf>
    <xf numFmtId="0" fontId="27" fillId="2" borderId="0" xfId="5" applyFont="1" applyFill="1" applyBorder="1" applyAlignment="1">
      <alignment horizontal="center" vertical="center" wrapText="1"/>
    </xf>
    <xf numFmtId="0" fontId="11" fillId="2" borderId="0" xfId="5" applyFont="1" applyFill="1" applyBorder="1" applyAlignment="1">
      <alignment vertical="center" wrapText="1"/>
    </xf>
    <xf numFmtId="0" fontId="7" fillId="2" borderId="0" xfId="5" applyFont="1" applyFill="1" applyBorder="1" applyAlignment="1">
      <alignment horizontal="center" vertical="center" wrapText="1"/>
    </xf>
    <xf numFmtId="0" fontId="8" fillId="0" borderId="0" xfId="5" applyFont="1" applyFill="1"/>
    <xf numFmtId="9" fontId="8" fillId="0" borderId="0" xfId="6" applyFont="1" applyFill="1"/>
    <xf numFmtId="0" fontId="7" fillId="2" borderId="0" xfId="5" applyFont="1" applyFill="1" applyBorder="1" applyAlignment="1" applyProtection="1">
      <alignment horizontal="left" vertical="center" wrapText="1"/>
    </xf>
    <xf numFmtId="0" fontId="7" fillId="2" borderId="0" xfId="5" applyFont="1" applyFill="1" applyBorder="1" applyAlignment="1" applyProtection="1">
      <alignment vertical="center" wrapText="1"/>
    </xf>
    <xf numFmtId="0" fontId="3" fillId="7" borderId="12" xfId="5" applyFont="1" applyFill="1" applyBorder="1" applyAlignment="1" applyProtection="1">
      <alignment horizontal="left" vertical="center" wrapText="1"/>
    </xf>
    <xf numFmtId="0" fontId="7" fillId="2" borderId="0" xfId="5" applyFont="1" applyFill="1" applyBorder="1" applyAlignment="1" applyProtection="1">
      <alignment horizontal="center" vertical="center" wrapText="1"/>
    </xf>
    <xf numFmtId="9" fontId="9" fillId="0" borderId="0" xfId="6" applyFont="1"/>
    <xf numFmtId="0" fontId="3" fillId="7" borderId="12" xfId="5" applyFont="1" applyFill="1" applyBorder="1" applyAlignment="1" applyProtection="1">
      <alignment horizontal="center" vertical="center" wrapText="1"/>
      <protection locked="0"/>
    </xf>
    <xf numFmtId="0" fontId="8" fillId="8" borderId="0" xfId="5" applyFont="1" applyFill="1" applyBorder="1"/>
    <xf numFmtId="0" fontId="8" fillId="8" borderId="0" xfId="5" applyFont="1" applyFill="1" applyBorder="1" applyAlignment="1" applyProtection="1">
      <alignment horizontal="center"/>
    </xf>
    <xf numFmtId="0" fontId="3" fillId="0" borderId="0" xfId="5" applyFont="1"/>
    <xf numFmtId="0" fontId="8" fillId="0" borderId="0" xfId="5" applyFont="1" applyAlignment="1">
      <alignment horizontal="center"/>
    </xf>
    <xf numFmtId="0" fontId="3" fillId="2" borderId="0" xfId="0" applyFont="1" applyFill="1" applyBorder="1" applyAlignment="1">
      <alignment horizontal="justify" vertical="center" wrapText="1"/>
    </xf>
    <xf numFmtId="9" fontId="3" fillId="2" borderId="0" xfId="0" applyNumberFormat="1" applyFont="1" applyFill="1" applyBorder="1" applyAlignment="1" applyProtection="1">
      <alignment horizontal="center" vertical="center" wrapText="1"/>
      <protection locked="0"/>
    </xf>
    <xf numFmtId="0" fontId="30" fillId="2" borderId="13" xfId="5" applyFont="1" applyFill="1" applyBorder="1" applyAlignment="1" applyProtection="1">
      <alignment wrapText="1"/>
      <protection hidden="1"/>
    </xf>
    <xf numFmtId="0" fontId="3" fillId="7" borderId="12" xfId="5" applyFont="1" applyFill="1" applyBorder="1" applyAlignment="1" applyProtection="1">
      <alignment vertical="center" wrapText="1"/>
      <protection locked="0"/>
    </xf>
    <xf numFmtId="0" fontId="3" fillId="7" borderId="10" xfId="5" applyFont="1" applyFill="1" applyBorder="1" applyAlignment="1"/>
    <xf numFmtId="0" fontId="3" fillId="7" borderId="0" xfId="5" applyFont="1" applyFill="1" applyBorder="1" applyAlignment="1"/>
    <xf numFmtId="0" fontId="3" fillId="7" borderId="11" xfId="5" applyFont="1" applyFill="1" applyBorder="1" applyAlignment="1"/>
    <xf numFmtId="0" fontId="30" fillId="2" borderId="12" xfId="5" applyFont="1" applyFill="1" applyBorder="1" applyAlignment="1" applyProtection="1">
      <alignment wrapText="1"/>
      <protection hidden="1"/>
    </xf>
    <xf numFmtId="0" fontId="19" fillId="2" borderId="0" xfId="5" applyFont="1" applyFill="1" applyBorder="1" applyAlignment="1" applyProtection="1">
      <alignment horizontal="center" vertical="center" wrapText="1"/>
      <protection locked="0"/>
    </xf>
    <xf numFmtId="0" fontId="32" fillId="0" borderId="0" xfId="0" applyFont="1" applyAlignment="1">
      <alignment horizontal="justify" vertical="center"/>
    </xf>
    <xf numFmtId="0" fontId="32" fillId="0" borderId="0" xfId="0" applyFont="1" applyAlignment="1">
      <alignment horizontal="left" vertical="center" indent="4"/>
    </xf>
    <xf numFmtId="0" fontId="35" fillId="0" borderId="0" xfId="0" applyFont="1" applyAlignment="1">
      <alignment horizontal="justify" vertical="center"/>
    </xf>
    <xf numFmtId="0" fontId="37" fillId="0" borderId="0" xfId="0" applyFont="1" applyAlignment="1">
      <alignment horizontal="justify" vertical="center"/>
    </xf>
    <xf numFmtId="0" fontId="3" fillId="7" borderId="12" xfId="5" applyFont="1" applyFill="1" applyBorder="1" applyAlignment="1" applyProtection="1">
      <alignment horizontal="center" vertical="center" wrapText="1"/>
      <protection locked="0"/>
    </xf>
    <xf numFmtId="0" fontId="30" fillId="2" borderId="0" xfId="5" applyFont="1" applyFill="1" applyBorder="1" applyAlignment="1" applyProtection="1">
      <alignment wrapText="1"/>
      <protection hidden="1"/>
    </xf>
    <xf numFmtId="0" fontId="30" fillId="2" borderId="13" xfId="5" applyFont="1" applyFill="1" applyBorder="1" applyAlignment="1" applyProtection="1">
      <alignment horizontal="center" vertical="center" wrapText="1"/>
      <protection hidden="1"/>
    </xf>
    <xf numFmtId="0" fontId="0" fillId="4" borderId="0" xfId="0" applyFill="1"/>
    <xf numFmtId="0" fontId="30" fillId="2" borderId="13" xfId="5" applyFont="1" applyFill="1" applyBorder="1" applyAlignment="1" applyProtection="1">
      <alignment vertical="center" wrapText="1"/>
      <protection hidden="1"/>
    </xf>
    <xf numFmtId="0" fontId="14" fillId="0" borderId="0" xfId="0" applyFont="1" applyAlignment="1">
      <alignment horizontal="center" vertical="center"/>
    </xf>
    <xf numFmtId="0" fontId="26" fillId="0" borderId="0" xfId="0" applyFont="1" applyAlignment="1">
      <alignment horizontal="justify" vertical="center" wrapText="1"/>
    </xf>
    <xf numFmtId="0" fontId="30" fillId="2" borderId="14" xfId="5" applyFont="1" applyFill="1" applyBorder="1" applyAlignment="1" applyProtection="1">
      <alignment wrapText="1"/>
      <protection hidden="1"/>
    </xf>
    <xf numFmtId="0" fontId="3" fillId="7" borderId="13" xfId="5" applyFont="1" applyFill="1" applyBorder="1" applyAlignment="1" applyProtection="1">
      <alignment horizontal="left" vertical="center" wrapText="1"/>
    </xf>
    <xf numFmtId="0" fontId="31" fillId="8" borderId="0" xfId="5" applyFont="1" applyFill="1" applyBorder="1" applyAlignment="1" applyProtection="1">
      <alignment wrapText="1"/>
      <protection locked="0"/>
    </xf>
    <xf numFmtId="0" fontId="30" fillId="8" borderId="0" xfId="5" applyFont="1" applyFill="1" applyBorder="1" applyAlignment="1" applyProtection="1">
      <alignment vertical="center" wrapText="1"/>
      <protection locked="0"/>
    </xf>
    <xf numFmtId="0" fontId="8" fillId="7" borderId="0" xfId="5" applyFont="1" applyFill="1"/>
    <xf numFmtId="0" fontId="31" fillId="2" borderId="0" xfId="5" applyFont="1" applyFill="1" applyBorder="1" applyAlignment="1" applyProtection="1">
      <alignment wrapText="1"/>
      <protection locked="0"/>
    </xf>
    <xf numFmtId="0" fontId="30" fillId="2" borderId="0" xfId="5" applyFont="1" applyFill="1" applyBorder="1" applyAlignment="1" applyProtection="1">
      <alignment vertical="center" wrapText="1"/>
      <protection locked="0"/>
    </xf>
    <xf numFmtId="49" fontId="14" fillId="0" borderId="0" xfId="0" applyNumberFormat="1" applyFont="1" applyAlignment="1">
      <alignment horizontal="center" vertical="center"/>
    </xf>
    <xf numFmtId="0" fontId="8" fillId="0" borderId="0" xfId="5" applyFont="1" applyFill="1" applyBorder="1"/>
    <xf numFmtId="0" fontId="3"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0" xfId="5" applyFont="1" applyFill="1" applyBorder="1" applyAlignment="1">
      <alignment horizontal="center" vertical="center" wrapText="1"/>
    </xf>
    <xf numFmtId="0" fontId="34" fillId="7" borderId="10" xfId="5" applyFont="1" applyFill="1" applyBorder="1" applyAlignment="1">
      <alignment horizontal="center" vertical="center"/>
    </xf>
    <xf numFmtId="0" fontId="34" fillId="7" borderId="0" xfId="5" applyFont="1" applyFill="1" applyBorder="1" applyAlignment="1">
      <alignment horizontal="center" vertical="center"/>
    </xf>
    <xf numFmtId="0" fontId="10" fillId="7" borderId="11" xfId="5" applyFont="1" applyFill="1" applyBorder="1" applyAlignment="1">
      <alignment horizontal="center" vertical="center"/>
    </xf>
    <xf numFmtId="0" fontId="4" fillId="2" borderId="0" xfId="0" applyFont="1" applyFill="1" applyBorder="1" applyAlignment="1">
      <alignment horizontal="center" vertical="center" wrapText="1"/>
    </xf>
    <xf numFmtId="0" fontId="3" fillId="2" borderId="0" xfId="0" applyFont="1" applyFill="1" applyBorder="1" applyAlignment="1">
      <alignment horizontal="center"/>
    </xf>
    <xf numFmtId="0" fontId="11" fillId="2" borderId="0" xfId="0" applyFont="1" applyFill="1" applyBorder="1" applyAlignment="1">
      <alignment horizontal="center" vertical="center" wrapText="1"/>
    </xf>
    <xf numFmtId="44" fontId="3" fillId="2" borderId="0" xfId="9" applyFont="1" applyFill="1" applyBorder="1" applyAlignment="1" applyProtection="1">
      <alignment horizontal="center" vertical="center" wrapText="1"/>
      <protection locked="0"/>
    </xf>
    <xf numFmtId="0" fontId="3" fillId="9" borderId="12" xfId="5" applyFont="1" applyFill="1" applyBorder="1" applyAlignment="1" applyProtection="1">
      <alignment vertical="center" wrapText="1"/>
      <protection locked="0"/>
    </xf>
    <xf numFmtId="0" fontId="3" fillId="11" borderId="12" xfId="5" applyFont="1" applyFill="1" applyBorder="1" applyAlignment="1" applyProtection="1">
      <alignment horizontal="center" vertical="center" wrapText="1"/>
      <protection locked="0"/>
    </xf>
    <xf numFmtId="0" fontId="3" fillId="7" borderId="14" xfId="5" applyFont="1" applyFill="1" applyBorder="1" applyAlignment="1" applyProtection="1">
      <alignment vertical="center" wrapText="1"/>
      <protection locked="0"/>
    </xf>
    <xf numFmtId="0" fontId="3" fillId="12" borderId="12" xfId="5" applyFont="1" applyFill="1" applyBorder="1" applyAlignment="1" applyProtection="1">
      <alignment horizontal="center" vertical="center" wrapText="1"/>
      <protection locked="0"/>
    </xf>
    <xf numFmtId="0" fontId="8" fillId="9" borderId="0" xfId="5" applyFont="1" applyFill="1"/>
    <xf numFmtId="0" fontId="30" fillId="2" borderId="0" xfId="5" applyFont="1" applyFill="1" applyBorder="1" applyAlignment="1" applyProtection="1">
      <alignment horizontal="center" vertical="center" wrapText="1"/>
      <protection hidden="1"/>
    </xf>
    <xf numFmtId="49" fontId="40" fillId="10" borderId="0" xfId="0" applyNumberFormat="1" applyFont="1" applyFill="1" applyAlignment="1">
      <alignment horizontal="left"/>
    </xf>
    <xf numFmtId="49" fontId="41" fillId="0" borderId="0" xfId="0" applyNumberFormat="1" applyFont="1" applyAlignment="1">
      <alignment horizontal="center"/>
    </xf>
    <xf numFmtId="0" fontId="17" fillId="0" borderId="0" xfId="0" applyFont="1" applyAlignment="1">
      <alignment vertical="center"/>
    </xf>
    <xf numFmtId="0" fontId="41" fillId="0" borderId="0" xfId="0" applyFont="1" applyAlignment="1">
      <alignment horizontal="center" vertical="center"/>
    </xf>
    <xf numFmtId="0" fontId="0" fillId="0" borderId="0" xfId="0" applyAlignment="1">
      <alignment horizontal="justify" vertical="center" wrapText="1"/>
    </xf>
    <xf numFmtId="0" fontId="40" fillId="10" borderId="0" xfId="0" applyFont="1" applyFill="1" applyAlignment="1">
      <alignment vertical="center"/>
    </xf>
    <xf numFmtId="0" fontId="40" fillId="10" borderId="0" xfId="0"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14" fontId="3" fillId="2" borderId="0" xfId="0" applyNumberFormat="1" applyFont="1" applyFill="1" applyBorder="1" applyAlignment="1" applyProtection="1">
      <alignment horizontal="center" vertical="center"/>
      <protection locked="0"/>
    </xf>
    <xf numFmtId="0" fontId="10" fillId="7" borderId="11" xfId="5" applyFont="1" applyFill="1" applyBorder="1" applyAlignment="1">
      <alignment vertical="center"/>
    </xf>
    <xf numFmtId="0" fontId="34" fillId="7" borderId="10" xfId="5" applyFont="1" applyFill="1" applyBorder="1" applyAlignment="1">
      <alignment vertical="center"/>
    </xf>
    <xf numFmtId="0" fontId="34" fillId="7" borderId="0" xfId="5" applyFont="1" applyFill="1" applyBorder="1" applyAlignment="1">
      <alignment vertical="center"/>
    </xf>
    <xf numFmtId="0" fontId="19" fillId="2" borderId="0" xfId="0" applyFont="1" applyFill="1" applyBorder="1" applyAlignment="1">
      <alignment horizontal="center" vertical="center" wrapText="1"/>
    </xf>
    <xf numFmtId="0" fontId="43" fillId="2" borderId="0" xfId="0" applyFont="1" applyFill="1" applyBorder="1" applyAlignment="1">
      <alignment horizontal="center" vertical="center" wrapText="1"/>
    </xf>
    <xf numFmtId="10" fontId="19" fillId="2" borderId="0" xfId="8" applyNumberFormat="1" applyFont="1" applyFill="1" applyBorder="1" applyAlignment="1">
      <alignment horizontal="center" vertical="center" wrapText="1"/>
    </xf>
    <xf numFmtId="9" fontId="3" fillId="2" borderId="0" xfId="0" applyNumberFormat="1" applyFont="1" applyFill="1" applyBorder="1" applyAlignment="1" applyProtection="1">
      <alignment horizontal="justify" vertical="center" wrapText="1"/>
      <protection locked="0"/>
    </xf>
    <xf numFmtId="14"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justify" vertical="center" wrapText="1"/>
      <protection locked="0"/>
    </xf>
    <xf numFmtId="14" fontId="3" fillId="2" borderId="13" xfId="0" applyNumberFormat="1"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wrapText="1"/>
      <protection locked="0"/>
    </xf>
    <xf numFmtId="14" fontId="3" fillId="2" borderId="14" xfId="0" applyNumberFormat="1" applyFont="1" applyFill="1" applyBorder="1" applyAlignment="1" applyProtection="1">
      <alignment horizontal="center" vertical="center"/>
      <protection locked="0"/>
    </xf>
    <xf numFmtId="9" fontId="3" fillId="2" borderId="14" xfId="0" applyNumberFormat="1" applyFont="1" applyFill="1" applyBorder="1" applyAlignment="1" applyProtection="1">
      <alignment horizontal="justify" vertical="center" wrapText="1"/>
      <protection locked="0"/>
    </xf>
    <xf numFmtId="44" fontId="3" fillId="2" borderId="13" xfId="9" applyFont="1" applyFill="1" applyBorder="1" applyAlignment="1" applyProtection="1">
      <alignment horizontal="center" vertical="center" wrapText="1"/>
      <protection locked="0"/>
    </xf>
    <xf numFmtId="0" fontId="19" fillId="2" borderId="14" xfId="0" applyFont="1" applyFill="1" applyBorder="1" applyAlignment="1" applyProtection="1">
      <alignment horizontal="center" vertical="center" wrapText="1"/>
      <protection locked="0"/>
    </xf>
    <xf numFmtId="44" fontId="3" fillId="2" borderId="0" xfId="9" applyFont="1" applyFill="1" applyBorder="1" applyAlignment="1" applyProtection="1">
      <alignment vertical="center" wrapText="1"/>
      <protection locked="0"/>
    </xf>
    <xf numFmtId="9" fontId="3" fillId="2" borderId="0" xfId="8" applyFont="1" applyFill="1" applyBorder="1" applyAlignment="1">
      <alignment horizontal="center" vertical="center"/>
    </xf>
    <xf numFmtId="9" fontId="3" fillId="2" borderId="0" xfId="8" applyFont="1" applyFill="1" applyBorder="1"/>
    <xf numFmtId="9" fontId="8" fillId="2" borderId="0" xfId="6" applyFont="1" applyFill="1" applyBorder="1"/>
    <xf numFmtId="0" fontId="6" fillId="2" borderId="0" xfId="0" applyFont="1" applyFill="1" applyBorder="1" applyAlignment="1">
      <alignment vertical="center" wrapText="1"/>
    </xf>
    <xf numFmtId="0" fontId="3" fillId="2" borderId="0" xfId="0" applyFont="1" applyFill="1" applyAlignment="1"/>
    <xf numFmtId="0" fontId="3" fillId="2" borderId="12" xfId="0" applyFont="1" applyFill="1" applyBorder="1" applyAlignment="1"/>
    <xf numFmtId="0" fontId="3" fillId="2" borderId="0" xfId="0" applyFont="1" applyFill="1" applyBorder="1" applyAlignment="1"/>
    <xf numFmtId="0" fontId="3" fillId="7" borderId="12" xfId="5" applyFont="1" applyFill="1" applyBorder="1" applyAlignment="1" applyProtection="1">
      <alignment horizontal="center" vertical="center" wrapText="1"/>
      <protection locked="0"/>
    </xf>
    <xf numFmtId="0" fontId="30" fillId="2" borderId="13" xfId="5" applyFont="1" applyFill="1" applyBorder="1" applyAlignment="1" applyProtection="1">
      <alignment horizontal="center" vertical="center" wrapText="1"/>
      <protection hidden="1"/>
    </xf>
    <xf numFmtId="0" fontId="22" fillId="7" borderId="10" xfId="5" applyFont="1" applyFill="1" applyBorder="1" applyAlignment="1">
      <alignment horizontal="center" vertical="center" wrapText="1"/>
    </xf>
    <xf numFmtId="0" fontId="19" fillId="2" borderId="0" xfId="0" applyFont="1" applyFill="1" applyBorder="1" applyAlignment="1" applyProtection="1">
      <alignment vertical="center" wrapText="1"/>
      <protection locked="0"/>
    </xf>
    <xf numFmtId="165" fontId="3" fillId="2" borderId="14" xfId="9" applyNumberFormat="1" applyFont="1" applyFill="1" applyBorder="1" applyAlignment="1" applyProtection="1">
      <alignment vertical="center" wrapText="1"/>
      <protection locked="0"/>
    </xf>
    <xf numFmtId="165" fontId="3" fillId="2" borderId="0" xfId="9" applyNumberFormat="1" applyFont="1" applyFill="1" applyBorder="1" applyAlignment="1" applyProtection="1">
      <alignment vertical="center" wrapText="1"/>
      <protection locked="0"/>
    </xf>
    <xf numFmtId="165" fontId="3" fillId="2" borderId="13" xfId="9" applyNumberFormat="1" applyFont="1" applyFill="1" applyBorder="1" applyAlignment="1" applyProtection="1">
      <alignment vertical="center" wrapText="1"/>
      <protection locked="0"/>
    </xf>
    <xf numFmtId="49" fontId="3" fillId="2" borderId="14" xfId="9" applyNumberFormat="1" applyFont="1" applyFill="1" applyBorder="1" applyAlignment="1" applyProtection="1">
      <alignment horizontal="justify" vertical="center" wrapText="1"/>
      <protection locked="0"/>
    </xf>
    <xf numFmtId="49" fontId="3" fillId="2" borderId="0" xfId="9" applyNumberFormat="1" applyFont="1" applyFill="1" applyBorder="1" applyAlignment="1" applyProtection="1">
      <alignment horizontal="justify" vertical="center" wrapText="1"/>
      <protection locked="0"/>
    </xf>
    <xf numFmtId="165" fontId="7" fillId="2" borderId="12" xfId="0" applyNumberFormat="1" applyFont="1" applyFill="1" applyBorder="1" applyAlignment="1">
      <alignment vertical="center"/>
    </xf>
    <xf numFmtId="0" fontId="14" fillId="2" borderId="0" xfId="0" applyFont="1" applyFill="1" applyBorder="1" applyAlignment="1" applyProtection="1">
      <alignment horizontal="justify" vertical="center" wrapText="1"/>
      <protection locked="0"/>
    </xf>
    <xf numFmtId="49" fontId="3" fillId="2" borderId="0" xfId="9" applyNumberFormat="1" applyFont="1" applyFill="1" applyBorder="1" applyAlignment="1" applyProtection="1">
      <alignment vertical="center" wrapText="1"/>
      <protection locked="0"/>
    </xf>
    <xf numFmtId="49" fontId="3" fillId="2" borderId="13" xfId="9" applyNumberFormat="1" applyFont="1" applyFill="1" applyBorder="1" applyAlignment="1" applyProtection="1">
      <alignment horizontal="justify" vertical="center" wrapText="1"/>
      <protection locked="0"/>
    </xf>
    <xf numFmtId="10" fontId="3" fillId="2" borderId="0" xfId="4" applyNumberFormat="1" applyFont="1" applyFill="1" applyBorder="1" applyAlignment="1">
      <alignment horizontal="justify" vertical="center" wrapText="1"/>
    </xf>
    <xf numFmtId="165" fontId="7" fillId="2" borderId="12" xfId="3" applyNumberFormat="1" applyFont="1" applyFill="1" applyBorder="1" applyAlignment="1">
      <alignment horizontal="center" vertical="center"/>
    </xf>
    <xf numFmtId="0" fontId="7" fillId="2" borderId="12" xfId="0" applyFont="1" applyFill="1" applyBorder="1" applyAlignment="1"/>
    <xf numFmtId="0" fontId="14" fillId="2" borderId="13" xfId="0" applyFont="1" applyFill="1" applyBorder="1" applyAlignment="1" applyProtection="1">
      <alignment horizontal="justify" vertical="center" wrapText="1"/>
      <protection locked="0"/>
    </xf>
    <xf numFmtId="165" fontId="22" fillId="2" borderId="0" xfId="0" applyNumberFormat="1" applyFont="1" applyFill="1" applyBorder="1" applyAlignment="1">
      <alignment horizontal="center" vertical="center" wrapText="1"/>
    </xf>
    <xf numFmtId="0" fontId="0" fillId="0" borderId="0" xfId="0" applyAlignment="1">
      <alignment vertical="center"/>
    </xf>
    <xf numFmtId="49" fontId="0" fillId="0" borderId="0" xfId="0" applyNumberFormat="1" applyAlignment="1">
      <alignment vertical="center"/>
    </xf>
    <xf numFmtId="49" fontId="0" fillId="4" borderId="0" xfId="0" applyNumberFormat="1" applyFill="1" applyAlignment="1">
      <alignment vertical="center"/>
    </xf>
    <xf numFmtId="0" fontId="20" fillId="4" borderId="0" xfId="0" applyFont="1" applyFill="1" applyAlignment="1">
      <alignment horizontal="center" vertical="center"/>
    </xf>
    <xf numFmtId="165" fontId="9" fillId="9" borderId="12" xfId="3" applyNumberFormat="1" applyFont="1" applyFill="1" applyBorder="1" applyAlignment="1">
      <alignment horizontal="center" vertical="center"/>
    </xf>
    <xf numFmtId="0" fontId="6" fillId="14" borderId="0" xfId="0" applyFont="1" applyFill="1" applyBorder="1" applyAlignment="1" applyProtection="1">
      <alignment horizontal="center" vertical="center" wrapText="1"/>
    </xf>
    <xf numFmtId="9" fontId="3" fillId="14" borderId="0" xfId="0" applyNumberFormat="1" applyFont="1" applyFill="1" applyBorder="1" applyAlignment="1" applyProtection="1">
      <alignment horizontal="center" vertical="center"/>
    </xf>
    <xf numFmtId="9" fontId="6" fillId="14" borderId="0" xfId="0" applyNumberFormat="1" applyFont="1" applyFill="1" applyBorder="1" applyAlignment="1" applyProtection="1">
      <alignment horizontal="center" vertical="center" wrapText="1"/>
    </xf>
    <xf numFmtId="0" fontId="3" fillId="14" borderId="0" xfId="0" applyFont="1" applyFill="1" applyBorder="1" applyAlignment="1" applyProtection="1">
      <alignment horizontal="center" vertical="center"/>
    </xf>
    <xf numFmtId="0" fontId="3" fillId="14" borderId="0" xfId="0" applyFont="1" applyFill="1" applyBorder="1" applyAlignment="1" applyProtection="1">
      <alignment horizontal="center"/>
    </xf>
    <xf numFmtId="0" fontId="5" fillId="14" borderId="0" xfId="0" applyFont="1" applyFill="1" applyBorder="1" applyAlignment="1" applyProtection="1">
      <alignment horizontal="center" vertical="center"/>
    </xf>
    <xf numFmtId="0" fontId="11" fillId="14" borderId="0" xfId="0" applyFont="1" applyFill="1" applyBorder="1" applyAlignment="1" applyProtection="1">
      <alignment horizontal="center" vertical="center" wrapText="1"/>
    </xf>
    <xf numFmtId="0" fontId="3" fillId="14" borderId="0" xfId="0" applyFont="1" applyFill="1" applyProtection="1"/>
    <xf numFmtId="165" fontId="7" fillId="2" borderId="0" xfId="0" applyNumberFormat="1" applyFont="1" applyFill="1" applyBorder="1" applyAlignment="1" applyProtection="1">
      <alignment vertical="center"/>
      <protection locked="0"/>
    </xf>
    <xf numFmtId="0" fontId="3" fillId="11" borderId="12" xfId="5" applyFont="1" applyFill="1" applyBorder="1" applyAlignment="1" applyProtection="1">
      <alignment horizontal="center" vertical="center" wrapText="1"/>
      <protection locked="0" hidden="1"/>
    </xf>
    <xf numFmtId="0" fontId="3" fillId="9" borderId="12" xfId="5" applyFont="1" applyFill="1" applyBorder="1" applyAlignment="1" applyProtection="1">
      <alignment vertical="center" wrapText="1"/>
      <protection locked="0" hidden="1"/>
    </xf>
    <xf numFmtId="0" fontId="8" fillId="9" borderId="0" xfId="5" applyFont="1" applyFill="1" applyProtection="1">
      <protection locked="0" hidden="1"/>
    </xf>
    <xf numFmtId="165" fontId="9" fillId="9" borderId="12" xfId="3" applyNumberFormat="1" applyFont="1" applyFill="1" applyBorder="1" applyAlignment="1" applyProtection="1">
      <alignment horizontal="center" vertical="center"/>
      <protection locked="0" hidden="1"/>
    </xf>
    <xf numFmtId="0" fontId="3" fillId="12" borderId="12" xfId="5" applyFont="1" applyFill="1" applyBorder="1" applyAlignment="1" applyProtection="1">
      <alignment horizontal="center" vertical="center" wrapText="1"/>
      <protection locked="0" hidden="1"/>
    </xf>
    <xf numFmtId="0" fontId="30" fillId="2" borderId="12" xfId="5" applyFont="1" applyFill="1" applyBorder="1" applyAlignment="1" applyProtection="1">
      <alignment wrapText="1"/>
      <protection locked="0" hidden="1"/>
    </xf>
    <xf numFmtId="0" fontId="3" fillId="7" borderId="12" xfId="5" applyFont="1" applyFill="1" applyBorder="1" applyAlignment="1" applyProtection="1">
      <alignment horizontal="center" vertical="center" wrapText="1"/>
      <protection locked="0" hidden="1"/>
    </xf>
    <xf numFmtId="0" fontId="42" fillId="2" borderId="12" xfId="5" applyFont="1" applyFill="1" applyBorder="1" applyAlignment="1" applyProtection="1">
      <alignment horizontal="left" vertical="center" wrapText="1"/>
      <protection locked="0" hidden="1"/>
    </xf>
    <xf numFmtId="0" fontId="42" fillId="2" borderId="12" xfId="5" applyFont="1" applyFill="1" applyBorder="1" applyAlignment="1" applyProtection="1">
      <alignment horizontal="justify" vertical="center" wrapText="1"/>
      <protection locked="0" hidden="1"/>
    </xf>
    <xf numFmtId="0" fontId="3" fillId="7" borderId="12" xfId="5" applyFont="1" applyFill="1" applyBorder="1" applyAlignment="1" applyProtection="1">
      <alignment vertical="center" wrapText="1"/>
      <protection locked="0" hidden="1"/>
    </xf>
    <xf numFmtId="0" fontId="3" fillId="7" borderId="14" xfId="5" applyFont="1" applyFill="1" applyBorder="1" applyAlignment="1" applyProtection="1">
      <alignment vertical="center" wrapText="1"/>
      <protection locked="0" hidden="1"/>
    </xf>
    <xf numFmtId="0" fontId="3" fillId="7" borderId="12" xfId="5" applyFont="1" applyFill="1" applyBorder="1" applyAlignment="1" applyProtection="1">
      <alignment horizontal="left"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3" fillId="7" borderId="12" xfId="5" applyFont="1" applyFill="1" applyBorder="1" applyAlignment="1" applyProtection="1">
      <alignment horizontal="center" vertical="center" wrapText="1"/>
      <protection locked="0"/>
    </xf>
    <xf numFmtId="0" fontId="3" fillId="2" borderId="0" xfId="0" applyFont="1" applyFill="1" applyAlignment="1">
      <alignment horizontal="center" vertical="center"/>
    </xf>
    <xf numFmtId="0" fontId="4" fillId="2" borderId="0" xfId="0" applyFont="1" applyFill="1" applyBorder="1" applyAlignment="1">
      <alignment horizontal="center" vertical="center" wrapText="1"/>
    </xf>
    <xf numFmtId="0" fontId="8"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center" vertical="center" wrapText="1"/>
    </xf>
    <xf numFmtId="0" fontId="8" fillId="2" borderId="0" xfId="0" applyFont="1" applyFill="1" applyBorder="1" applyAlignment="1" applyProtection="1">
      <alignment vertical="center" wrapText="1"/>
      <protection locked="0"/>
    </xf>
    <xf numFmtId="0" fontId="8" fillId="2" borderId="0" xfId="0" applyFont="1" applyFill="1" applyBorder="1" applyAlignment="1" applyProtection="1">
      <alignment horizontal="justify" vertical="center" wrapText="1"/>
      <protection locked="0"/>
    </xf>
    <xf numFmtId="9" fontId="45" fillId="2" borderId="0" xfId="4" applyFont="1" applyFill="1" applyBorder="1" applyAlignment="1" applyProtection="1">
      <alignment horizontal="center" vertical="center"/>
    </xf>
    <xf numFmtId="168" fontId="3" fillId="7" borderId="12" xfId="5" applyNumberFormat="1" applyFont="1" applyFill="1" applyBorder="1" applyAlignment="1" applyProtection="1">
      <alignment horizontal="center" vertical="center" wrapText="1"/>
      <protection locked="0"/>
    </xf>
    <xf numFmtId="0" fontId="30" fillId="10" borderId="13" xfId="5" applyFont="1" applyFill="1" applyBorder="1" applyAlignment="1" applyProtection="1">
      <alignment horizontal="center" vertical="center" wrapText="1"/>
      <protection hidden="1"/>
    </xf>
    <xf numFmtId="0" fontId="49" fillId="2" borderId="13" xfId="5" applyFont="1" applyFill="1" applyBorder="1" applyAlignment="1" applyProtection="1">
      <alignment horizontal="center" vertical="center" wrapText="1"/>
      <protection hidden="1"/>
    </xf>
    <xf numFmtId="0" fontId="3" fillId="2" borderId="12" xfId="5" applyFont="1" applyFill="1" applyBorder="1" applyAlignment="1" applyProtection="1">
      <alignment horizontal="center" vertical="center" wrapText="1"/>
      <protection locked="0"/>
    </xf>
    <xf numFmtId="0" fontId="3" fillId="2" borderId="12" xfId="5" applyFont="1" applyFill="1" applyBorder="1" applyAlignment="1" applyProtection="1">
      <alignment vertical="center" wrapText="1"/>
      <protection locked="0"/>
    </xf>
    <xf numFmtId="0" fontId="3" fillId="2" borderId="12" xfId="5" applyFont="1" applyFill="1" applyBorder="1" applyAlignment="1" applyProtection="1">
      <alignment horizontal="left" vertical="center" wrapText="1"/>
      <protection locked="0"/>
    </xf>
    <xf numFmtId="0" fontId="50" fillId="14" borderId="13" xfId="5" applyFont="1" applyFill="1" applyBorder="1" applyAlignment="1" applyProtection="1">
      <alignment horizontal="center" vertical="center" wrapText="1"/>
      <protection hidden="1"/>
    </xf>
    <xf numFmtId="0" fontId="50" fillId="10" borderId="13" xfId="5" applyFont="1" applyFill="1" applyBorder="1" applyAlignment="1" applyProtection="1">
      <alignment horizontal="center" vertical="center" wrapText="1"/>
      <protection hidden="1"/>
    </xf>
    <xf numFmtId="49" fontId="3" fillId="7" borderId="12" xfId="5" applyNumberFormat="1" applyFont="1" applyFill="1" applyBorder="1" applyAlignment="1" applyProtection="1">
      <alignment horizontal="justify" vertical="center" wrapText="1"/>
      <protection locked="0"/>
    </xf>
    <xf numFmtId="0" fontId="51" fillId="0" borderId="0" xfId="0" applyFont="1" applyAlignment="1">
      <alignment vertical="center"/>
    </xf>
    <xf numFmtId="0" fontId="20" fillId="2" borderId="0" xfId="0" applyFont="1" applyFill="1" applyBorder="1" applyAlignment="1">
      <alignment horizontal="left" vertical="center" wrapText="1"/>
    </xf>
    <xf numFmtId="0" fontId="47" fillId="2" borderId="0" xfId="0" applyFont="1" applyFill="1" applyBorder="1" applyAlignment="1" applyProtection="1">
      <alignment horizontal="justify" vertical="center" wrapText="1"/>
      <protection locked="0"/>
    </xf>
    <xf numFmtId="0" fontId="30" fillId="7" borderId="14" xfId="5" applyFont="1" applyFill="1" applyBorder="1" applyAlignment="1" applyProtection="1">
      <alignment wrapText="1"/>
      <protection hidden="1"/>
    </xf>
    <xf numFmtId="0" fontId="30" fillId="7" borderId="0" xfId="5" applyFont="1" applyFill="1" applyBorder="1" applyAlignment="1" applyProtection="1">
      <alignment wrapText="1"/>
      <protection hidden="1"/>
    </xf>
    <xf numFmtId="0" fontId="3" fillId="0" borderId="0" xfId="5" applyFont="1" applyAlignment="1">
      <alignment wrapText="1"/>
    </xf>
    <xf numFmtId="0" fontId="3" fillId="0" borderId="0" xfId="5" applyFont="1" applyAlignment="1">
      <alignment horizontal="left" vertical="center" wrapText="1"/>
    </xf>
    <xf numFmtId="0" fontId="7" fillId="7" borderId="0" xfId="5" applyFont="1" applyFill="1" applyBorder="1" applyAlignment="1" applyProtection="1">
      <alignment horizontal="left" vertical="center" wrapText="1"/>
    </xf>
    <xf numFmtId="0" fontId="7" fillId="7" borderId="14" xfId="5" applyFont="1" applyFill="1" applyBorder="1" applyAlignment="1" applyProtection="1">
      <alignment horizontal="left" vertical="center" wrapText="1"/>
    </xf>
    <xf numFmtId="0" fontId="3" fillId="7" borderId="13" xfId="5" applyFont="1" applyFill="1" applyBorder="1" applyAlignment="1" applyProtection="1">
      <alignment vertical="center" wrapText="1"/>
      <protection locked="0"/>
    </xf>
    <xf numFmtId="0" fontId="52" fillId="12" borderId="0" xfId="0" applyFont="1" applyFill="1"/>
    <xf numFmtId="0" fontId="0" fillId="12" borderId="0" xfId="0" applyFill="1"/>
    <xf numFmtId="0" fontId="52" fillId="0" borderId="0" xfId="0" applyFont="1"/>
    <xf numFmtId="0" fontId="52" fillId="0" borderId="0" xfId="0" applyFont="1" applyAlignment="1">
      <alignment horizontal="center"/>
    </xf>
    <xf numFmtId="0" fontId="52" fillId="0" borderId="0" xfId="0" applyFont="1" applyAlignment="1">
      <alignment horizontal="center" vertical="center"/>
    </xf>
    <xf numFmtId="0" fontId="52" fillId="0" borderId="0" xfId="0" applyFont="1" applyAlignment="1">
      <alignment horizontal="left" vertical="center"/>
    </xf>
    <xf numFmtId="0" fontId="0" fillId="15" borderId="0" xfId="0" applyFill="1"/>
    <xf numFmtId="0" fontId="17" fillId="0" borderId="0" xfId="0" applyFont="1" applyAlignment="1">
      <alignment horizontal="left" vertical="center"/>
    </xf>
    <xf numFmtId="0" fontId="26" fillId="0" borderId="0" xfId="0" applyFont="1"/>
    <xf numFmtId="0" fontId="26" fillId="0" borderId="0" xfId="0" applyFont="1" applyAlignment="1">
      <alignment vertical="center"/>
    </xf>
    <xf numFmtId="0" fontId="3" fillId="7" borderId="12" xfId="5" applyFont="1" applyFill="1" applyBorder="1" applyAlignment="1" applyProtection="1">
      <alignment horizontal="center" vertical="center" wrapText="1"/>
      <protection locked="0"/>
    </xf>
    <xf numFmtId="0" fontId="33" fillId="14" borderId="0" xfId="0" applyFont="1" applyFill="1" applyBorder="1" applyAlignment="1" applyProtection="1">
      <alignment horizontal="center" vertical="center" wrapText="1"/>
    </xf>
    <xf numFmtId="0" fontId="7" fillId="2" borderId="14" xfId="5" applyFont="1" applyFill="1" applyBorder="1" applyAlignment="1" applyProtection="1">
      <alignment horizontal="left" vertical="center" wrapText="1"/>
    </xf>
    <xf numFmtId="0" fontId="0" fillId="4" borderId="0" xfId="0" applyFill="1" applyAlignment="1">
      <alignment horizontal="left" vertical="center"/>
    </xf>
    <xf numFmtId="0" fontId="14" fillId="4" borderId="0" xfId="0" applyFont="1" applyFill="1" applyAlignment="1">
      <alignment horizontal="left" vertical="center"/>
    </xf>
    <xf numFmtId="0" fontId="11" fillId="14" borderId="0" xfId="0" applyFont="1" applyFill="1" applyBorder="1" applyAlignment="1" applyProtection="1">
      <alignment vertical="center" wrapText="1"/>
    </xf>
    <xf numFmtId="0" fontId="13" fillId="14" borderId="0" xfId="0" applyFont="1" applyFill="1" applyBorder="1" applyAlignment="1" applyProtection="1">
      <alignment vertical="center" wrapText="1"/>
    </xf>
    <xf numFmtId="165" fontId="3" fillId="2" borderId="0" xfId="9" applyNumberFormat="1" applyFont="1" applyFill="1" applyBorder="1" applyAlignment="1">
      <alignment vertical="center"/>
    </xf>
    <xf numFmtId="0" fontId="14" fillId="2" borderId="0" xfId="0" applyFont="1" applyFill="1"/>
    <xf numFmtId="0" fontId="0" fillId="0" borderId="0" xfId="0" applyAlignment="1">
      <alignment horizontal="left" vertical="center"/>
    </xf>
    <xf numFmtId="9" fontId="3" fillId="2" borderId="0" xfId="4" applyNumberFormat="1" applyFont="1" applyFill="1" applyBorder="1" applyAlignment="1" applyProtection="1">
      <alignment horizontal="center" vertical="center" wrapText="1"/>
      <protection locked="0"/>
    </xf>
    <xf numFmtId="0" fontId="30" fillId="7" borderId="12" xfId="5" applyFont="1" applyFill="1" applyBorder="1" applyAlignment="1" applyProtection="1">
      <alignment horizontal="center" vertical="center" wrapText="1"/>
      <protection hidden="1"/>
    </xf>
    <xf numFmtId="166" fontId="14" fillId="2" borderId="0" xfId="4" applyNumberFormat="1" applyFont="1" applyFill="1" applyBorder="1" applyAlignment="1">
      <alignment horizontal="center" vertical="center" wrapText="1"/>
    </xf>
    <xf numFmtId="9" fontId="3" fillId="2" borderId="12" xfId="4" applyFont="1" applyFill="1" applyBorder="1" applyAlignment="1">
      <alignment horizontal="center" vertical="center"/>
    </xf>
    <xf numFmtId="9" fontId="3" fillId="2" borderId="13" xfId="4" applyNumberFormat="1" applyFont="1" applyFill="1" applyBorder="1" applyAlignment="1" applyProtection="1">
      <alignment horizontal="center" vertical="center" wrapText="1"/>
      <protection locked="0"/>
    </xf>
    <xf numFmtId="0" fontId="56" fillId="14" borderId="0" xfId="5" applyFont="1" applyFill="1" applyBorder="1" applyAlignment="1" applyProtection="1">
      <alignment horizontal="center" vertical="center" wrapText="1"/>
      <protection hidden="1"/>
    </xf>
    <xf numFmtId="0" fontId="14" fillId="0" borderId="0" xfId="0" applyFont="1" applyAlignment="1">
      <alignment vertical="center" wrapText="1"/>
    </xf>
    <xf numFmtId="0" fontId="8" fillId="0" borderId="0" xfId="5" applyFont="1" applyFill="1" applyAlignment="1">
      <alignment vertical="center"/>
    </xf>
    <xf numFmtId="0" fontId="26" fillId="2" borderId="0" xfId="0" applyFont="1" applyFill="1" applyAlignment="1">
      <alignment horizontal="justify" vertical="center" wrapText="1"/>
    </xf>
    <xf numFmtId="0" fontId="57" fillId="0" borderId="0" xfId="0" applyFont="1" applyAlignment="1">
      <alignment horizontal="left" vertical="center"/>
    </xf>
    <xf numFmtId="0" fontId="9" fillId="2" borderId="2" xfId="5" applyFont="1" applyFill="1" applyBorder="1" applyAlignment="1">
      <alignment horizontal="center" vertical="center"/>
    </xf>
    <xf numFmtId="167" fontId="47" fillId="7" borderId="1" xfId="0" applyNumberFormat="1" applyFont="1" applyFill="1" applyBorder="1" applyAlignment="1" applyProtection="1">
      <alignment vertical="center"/>
      <protection locked="0"/>
    </xf>
    <xf numFmtId="167" fontId="47" fillId="7" borderId="0" xfId="0" applyNumberFormat="1" applyFont="1" applyFill="1" applyBorder="1" applyAlignment="1" applyProtection="1">
      <alignment vertical="center"/>
      <protection locked="0"/>
    </xf>
    <xf numFmtId="167" fontId="47" fillId="7" borderId="2" xfId="0" applyNumberFormat="1" applyFont="1" applyFill="1" applyBorder="1" applyAlignment="1" applyProtection="1">
      <alignment vertical="center"/>
      <protection locked="0"/>
    </xf>
    <xf numFmtId="0" fontId="53" fillId="2" borderId="0" xfId="5" applyFont="1" applyFill="1"/>
    <xf numFmtId="0" fontId="47" fillId="2" borderId="0" xfId="5" applyFont="1" applyFill="1" applyAlignment="1">
      <alignment horizontal="center"/>
    </xf>
    <xf numFmtId="0" fontId="47" fillId="2" borderId="2" xfId="5" applyFont="1" applyFill="1" applyBorder="1" applyAlignment="1">
      <alignment horizontal="center"/>
    </xf>
    <xf numFmtId="0" fontId="58" fillId="2" borderId="1" xfId="5" applyFont="1" applyFill="1" applyBorder="1" applyAlignment="1" applyProtection="1">
      <alignment vertical="center" wrapText="1"/>
      <protection locked="0"/>
    </xf>
    <xf numFmtId="0" fontId="58" fillId="2" borderId="0" xfId="5" applyFont="1" applyFill="1" applyBorder="1" applyAlignment="1" applyProtection="1">
      <alignment vertical="center" wrapText="1"/>
      <protection locked="0"/>
    </xf>
    <xf numFmtId="165" fontId="47" fillId="2" borderId="0" xfId="3" applyNumberFormat="1" applyFont="1" applyFill="1" applyAlignment="1" applyProtection="1">
      <alignment vertical="center"/>
      <protection locked="0"/>
    </xf>
    <xf numFmtId="165" fontId="47" fillId="2" borderId="0" xfId="3" applyNumberFormat="1" applyFont="1" applyFill="1" applyAlignment="1" applyProtection="1">
      <protection locked="0"/>
    </xf>
    <xf numFmtId="0" fontId="58" fillId="2" borderId="2" xfId="5" applyFont="1" applyFill="1" applyBorder="1" applyAlignment="1" applyProtection="1">
      <alignment vertical="center" wrapText="1"/>
      <protection locked="0"/>
    </xf>
    <xf numFmtId="165" fontId="59" fillId="2" borderId="0" xfId="5" applyNumberFormat="1" applyFont="1" applyFill="1" applyAlignment="1" applyProtection="1">
      <alignment vertical="center"/>
      <protection locked="0"/>
    </xf>
    <xf numFmtId="0" fontId="9" fillId="2" borderId="0" xfId="5" applyFont="1" applyFill="1" applyBorder="1" applyAlignment="1">
      <alignment horizontal="center" vertical="center"/>
    </xf>
    <xf numFmtId="0" fontId="20" fillId="4" borderId="0" xfId="0" applyFont="1" applyFill="1" applyAlignment="1">
      <alignment vertical="center"/>
    </xf>
    <xf numFmtId="0" fontId="17" fillId="0" borderId="0" xfId="0" applyFont="1" applyAlignment="1">
      <alignment horizontal="left" vertical="center" wrapText="1"/>
    </xf>
    <xf numFmtId="0" fontId="26" fillId="0" borderId="0" xfId="0" applyFont="1" applyAlignment="1">
      <alignment vertical="center" wrapText="1"/>
    </xf>
    <xf numFmtId="0" fontId="26" fillId="0" borderId="0" xfId="0" applyFont="1" applyAlignment="1">
      <alignment wrapText="1"/>
    </xf>
    <xf numFmtId="0" fontId="52" fillId="4" borderId="0" xfId="0" applyFont="1" applyFill="1"/>
    <xf numFmtId="0" fontId="0" fillId="4" borderId="0" xfId="0" applyFill="1" applyAlignment="1">
      <alignment vertical="center"/>
    </xf>
    <xf numFmtId="0" fontId="51" fillId="0" borderId="0" xfId="0" applyFont="1" applyAlignment="1">
      <alignment vertical="center" wrapText="1"/>
    </xf>
    <xf numFmtId="0" fontId="3" fillId="7" borderId="12" xfId="5" applyFont="1" applyFill="1" applyBorder="1" applyAlignment="1" applyProtection="1">
      <alignment horizontal="center" vertical="center" wrapText="1"/>
      <protection locked="0"/>
    </xf>
    <xf numFmtId="0" fontId="26" fillId="7" borderId="10" xfId="5" applyFont="1" applyFill="1" applyBorder="1" applyAlignment="1">
      <alignment horizontal="center" vertical="center" wrapText="1"/>
    </xf>
    <xf numFmtId="0" fontId="26" fillId="7" borderId="0" xfId="5" applyFont="1" applyFill="1" applyBorder="1" applyAlignment="1">
      <alignment horizontal="center" vertical="center" wrapText="1"/>
    </xf>
    <xf numFmtId="14" fontId="28" fillId="7" borderId="11" xfId="5" applyNumberFormat="1" applyFont="1" applyFill="1" applyBorder="1" applyAlignment="1">
      <alignment horizontal="center" vertical="center" wrapText="1"/>
    </xf>
    <xf numFmtId="0" fontId="58" fillId="12" borderId="0" xfId="5" applyFont="1" applyFill="1" applyAlignment="1" applyProtection="1">
      <alignment horizontal="center" vertical="center" wrapText="1"/>
      <protection locked="0"/>
    </xf>
    <xf numFmtId="167" fontId="10" fillId="12" borderId="0" xfId="5" applyNumberFormat="1" applyFont="1" applyFill="1" applyAlignment="1" applyProtection="1">
      <alignment horizontal="justify" vertical="center" wrapText="1"/>
      <protection locked="0"/>
    </xf>
    <xf numFmtId="0" fontId="3" fillId="14" borderId="0" xfId="5" applyFont="1" applyFill="1" applyBorder="1" applyAlignment="1" applyProtection="1">
      <alignment horizontal="center" vertical="center" wrapText="1"/>
    </xf>
    <xf numFmtId="0" fontId="3" fillId="14" borderId="0" xfId="5" applyFont="1" applyFill="1" applyBorder="1" applyAlignment="1" applyProtection="1">
      <alignment vertical="center" wrapText="1"/>
    </xf>
    <xf numFmtId="0" fontId="3" fillId="14" borderId="0" xfId="5" applyFont="1" applyFill="1" applyBorder="1" applyAlignment="1" applyProtection="1">
      <alignment horizontal="left" vertical="center" wrapText="1"/>
    </xf>
    <xf numFmtId="3" fontId="30" fillId="7" borderId="12" xfId="5" applyNumberFormat="1" applyFont="1" applyFill="1" applyBorder="1" applyAlignment="1" applyProtection="1">
      <alignment horizontal="center" vertical="center" wrapText="1"/>
      <protection locked="0"/>
    </xf>
    <xf numFmtId="0" fontId="22" fillId="7" borderId="13" xfId="5" applyFont="1" applyFill="1" applyBorder="1" applyAlignment="1">
      <alignment horizontal="center" vertical="center" wrapText="1"/>
    </xf>
    <xf numFmtId="0" fontId="22" fillId="7" borderId="14" xfId="5" applyFont="1" applyFill="1" applyBorder="1" applyAlignment="1">
      <alignment horizontal="center" vertical="center" wrapText="1"/>
    </xf>
    <xf numFmtId="14" fontId="28" fillId="7" borderId="13" xfId="5" applyNumberFormat="1" applyFont="1" applyFill="1" applyBorder="1" applyAlignment="1">
      <alignment horizontal="center" vertical="center" wrapText="1"/>
    </xf>
    <xf numFmtId="0" fontId="26" fillId="7" borderId="14" xfId="5" applyFont="1" applyFill="1" applyBorder="1" applyAlignment="1">
      <alignment horizontal="center" vertical="center" wrapText="1"/>
    </xf>
    <xf numFmtId="0" fontId="30" fillId="7" borderId="13" xfId="5" applyFont="1" applyFill="1" applyBorder="1" applyAlignment="1" applyProtection="1">
      <alignment horizontal="center" vertical="center" wrapText="1"/>
      <protection hidden="1"/>
    </xf>
    <xf numFmtId="165" fontId="42" fillId="2" borderId="12" xfId="3" applyNumberFormat="1" applyFont="1" applyFill="1" applyBorder="1" applyAlignment="1" applyProtection="1">
      <alignment vertical="center" wrapText="1"/>
      <protection locked="0"/>
    </xf>
    <xf numFmtId="165" fontId="9" fillId="9" borderId="12" xfId="3" applyNumberFormat="1" applyFont="1" applyFill="1" applyBorder="1" applyAlignment="1" applyProtection="1">
      <alignment horizontal="center" vertical="center"/>
      <protection locked="0"/>
    </xf>
    <xf numFmtId="165" fontId="42" fillId="2" borderId="14" xfId="3" applyNumberFormat="1" applyFont="1" applyFill="1" applyBorder="1" applyAlignment="1" applyProtection="1">
      <alignment vertical="center" wrapText="1"/>
      <protection locked="0"/>
    </xf>
    <xf numFmtId="165" fontId="8" fillId="9" borderId="12" xfId="5" applyNumberFormat="1" applyFont="1" applyFill="1" applyBorder="1" applyAlignment="1" applyProtection="1">
      <alignment vertical="center"/>
      <protection locked="0"/>
    </xf>
    <xf numFmtId="0" fontId="8" fillId="9" borderId="12" xfId="5" applyFont="1" applyFill="1" applyBorder="1" applyProtection="1">
      <protection locked="0"/>
    </xf>
    <xf numFmtId="0" fontId="8" fillId="9" borderId="0" xfId="5" applyFont="1" applyFill="1" applyProtection="1">
      <protection locked="0"/>
    </xf>
    <xf numFmtId="3" fontId="48" fillId="14" borderId="0" xfId="3" applyNumberFormat="1" applyFont="1" applyFill="1" applyBorder="1" applyAlignment="1" applyProtection="1">
      <alignment vertical="center" wrapText="1"/>
      <protection locked="0"/>
    </xf>
    <xf numFmtId="44" fontId="8" fillId="7" borderId="1" xfId="3" applyFont="1" applyFill="1" applyBorder="1" applyProtection="1">
      <protection locked="0"/>
    </xf>
    <xf numFmtId="44" fontId="8" fillId="7" borderId="0" xfId="3" applyFont="1" applyFill="1" applyBorder="1" applyProtection="1">
      <protection locked="0"/>
    </xf>
    <xf numFmtId="0" fontId="8" fillId="7" borderId="0" xfId="5" applyFont="1" applyFill="1" applyBorder="1" applyProtection="1">
      <protection locked="0"/>
    </xf>
    <xf numFmtId="0" fontId="8" fillId="7" borderId="2" xfId="5" applyFont="1" applyFill="1" applyBorder="1" applyProtection="1">
      <protection locked="0"/>
    </xf>
    <xf numFmtId="44" fontId="8" fillId="7" borderId="2" xfId="3" applyFont="1" applyFill="1" applyBorder="1" applyProtection="1">
      <protection locked="0"/>
    </xf>
    <xf numFmtId="167" fontId="9" fillId="12" borderId="0" xfId="5" applyNumberFormat="1" applyFont="1" applyFill="1" applyAlignment="1" applyProtection="1">
      <alignment horizontal="justify" vertical="center" wrapText="1"/>
      <protection locked="0"/>
    </xf>
    <xf numFmtId="44" fontId="3" fillId="2" borderId="0" xfId="9" applyFont="1" applyFill="1" applyBorder="1" applyAlignment="1" applyProtection="1">
      <alignment horizontal="center" vertical="center" wrapText="1"/>
      <protection locked="0"/>
    </xf>
    <xf numFmtId="0" fontId="3" fillId="7" borderId="12" xfId="5" applyFont="1" applyFill="1" applyBorder="1" applyAlignment="1" applyProtection="1">
      <alignment horizontal="center" vertical="center" wrapText="1"/>
      <protection locked="0"/>
    </xf>
    <xf numFmtId="9"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center" vertical="center" wrapText="1"/>
      <protection locked="0"/>
    </xf>
    <xf numFmtId="9" fontId="10" fillId="2" borderId="0" xfId="0" applyNumberFormat="1" applyFont="1" applyFill="1" applyBorder="1" applyAlignment="1">
      <alignment horizontal="center" vertical="center"/>
    </xf>
    <xf numFmtId="165" fontId="7" fillId="2" borderId="0" xfId="0" applyNumberFormat="1" applyFont="1" applyFill="1" applyBorder="1" applyAlignment="1">
      <alignment vertical="center"/>
    </xf>
    <xf numFmtId="9" fontId="3" fillId="2" borderId="0" xfId="4" applyFont="1" applyFill="1" applyBorder="1" applyAlignment="1">
      <alignment horizontal="center" vertical="center"/>
    </xf>
    <xf numFmtId="165" fontId="7" fillId="2" borderId="0" xfId="3" applyNumberFormat="1" applyFont="1" applyFill="1" applyBorder="1" applyAlignment="1">
      <alignment horizontal="center" vertical="center"/>
    </xf>
    <xf numFmtId="9" fontId="44" fillId="16" borderId="0" xfId="4" applyFont="1" applyFill="1" applyBorder="1" applyAlignment="1">
      <alignment horizontal="center" vertical="center" wrapText="1"/>
    </xf>
    <xf numFmtId="0" fontId="44" fillId="16" borderId="0" xfId="0" applyFont="1" applyFill="1" applyBorder="1" applyAlignment="1">
      <alignment vertical="center" wrapText="1"/>
    </xf>
    <xf numFmtId="9" fontId="10" fillId="2" borderId="14" xfId="0" applyNumberFormat="1" applyFont="1" applyFill="1" applyBorder="1" applyAlignment="1">
      <alignment horizontal="center" vertical="center"/>
    </xf>
    <xf numFmtId="0" fontId="44" fillId="18" borderId="13" xfId="0" applyFont="1" applyFill="1" applyBorder="1" applyAlignment="1" applyProtection="1">
      <alignment vertical="center" wrapText="1"/>
      <protection locked="0"/>
    </xf>
    <xf numFmtId="0" fontId="44" fillId="18" borderId="13" xfId="0" applyFont="1" applyFill="1" applyBorder="1" applyAlignment="1">
      <alignment vertical="center" wrapText="1"/>
    </xf>
    <xf numFmtId="10" fontId="54" fillId="18" borderId="13" xfId="4" applyNumberFormat="1" applyFont="1" applyFill="1" applyBorder="1" applyAlignment="1">
      <alignment vertical="center" wrapText="1"/>
    </xf>
    <xf numFmtId="9" fontId="44" fillId="18" borderId="13" xfId="4" applyFont="1" applyFill="1" applyBorder="1" applyAlignment="1">
      <alignment horizontal="center" vertical="center" wrapText="1"/>
    </xf>
    <xf numFmtId="9" fontId="1" fillId="2" borderId="0" xfId="10" applyNumberFormat="1" applyFill="1" applyBorder="1" applyAlignment="1">
      <alignment horizontal="center" vertical="center"/>
    </xf>
    <xf numFmtId="166" fontId="54" fillId="18" borderId="13" xfId="4" applyNumberFormat="1" applyFont="1" applyFill="1" applyBorder="1" applyAlignment="1">
      <alignment horizontal="center" vertical="center" wrapText="1"/>
    </xf>
    <xf numFmtId="9" fontId="14" fillId="2" borderId="14" xfId="4" applyFont="1" applyFill="1" applyBorder="1" applyAlignment="1">
      <alignment horizontal="center" vertical="center" wrapText="1"/>
    </xf>
    <xf numFmtId="9" fontId="1" fillId="2" borderId="14" xfId="10" applyNumberFormat="1" applyFill="1" applyBorder="1" applyAlignment="1">
      <alignment horizontal="center" vertical="center"/>
    </xf>
    <xf numFmtId="166" fontId="14" fillId="2" borderId="13" xfId="4" applyNumberFormat="1" applyFont="1" applyFill="1" applyBorder="1" applyAlignment="1">
      <alignment horizontal="center" vertical="center" wrapText="1"/>
    </xf>
    <xf numFmtId="9" fontId="1" fillId="2" borderId="13" xfId="10" applyNumberFormat="1" applyFill="1" applyBorder="1" applyAlignment="1">
      <alignment horizontal="center" vertical="center"/>
    </xf>
    <xf numFmtId="0" fontId="14" fillId="2" borderId="14" xfId="0" applyFont="1" applyFill="1" applyBorder="1" applyAlignment="1" applyProtection="1">
      <alignment horizontal="justify" vertical="center" wrapText="1"/>
      <protection locked="0"/>
    </xf>
    <xf numFmtId="0" fontId="37" fillId="2" borderId="13" xfId="0" applyFont="1" applyFill="1" applyBorder="1" applyAlignment="1" applyProtection="1">
      <alignment horizontal="center" vertical="center" wrapText="1"/>
      <protection locked="0"/>
    </xf>
    <xf numFmtId="9" fontId="3" fillId="2" borderId="0" xfId="0" applyNumberFormat="1" applyFont="1" applyFill="1" applyBorder="1" applyAlignment="1" applyProtection="1">
      <alignment horizontal="center" vertical="center" wrapText="1"/>
      <protection locked="0"/>
    </xf>
    <xf numFmtId="44" fontId="3" fillId="2" borderId="0" xfId="9" applyFont="1" applyFill="1" applyBorder="1" applyAlignment="1" applyProtection="1">
      <alignment horizontal="center" vertical="center" wrapText="1"/>
      <protection locked="0"/>
    </xf>
    <xf numFmtId="49" fontId="3" fillId="2" borderId="14" xfId="9" applyNumberFormat="1" applyFont="1" applyFill="1" applyBorder="1" applyAlignment="1" applyProtection="1">
      <alignment vertical="center" wrapText="1"/>
      <protection locked="0"/>
    </xf>
    <xf numFmtId="49" fontId="3" fillId="2" borderId="13" xfId="9" applyNumberFormat="1" applyFont="1" applyFill="1" applyBorder="1" applyAlignment="1" applyProtection="1">
      <alignment vertical="center" wrapText="1"/>
      <protection locked="0"/>
    </xf>
    <xf numFmtId="9" fontId="44" fillId="9" borderId="14" xfId="4" applyFont="1" applyFill="1" applyBorder="1" applyAlignment="1" applyProtection="1">
      <alignment horizontal="center" vertical="center" wrapText="1"/>
      <protection locked="0"/>
    </xf>
    <xf numFmtId="10" fontId="3" fillId="2" borderId="0" xfId="4" applyNumberFormat="1" applyFont="1" applyFill="1" applyBorder="1" applyAlignment="1" applyProtection="1">
      <alignment horizontal="center" vertical="center" wrapText="1"/>
      <protection locked="0"/>
    </xf>
    <xf numFmtId="14" fontId="3" fillId="2" borderId="13" xfId="0" applyNumberFormat="1" applyFont="1" applyFill="1" applyBorder="1" applyAlignment="1" applyProtection="1">
      <alignment vertical="center"/>
      <protection locked="0"/>
    </xf>
    <xf numFmtId="14" fontId="3" fillId="2" borderId="0" xfId="0" applyNumberFormat="1" applyFont="1" applyFill="1" applyBorder="1" applyAlignment="1" applyProtection="1">
      <alignment vertical="center"/>
      <protection locked="0"/>
    </xf>
    <xf numFmtId="0" fontId="30" fillId="2" borderId="13" xfId="5" applyFont="1" applyFill="1" applyBorder="1" applyAlignment="1" applyProtection="1">
      <alignment horizontal="center" vertical="center" wrapText="1"/>
      <protection hidden="1"/>
    </xf>
    <xf numFmtId="9" fontId="3" fillId="2" borderId="14" xfId="0" applyNumberFormat="1" applyFont="1" applyFill="1" applyBorder="1" applyAlignment="1" applyProtection="1">
      <alignment horizontal="center" vertical="center" wrapText="1"/>
      <protection locked="0"/>
    </xf>
    <xf numFmtId="9"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center" vertical="center" wrapText="1"/>
      <protection locked="0"/>
    </xf>
    <xf numFmtId="0" fontId="14" fillId="2" borderId="0" xfId="0" applyFont="1" applyFill="1" applyBorder="1" applyAlignment="1" applyProtection="1">
      <alignment horizontal="center" vertical="center" wrapText="1"/>
      <protection locked="0"/>
    </xf>
    <xf numFmtId="0" fontId="14" fillId="2" borderId="0" xfId="0" applyFont="1" applyFill="1" applyBorder="1" applyAlignment="1">
      <alignment horizontal="center" vertical="center" wrapText="1"/>
    </xf>
    <xf numFmtId="44" fontId="3" fillId="2" borderId="14" xfId="9" applyFont="1" applyFill="1" applyBorder="1" applyAlignment="1" applyProtection="1">
      <alignment horizontal="center" vertical="center" wrapText="1"/>
      <protection locked="0"/>
    </xf>
    <xf numFmtId="44" fontId="3" fillId="2" borderId="0" xfId="9" applyFont="1" applyFill="1" applyBorder="1" applyAlignment="1" applyProtection="1">
      <alignment horizontal="center" vertical="center" wrapText="1"/>
      <protection locked="0"/>
    </xf>
    <xf numFmtId="44" fontId="3" fillId="2" borderId="13" xfId="9" applyFont="1" applyFill="1" applyBorder="1" applyAlignment="1" applyProtection="1">
      <alignment horizontal="center" vertical="center" wrapText="1"/>
      <protection locked="0"/>
    </xf>
    <xf numFmtId="0" fontId="14" fillId="2" borderId="13" xfId="0" applyFont="1" applyFill="1" applyBorder="1" applyAlignment="1">
      <alignment horizontal="center" vertical="center" wrapText="1"/>
    </xf>
    <xf numFmtId="0" fontId="37" fillId="2" borderId="0" xfId="0" applyFont="1" applyFill="1" applyBorder="1" applyAlignment="1" applyProtection="1">
      <alignment horizontal="center" vertical="center" wrapText="1"/>
      <protection locked="0"/>
    </xf>
    <xf numFmtId="9" fontId="44" fillId="9" borderId="14" xfId="0" applyNumberFormat="1" applyFont="1" applyFill="1" applyBorder="1" applyAlignment="1" applyProtection="1">
      <alignment horizontal="center" vertical="center" wrapText="1"/>
      <protection locked="0"/>
    </xf>
    <xf numFmtId="0" fontId="44" fillId="9" borderId="14" xfId="0" applyFont="1" applyFill="1" applyBorder="1" applyAlignment="1">
      <alignment vertical="center" wrapText="1"/>
    </xf>
    <xf numFmtId="0" fontId="3" fillId="9" borderId="14" xfId="0" applyFont="1" applyFill="1" applyBorder="1"/>
    <xf numFmtId="0" fontId="3" fillId="2" borderId="13" xfId="0" applyFont="1" applyFill="1" applyBorder="1" applyAlignment="1"/>
    <xf numFmtId="165" fontId="7" fillId="2" borderId="13" xfId="0" applyNumberFormat="1" applyFont="1" applyFill="1" applyBorder="1" applyAlignment="1">
      <alignment vertical="center"/>
    </xf>
    <xf numFmtId="9" fontId="3" fillId="2" borderId="13" xfId="4" applyFont="1" applyFill="1" applyBorder="1" applyAlignment="1">
      <alignment horizontal="center" vertical="center"/>
    </xf>
    <xf numFmtId="165" fontId="7" fillId="2" borderId="13" xfId="3" applyNumberFormat="1" applyFont="1" applyFill="1" applyBorder="1" applyAlignment="1">
      <alignment horizontal="center" vertical="center"/>
    </xf>
    <xf numFmtId="9" fontId="14" fillId="2" borderId="0" xfId="4" applyFont="1" applyFill="1" applyBorder="1" applyAlignment="1">
      <alignment horizontal="center" vertical="center" wrapText="1"/>
    </xf>
    <xf numFmtId="10" fontId="3" fillId="2" borderId="13" xfId="4" applyNumberFormat="1" applyFont="1" applyFill="1" applyBorder="1" applyAlignment="1">
      <alignment horizontal="center" vertical="center"/>
    </xf>
    <xf numFmtId="0" fontId="44" fillId="16" borderId="0" xfId="0" applyFont="1" applyFill="1" applyBorder="1" applyAlignment="1" applyProtection="1">
      <alignment vertical="center" wrapText="1"/>
      <protection locked="0"/>
    </xf>
    <xf numFmtId="166" fontId="54" fillId="16" borderId="0" xfId="4" applyNumberFormat="1" applyFont="1" applyFill="1" applyBorder="1" applyAlignment="1">
      <alignment horizontal="center" vertical="center" wrapText="1"/>
    </xf>
    <xf numFmtId="0" fontId="3" fillId="16" borderId="0" xfId="0" applyFont="1" applyFill="1" applyBorder="1"/>
    <xf numFmtId="0" fontId="26" fillId="2" borderId="0" xfId="0" applyFont="1" applyFill="1" applyBorder="1" applyAlignment="1" applyProtection="1">
      <alignment horizontal="justify" vertical="center" wrapText="1"/>
      <protection locked="0"/>
    </xf>
    <xf numFmtId="10" fontId="3" fillId="2" borderId="13" xfId="4" applyNumberFormat="1" applyFont="1" applyFill="1" applyBorder="1" applyAlignment="1" applyProtection="1">
      <alignment horizontal="center" vertical="center" wrapText="1"/>
      <protection locked="0"/>
    </xf>
    <xf numFmtId="0" fontId="44" fillId="13" borderId="0" xfId="0" applyFont="1" applyFill="1" applyBorder="1" applyAlignment="1" applyProtection="1">
      <alignment vertical="center" wrapText="1"/>
      <protection locked="0"/>
    </xf>
    <xf numFmtId="9" fontId="44" fillId="13" borderId="0" xfId="4" applyFont="1" applyFill="1" applyBorder="1" applyAlignment="1">
      <alignment horizontal="center" vertical="center" wrapText="1"/>
    </xf>
    <xf numFmtId="0" fontId="44" fillId="13" borderId="0" xfId="0" applyFont="1" applyFill="1" applyBorder="1" applyAlignment="1">
      <alignment vertical="center" wrapText="1"/>
    </xf>
    <xf numFmtId="10" fontId="54" fillId="13" borderId="0" xfId="4" applyNumberFormat="1" applyFont="1" applyFill="1" applyBorder="1" applyAlignment="1">
      <alignment vertical="center" wrapText="1"/>
    </xf>
    <xf numFmtId="0" fontId="3" fillId="13" borderId="0" xfId="0" applyFont="1" applyFill="1" applyBorder="1"/>
    <xf numFmtId="14" fontId="3" fillId="2" borderId="13" xfId="0" applyNumberFormat="1" applyFont="1" applyFill="1" applyBorder="1" applyAlignment="1" applyProtection="1">
      <alignment horizontal="center" vertical="center"/>
      <protection locked="0"/>
    </xf>
    <xf numFmtId="0" fontId="44" fillId="18" borderId="0" xfId="0" applyFont="1" applyFill="1" applyBorder="1" applyAlignment="1">
      <alignment vertical="center" wrapText="1"/>
    </xf>
    <xf numFmtId="0" fontId="55" fillId="17" borderId="0" xfId="0" applyFont="1" applyFill="1" applyBorder="1" applyAlignment="1" applyProtection="1">
      <alignment vertical="center" wrapText="1"/>
      <protection locked="0"/>
    </xf>
    <xf numFmtId="9" fontId="44" fillId="17" borderId="0" xfId="4" applyFont="1" applyFill="1" applyBorder="1" applyAlignment="1">
      <alignment horizontal="center" vertical="center" wrapText="1"/>
    </xf>
    <xf numFmtId="0" fontId="44" fillId="17" borderId="0" xfId="0" applyFont="1" applyFill="1" applyBorder="1" applyAlignment="1">
      <alignment vertical="center" wrapText="1"/>
    </xf>
    <xf numFmtId="0" fontId="3" fillId="17" borderId="0" xfId="0" applyFont="1" applyFill="1" applyBorder="1"/>
    <xf numFmtId="0" fontId="7" fillId="2" borderId="13" xfId="0" applyFont="1" applyFill="1" applyBorder="1" applyAlignment="1"/>
    <xf numFmtId="9" fontId="10" fillId="2" borderId="13" xfId="4" applyNumberFormat="1" applyFont="1" applyFill="1" applyBorder="1" applyAlignment="1">
      <alignment horizontal="center" vertical="center"/>
    </xf>
    <xf numFmtId="0" fontId="7" fillId="2" borderId="0" xfId="0" applyFont="1" applyFill="1" applyBorder="1" applyAlignment="1"/>
    <xf numFmtId="9" fontId="10" fillId="2" borderId="0" xfId="4" applyNumberFormat="1" applyFont="1" applyFill="1" applyBorder="1" applyAlignment="1">
      <alignment horizontal="center" vertical="center"/>
    </xf>
    <xf numFmtId="0" fontId="44" fillId="19" borderId="13" xfId="0" applyFont="1" applyFill="1" applyBorder="1" applyAlignment="1" applyProtection="1">
      <alignment vertical="center" wrapText="1"/>
      <protection locked="0"/>
    </xf>
    <xf numFmtId="9" fontId="44" fillId="19" borderId="13" xfId="12" applyFont="1" applyFill="1" applyBorder="1" applyAlignment="1">
      <alignment horizontal="center" vertical="center" wrapText="1"/>
    </xf>
    <xf numFmtId="0" fontId="44" fillId="19" borderId="13" xfId="0" applyFont="1" applyFill="1" applyBorder="1" applyAlignment="1">
      <alignment vertical="center" wrapText="1"/>
    </xf>
    <xf numFmtId="0" fontId="44" fillId="19" borderId="13" xfId="0" applyFont="1" applyFill="1" applyBorder="1" applyAlignment="1">
      <alignment horizontal="justify" vertical="center" wrapText="1"/>
    </xf>
    <xf numFmtId="9" fontId="44" fillId="19" borderId="13" xfId="0" applyNumberFormat="1" applyFont="1" applyFill="1" applyBorder="1" applyAlignment="1">
      <alignment horizontal="center" vertical="center" wrapText="1"/>
    </xf>
    <xf numFmtId="0" fontId="3" fillId="19" borderId="13" xfId="0" applyFont="1" applyFill="1" applyBorder="1"/>
    <xf numFmtId="166" fontId="3" fillId="2" borderId="0" xfId="0" applyNumberFormat="1" applyFont="1" applyFill="1" applyBorder="1" applyAlignment="1" applyProtection="1">
      <alignment horizontal="center" vertical="center" wrapText="1"/>
      <protection locked="0"/>
    </xf>
    <xf numFmtId="44" fontId="3" fillId="2" borderId="0" xfId="9" applyFont="1" applyFill="1" applyBorder="1" applyAlignment="1" applyProtection="1">
      <alignment horizontal="justify" vertical="center" wrapText="1"/>
      <protection locked="0"/>
    </xf>
    <xf numFmtId="9" fontId="10" fillId="2" borderId="13" xfId="12" applyNumberFormat="1" applyFont="1" applyFill="1" applyBorder="1" applyAlignment="1">
      <alignment horizontal="center" vertical="center"/>
    </xf>
    <xf numFmtId="166" fontId="44" fillId="17" borderId="0" xfId="0" applyNumberFormat="1" applyFont="1" applyFill="1" applyBorder="1" applyAlignment="1">
      <alignment horizontal="center" vertical="center" wrapText="1"/>
    </xf>
    <xf numFmtId="10" fontId="3" fillId="2" borderId="14" xfId="4" applyNumberFormat="1" applyFont="1" applyFill="1" applyBorder="1" applyAlignment="1" applyProtection="1">
      <alignment horizontal="center" vertical="center" wrapText="1"/>
      <protection locked="0"/>
    </xf>
    <xf numFmtId="166" fontId="54" fillId="13" borderId="0" xfId="4" applyNumberFormat="1" applyFont="1" applyFill="1" applyBorder="1" applyAlignment="1">
      <alignment vertical="center" wrapText="1"/>
    </xf>
    <xf numFmtId="9" fontId="3" fillId="2" borderId="0" xfId="4" applyFont="1" applyFill="1" applyBorder="1" applyAlignment="1" applyProtection="1">
      <alignment horizontal="center" vertical="center" wrapText="1"/>
      <protection locked="0"/>
    </xf>
    <xf numFmtId="9" fontId="3" fillId="2" borderId="13" xfId="4" applyFont="1" applyFill="1" applyBorder="1" applyAlignment="1" applyProtection="1">
      <alignment horizontal="center" vertical="center" wrapText="1"/>
      <protection locked="0"/>
    </xf>
    <xf numFmtId="9" fontId="44" fillId="9" borderId="14" xfId="0" applyNumberFormat="1" applyFont="1" applyFill="1" applyBorder="1" applyAlignment="1">
      <alignment horizontal="center" vertical="center" wrapText="1"/>
    </xf>
    <xf numFmtId="49" fontId="14" fillId="2" borderId="0" xfId="9" applyNumberFormat="1" applyFont="1" applyFill="1" applyBorder="1" applyAlignment="1" applyProtection="1">
      <alignment horizontal="justify" vertical="center" wrapText="1"/>
      <protection locked="0"/>
    </xf>
    <xf numFmtId="49" fontId="14" fillId="2" borderId="0" xfId="9" applyNumberFormat="1" applyFont="1" applyFill="1" applyBorder="1" applyAlignment="1" applyProtection="1">
      <alignment vertical="center" wrapText="1"/>
      <protection locked="0"/>
    </xf>
    <xf numFmtId="9" fontId="14" fillId="2" borderId="0" xfId="4" applyNumberFormat="1" applyFont="1" applyFill="1" applyBorder="1" applyAlignment="1" applyProtection="1">
      <alignment horizontal="center" vertical="center" wrapText="1"/>
      <protection locked="0"/>
    </xf>
    <xf numFmtId="9" fontId="14" fillId="2" borderId="0" xfId="4" applyFont="1" applyFill="1" applyBorder="1" applyAlignment="1" applyProtection="1">
      <alignment horizontal="center" vertical="center" wrapText="1"/>
      <protection locked="0"/>
    </xf>
    <xf numFmtId="49" fontId="0" fillId="0" borderId="0" xfId="0" applyNumberFormat="1" applyAlignment="1">
      <alignment horizontal="left" vertical="center"/>
    </xf>
    <xf numFmtId="0" fontId="8" fillId="2" borderId="0" xfId="0" applyFont="1" applyFill="1" applyBorder="1" applyAlignment="1" applyProtection="1">
      <alignment horizontal="justify" vertical="center" wrapText="1"/>
      <protection locked="0"/>
    </xf>
    <xf numFmtId="0" fontId="33" fillId="2" borderId="0" xfId="0" applyFont="1" applyFill="1" applyBorder="1" applyAlignment="1">
      <alignment horizontal="left" vertical="center" wrapText="1"/>
    </xf>
    <xf numFmtId="0" fontId="3" fillId="7" borderId="14" xfId="0" applyFont="1" applyFill="1" applyBorder="1" applyAlignment="1">
      <alignment horizontal="center"/>
    </xf>
    <xf numFmtId="0" fontId="3" fillId="7" borderId="0" xfId="0" applyFont="1" applyFill="1" applyBorder="1" applyAlignment="1">
      <alignment horizontal="center"/>
    </xf>
    <xf numFmtId="0" fontId="3" fillId="7" borderId="13" xfId="0" applyFont="1" applyFill="1" applyBorder="1" applyAlignment="1">
      <alignment horizontal="center"/>
    </xf>
    <xf numFmtId="0" fontId="4" fillId="7" borderId="14"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47" fillId="2" borderId="0" xfId="0" applyFont="1" applyFill="1" applyBorder="1" applyAlignment="1" applyProtection="1">
      <alignment horizontal="justify" vertical="center" wrapText="1"/>
      <protection locked="0"/>
    </xf>
    <xf numFmtId="0" fontId="30" fillId="2" borderId="13"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justify" vertical="center" wrapText="1"/>
      <protection locked="0"/>
    </xf>
    <xf numFmtId="165" fontId="3" fillId="7" borderId="12" xfId="3" applyNumberFormat="1" applyFont="1" applyFill="1" applyBorder="1" applyAlignment="1" applyProtection="1">
      <alignment horizontal="right" vertical="center" wrapText="1"/>
      <protection locked="0"/>
    </xf>
    <xf numFmtId="0" fontId="3" fillId="7" borderId="12" xfId="5" applyFont="1" applyFill="1" applyBorder="1" applyAlignment="1" applyProtection="1">
      <alignment horizontal="center" vertical="center" wrapText="1"/>
      <protection locked="0"/>
    </xf>
    <xf numFmtId="0" fontId="29" fillId="8" borderId="0" xfId="5" applyFont="1" applyFill="1" applyBorder="1" applyAlignment="1" applyProtection="1">
      <alignment horizontal="left" vertical="center" wrapText="1"/>
    </xf>
    <xf numFmtId="165" fontId="12" fillId="2" borderId="15" xfId="5" applyNumberFormat="1" applyFont="1" applyFill="1" applyBorder="1" applyAlignment="1" applyProtection="1">
      <alignment horizontal="left" vertical="center"/>
    </xf>
    <xf numFmtId="0" fontId="12" fillId="2" borderId="12" xfId="5" applyFont="1" applyFill="1" applyBorder="1" applyAlignment="1" applyProtection="1">
      <alignment horizontal="left" vertical="center"/>
    </xf>
    <xf numFmtId="0" fontId="12" fillId="2" borderId="16" xfId="5" applyFont="1" applyFill="1" applyBorder="1" applyAlignment="1" applyProtection="1">
      <alignment horizontal="left" vertical="center"/>
    </xf>
    <xf numFmtId="0" fontId="39" fillId="7" borderId="14" xfId="5" applyFont="1" applyFill="1" applyBorder="1" applyAlignment="1" applyProtection="1">
      <alignment horizontal="left" vertical="center" wrapText="1"/>
      <protection hidden="1"/>
    </xf>
    <xf numFmtId="0" fontId="39" fillId="7" borderId="0" xfId="5" applyFont="1" applyFill="1" applyBorder="1" applyAlignment="1" applyProtection="1">
      <alignment horizontal="left" vertical="center" wrapText="1"/>
      <protection hidden="1"/>
    </xf>
    <xf numFmtId="0" fontId="39" fillId="7" borderId="13" xfId="5" applyFont="1" applyFill="1" applyBorder="1" applyAlignment="1" applyProtection="1">
      <alignment horizontal="left" vertical="center" wrapText="1"/>
      <protection hidden="1"/>
    </xf>
    <xf numFmtId="0" fontId="3" fillId="7" borderId="14" xfId="5" applyFont="1" applyFill="1" applyBorder="1" applyAlignment="1" applyProtection="1">
      <alignment horizontal="justify" vertical="center" wrapText="1"/>
    </xf>
    <xf numFmtId="0" fontId="3" fillId="7" borderId="0" xfId="5" applyFont="1" applyFill="1" applyBorder="1" applyAlignment="1" applyProtection="1">
      <alignment horizontal="justify" vertical="center" wrapText="1"/>
    </xf>
    <xf numFmtId="0" fontId="3" fillId="7" borderId="13" xfId="5" applyFont="1" applyFill="1" applyBorder="1" applyAlignment="1" applyProtection="1">
      <alignment horizontal="justify" vertical="center" wrapText="1"/>
    </xf>
    <xf numFmtId="0" fontId="42" fillId="7" borderId="14" xfId="5" applyFont="1" applyFill="1" applyBorder="1" applyAlignment="1" applyProtection="1">
      <alignment horizontal="justify" vertical="center" wrapText="1"/>
      <protection locked="0" hidden="1"/>
    </xf>
    <xf numFmtId="0" fontId="42" fillId="7" borderId="0" xfId="5" applyFont="1" applyFill="1" applyBorder="1" applyAlignment="1" applyProtection="1">
      <alignment horizontal="justify" vertical="center" wrapText="1"/>
      <protection locked="0" hidden="1"/>
    </xf>
    <xf numFmtId="0" fontId="42" fillId="7" borderId="13" xfId="5" applyFont="1" applyFill="1" applyBorder="1" applyAlignment="1" applyProtection="1">
      <alignment horizontal="justify" vertical="center" wrapText="1"/>
      <protection locked="0" hidden="1"/>
    </xf>
    <xf numFmtId="0" fontId="3" fillId="7" borderId="12" xfId="5" applyFont="1" applyFill="1" applyBorder="1" applyAlignment="1" applyProtection="1">
      <alignment horizontal="left" vertical="center" wrapText="1"/>
      <protection locked="0"/>
    </xf>
    <xf numFmtId="0" fontId="30" fillId="2" borderId="12" xfId="5" applyFont="1" applyFill="1" applyBorder="1" applyAlignment="1" applyProtection="1">
      <alignment horizontal="left" vertical="center" wrapText="1"/>
      <protection hidden="1"/>
    </xf>
    <xf numFmtId="0" fontId="3" fillId="7" borderId="12" xfId="5" applyFont="1" applyFill="1" applyBorder="1" applyAlignment="1" applyProtection="1">
      <alignment horizontal="left" vertical="center" wrapText="1"/>
    </xf>
    <xf numFmtId="0" fontId="30" fillId="2" borderId="14" xfId="5" applyFont="1" applyFill="1" applyBorder="1" applyAlignment="1" applyProtection="1">
      <alignment horizontal="left" wrapText="1"/>
      <protection hidden="1"/>
    </xf>
    <xf numFmtId="0" fontId="29" fillId="2" borderId="0" xfId="5" applyFont="1" applyFill="1" applyBorder="1" applyAlignment="1" applyProtection="1">
      <alignment horizontal="left" vertical="center" wrapText="1"/>
    </xf>
    <xf numFmtId="0" fontId="30" fillId="2" borderId="13" xfId="5" applyFont="1" applyFill="1" applyBorder="1" applyAlignment="1" applyProtection="1">
      <alignment horizontal="center" vertical="center" wrapText="1"/>
      <protection hidden="1"/>
    </xf>
    <xf numFmtId="0" fontId="3" fillId="7" borderId="14" xfId="5" applyFont="1" applyFill="1" applyBorder="1" applyAlignment="1" applyProtection="1">
      <alignment horizontal="left" vertical="center" wrapText="1"/>
    </xf>
    <xf numFmtId="0" fontId="3" fillId="7" borderId="0" xfId="5" applyFont="1" applyFill="1" applyBorder="1" applyAlignment="1" applyProtection="1">
      <alignment horizontal="left" vertical="center" wrapText="1"/>
    </xf>
    <xf numFmtId="0" fontId="3" fillId="7" borderId="13" xfId="5" applyFont="1" applyFill="1" applyBorder="1" applyAlignment="1" applyProtection="1">
      <alignment horizontal="left" vertical="center" wrapText="1"/>
    </xf>
    <xf numFmtId="0" fontId="4" fillId="7" borderId="10" xfId="5" applyFont="1" applyFill="1" applyBorder="1" applyAlignment="1">
      <alignment horizontal="center" vertical="center"/>
    </xf>
    <xf numFmtId="0" fontId="4" fillId="7" borderId="0" xfId="5" applyFont="1" applyFill="1" applyBorder="1" applyAlignment="1">
      <alignment horizontal="center" vertical="center"/>
    </xf>
    <xf numFmtId="0" fontId="30" fillId="2" borderId="0" xfId="5" applyFont="1" applyFill="1" applyBorder="1" applyAlignment="1" applyProtection="1">
      <alignment horizontal="left" vertical="center" wrapText="1"/>
      <protection hidden="1"/>
    </xf>
    <xf numFmtId="0" fontId="53" fillId="7" borderId="14" xfId="5" applyFont="1" applyFill="1" applyBorder="1" applyAlignment="1" applyProtection="1">
      <alignment horizontal="left" vertical="center" wrapText="1"/>
      <protection hidden="1"/>
    </xf>
    <xf numFmtId="0" fontId="53" fillId="7" borderId="0" xfId="5" applyFont="1" applyFill="1" applyBorder="1" applyAlignment="1" applyProtection="1">
      <alignment horizontal="left" vertical="center" wrapText="1"/>
      <protection hidden="1"/>
    </xf>
    <xf numFmtId="0" fontId="53" fillId="7" borderId="13" xfId="5" applyFont="1" applyFill="1" applyBorder="1" applyAlignment="1" applyProtection="1">
      <alignment horizontal="left" vertical="center" wrapText="1"/>
      <protection hidden="1"/>
    </xf>
    <xf numFmtId="0" fontId="30" fillId="2" borderId="0" xfId="5" applyFont="1" applyFill="1" applyBorder="1" applyAlignment="1" applyProtection="1">
      <alignment horizontal="left" wrapText="1"/>
      <protection hidden="1"/>
    </xf>
    <xf numFmtId="0" fontId="6" fillId="7" borderId="11" xfId="5" applyFont="1" applyFill="1" applyBorder="1" applyAlignment="1">
      <alignment horizontal="center" vertical="center"/>
    </xf>
    <xf numFmtId="0" fontId="30" fillId="2" borderId="13" xfId="5" applyFont="1" applyFill="1" applyBorder="1" applyAlignment="1" applyProtection="1">
      <alignment horizontal="left" wrapText="1"/>
      <protection hidden="1"/>
    </xf>
    <xf numFmtId="165" fontId="3" fillId="7" borderId="0" xfId="3" applyNumberFormat="1" applyFont="1" applyFill="1" applyBorder="1" applyAlignment="1" applyProtection="1">
      <alignment horizontal="right" vertical="center" wrapText="1"/>
      <protection locked="0"/>
    </xf>
    <xf numFmtId="0" fontId="29" fillId="2" borderId="0" xfId="5" applyFont="1" applyFill="1" applyBorder="1" applyAlignment="1">
      <alignment horizontal="left" vertical="center" wrapText="1"/>
    </xf>
    <xf numFmtId="0" fontId="30" fillId="8" borderId="0" xfId="5" applyFont="1" applyFill="1" applyBorder="1" applyAlignment="1" applyProtection="1">
      <alignment horizontal="left" vertical="center" wrapText="1"/>
      <protection hidden="1"/>
    </xf>
    <xf numFmtId="0" fontId="31" fillId="8" borderId="0" xfId="5" applyFont="1" applyFill="1" applyBorder="1" applyAlignment="1" applyProtection="1">
      <alignment horizontal="left" wrapText="1"/>
      <protection locked="0"/>
    </xf>
    <xf numFmtId="0" fontId="31" fillId="8" borderId="0" xfId="5" applyFont="1" applyFill="1" applyBorder="1" applyAlignment="1" applyProtection="1">
      <alignment horizontal="left" vertical="center" wrapText="1"/>
      <protection locked="0"/>
    </xf>
    <xf numFmtId="165" fontId="3" fillId="2" borderId="0" xfId="9" applyNumberFormat="1" applyFont="1" applyFill="1" applyBorder="1" applyAlignment="1" applyProtection="1">
      <alignment horizontal="center" vertical="center" wrapText="1"/>
      <protection locked="0"/>
    </xf>
    <xf numFmtId="165" fontId="3" fillId="2" borderId="13" xfId="9" applyNumberFormat="1" applyFont="1" applyFill="1" applyBorder="1" applyAlignment="1" applyProtection="1">
      <alignment horizontal="center" vertical="center" wrapText="1"/>
      <protection locked="0"/>
    </xf>
    <xf numFmtId="9" fontId="3" fillId="2" borderId="0" xfId="0" applyNumberFormat="1" applyFont="1" applyFill="1" applyBorder="1" applyAlignment="1" applyProtection="1">
      <alignment horizontal="center" vertical="center" wrapText="1"/>
      <protection locked="0"/>
    </xf>
    <xf numFmtId="9" fontId="3" fillId="2" borderId="13" xfId="0" applyNumberFormat="1" applyFont="1" applyFill="1" applyBorder="1" applyAlignment="1" applyProtection="1">
      <alignment horizontal="center" vertical="center" wrapText="1"/>
      <protection locked="0"/>
    </xf>
    <xf numFmtId="44" fontId="3" fillId="2" borderId="0" xfId="9" applyFont="1" applyFill="1" applyBorder="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14" fillId="2" borderId="0" xfId="0" applyFont="1" applyFill="1" applyBorder="1" applyAlignment="1" applyProtection="1">
      <alignment horizontal="center" vertical="center" wrapText="1"/>
      <protection locked="0"/>
    </xf>
    <xf numFmtId="0" fontId="14" fillId="2" borderId="13" xfId="0" applyFont="1" applyFill="1" applyBorder="1" applyAlignment="1" applyProtection="1">
      <alignment horizontal="center" vertical="center" wrapText="1"/>
      <protection locked="0"/>
    </xf>
    <xf numFmtId="0" fontId="14" fillId="2" borderId="0"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55" fillId="16" borderId="14" xfId="0" applyFont="1" applyFill="1" applyBorder="1" applyAlignment="1" applyProtection="1">
      <alignment horizontal="left" vertical="center" wrapText="1"/>
      <protection locked="0"/>
    </xf>
    <xf numFmtId="0" fontId="44" fillId="16" borderId="0" xfId="0" applyFont="1" applyFill="1" applyBorder="1" applyAlignment="1" applyProtection="1">
      <alignment horizontal="center" vertical="center" wrapText="1"/>
      <protection locked="0"/>
    </xf>
    <xf numFmtId="0" fontId="33" fillId="14" borderId="0" xfId="0" applyFont="1" applyFill="1" applyBorder="1" applyAlignment="1" applyProtection="1">
      <alignment horizontal="center" vertical="center" wrapText="1"/>
    </xf>
    <xf numFmtId="0" fontId="56" fillId="14" borderId="0" xfId="5" applyFont="1" applyFill="1" applyBorder="1" applyAlignment="1" applyProtection="1">
      <alignment horizontal="center" vertical="center" wrapText="1"/>
      <protection hidden="1"/>
    </xf>
    <xf numFmtId="0" fontId="4" fillId="14" borderId="0" xfId="0" applyFont="1" applyFill="1" applyBorder="1" applyAlignment="1" applyProtection="1">
      <alignment horizontal="center" vertical="center" wrapText="1"/>
    </xf>
    <xf numFmtId="9" fontId="61" fillId="2" borderId="0" xfId="0" applyNumberFormat="1" applyFont="1" applyFill="1" applyBorder="1" applyAlignment="1" applyProtection="1">
      <alignment horizontal="center" vertical="center" wrapText="1"/>
      <protection locked="0"/>
    </xf>
    <xf numFmtId="3" fontId="46" fillId="2" borderId="0" xfId="0" applyNumberFormat="1" applyFont="1" applyFill="1" applyBorder="1" applyAlignment="1" applyProtection="1">
      <alignment horizontal="center" vertical="center"/>
      <protection locked="0"/>
    </xf>
    <xf numFmtId="9" fontId="60" fillId="2" borderId="0" xfId="0" applyNumberFormat="1" applyFont="1" applyFill="1" applyBorder="1" applyAlignment="1" applyProtection="1">
      <alignment horizontal="center" vertical="center" wrapText="1"/>
      <protection locked="0"/>
    </xf>
    <xf numFmtId="0" fontId="11"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1" fillId="14" borderId="0" xfId="0" applyFont="1" applyFill="1" applyBorder="1" applyAlignment="1" applyProtection="1">
      <alignment horizontal="center" vertical="center" wrapText="1"/>
    </xf>
    <xf numFmtId="165" fontId="7" fillId="2" borderId="0" xfId="0" applyNumberFormat="1" applyFont="1" applyFill="1" applyBorder="1" applyAlignment="1" applyProtection="1">
      <alignment horizontal="center" vertical="center"/>
      <protection locked="0"/>
    </xf>
    <xf numFmtId="0" fontId="5" fillId="2" borderId="10" xfId="0" applyFont="1" applyFill="1" applyBorder="1" applyAlignment="1" applyProtection="1">
      <alignment horizontal="center" vertical="center"/>
      <protection locked="0"/>
    </xf>
    <xf numFmtId="0" fontId="55" fillId="9" borderId="14" xfId="0" applyFont="1" applyFill="1" applyBorder="1" applyAlignment="1" applyProtection="1">
      <alignment horizontal="left" vertical="center" wrapText="1"/>
      <protection locked="0"/>
    </xf>
    <xf numFmtId="9" fontId="44" fillId="9" borderId="14" xfId="0" applyNumberFormat="1" applyFont="1" applyFill="1" applyBorder="1" applyAlignment="1" applyProtection="1">
      <alignment horizontal="center" vertical="center" wrapText="1"/>
      <protection locked="0"/>
    </xf>
    <xf numFmtId="9" fontId="3" fillId="2" borderId="14" xfId="0" applyNumberFormat="1" applyFont="1" applyFill="1" applyBorder="1" applyAlignment="1" applyProtection="1">
      <alignment horizontal="center" vertical="center" wrapText="1"/>
      <protection locked="0"/>
    </xf>
    <xf numFmtId="165" fontId="3" fillId="2" borderId="14" xfId="9" applyNumberFormat="1" applyFont="1" applyFill="1" applyBorder="1" applyAlignment="1" applyProtection="1">
      <alignment horizontal="center" vertical="center" wrapText="1"/>
      <protection locked="0"/>
    </xf>
    <xf numFmtId="44" fontId="3" fillId="2" borderId="0" xfId="9" applyFont="1" applyFill="1" applyBorder="1" applyAlignment="1">
      <alignment horizontal="center" vertical="center"/>
    </xf>
    <xf numFmtId="165" fontId="3" fillId="2" borderId="0" xfId="9" applyNumberFormat="1" applyFont="1" applyFill="1" applyBorder="1" applyAlignment="1">
      <alignment horizontal="center" vertical="center"/>
    </xf>
    <xf numFmtId="9" fontId="10" fillId="2" borderId="13" xfId="0" applyNumberFormat="1" applyFont="1" applyFill="1" applyBorder="1" applyAlignment="1">
      <alignment horizontal="center" vertical="center"/>
    </xf>
    <xf numFmtId="9" fontId="10" fillId="2" borderId="12" xfId="0" applyNumberFormat="1" applyFont="1" applyFill="1" applyBorder="1" applyAlignment="1">
      <alignment horizontal="center" vertical="center"/>
    </xf>
    <xf numFmtId="0" fontId="55" fillId="13" borderId="0" xfId="0" applyFont="1" applyFill="1" applyBorder="1" applyAlignment="1" applyProtection="1">
      <alignment horizontal="left" vertical="center" wrapText="1"/>
      <protection locked="0"/>
    </xf>
    <xf numFmtId="0" fontId="44" fillId="13" borderId="0" xfId="0" applyFont="1" applyFill="1" applyBorder="1" applyAlignment="1" applyProtection="1">
      <alignment horizontal="center" vertical="center" wrapText="1"/>
      <protection locked="0"/>
    </xf>
    <xf numFmtId="0" fontId="55" fillId="19" borderId="13" xfId="0" applyFont="1" applyFill="1" applyBorder="1" applyAlignment="1" applyProtection="1">
      <alignment horizontal="left" vertical="center" wrapText="1"/>
      <protection locked="0"/>
    </xf>
    <xf numFmtId="0" fontId="44" fillId="19" borderId="13" xfId="0" applyFont="1" applyFill="1" applyBorder="1" applyAlignment="1" applyProtection="1">
      <alignment horizontal="center" vertical="center" wrapText="1"/>
      <protection locked="0"/>
    </xf>
    <xf numFmtId="44" fontId="3" fillId="2" borderId="13" xfId="9" applyFont="1" applyFill="1" applyBorder="1" applyAlignment="1" applyProtection="1">
      <alignment horizontal="center" vertical="center" wrapText="1"/>
      <protection locked="0"/>
    </xf>
    <xf numFmtId="0" fontId="14" fillId="2" borderId="14" xfId="0" applyFont="1" applyFill="1" applyBorder="1" applyAlignment="1">
      <alignment horizontal="center" vertical="center" wrapText="1"/>
    </xf>
    <xf numFmtId="0" fontId="55" fillId="18" borderId="13" xfId="0" applyFont="1" applyFill="1" applyBorder="1" applyAlignment="1" applyProtection="1">
      <alignment horizontal="left" vertical="center" wrapText="1"/>
      <protection locked="0"/>
    </xf>
    <xf numFmtId="0" fontId="44" fillId="18" borderId="13" xfId="0" applyFont="1" applyFill="1" applyBorder="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14" fillId="0" borderId="14"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4" fillId="0" borderId="13" xfId="0" applyFont="1" applyFill="1" applyBorder="1" applyAlignment="1" applyProtection="1">
      <alignment horizontal="center" vertical="center" wrapText="1"/>
      <protection locked="0"/>
    </xf>
    <xf numFmtId="0" fontId="55" fillId="17" borderId="0" xfId="0" applyFont="1" applyFill="1" applyBorder="1" applyAlignment="1" applyProtection="1">
      <alignment horizontal="left" vertical="center" wrapText="1"/>
      <protection locked="0"/>
    </xf>
    <xf numFmtId="0" fontId="44" fillId="17" borderId="0" xfId="0" applyFont="1" applyFill="1" applyBorder="1" applyAlignment="1">
      <alignment horizontal="center" vertical="center" wrapText="1"/>
    </xf>
    <xf numFmtId="0" fontId="37" fillId="2" borderId="0" xfId="0" applyFont="1" applyFill="1" applyBorder="1" applyAlignment="1" applyProtection="1">
      <alignment horizontal="center" vertical="center" wrapText="1"/>
      <protection locked="0"/>
    </xf>
    <xf numFmtId="165" fontId="42" fillId="2" borderId="14" xfId="3" applyNumberFormat="1" applyFont="1" applyFill="1" applyBorder="1" applyAlignment="1" applyProtection="1">
      <alignment horizontal="center" vertical="center" wrapText="1"/>
      <protection locked="0"/>
    </xf>
    <xf numFmtId="165" fontId="42" fillId="2" borderId="0" xfId="3" applyNumberFormat="1" applyFont="1" applyFill="1" applyBorder="1" applyAlignment="1" applyProtection="1">
      <alignment horizontal="center" vertical="center" wrapText="1"/>
      <protection locked="0"/>
    </xf>
    <xf numFmtId="165" fontId="42" fillId="2" borderId="13" xfId="3" applyNumberFormat="1" applyFont="1" applyFill="1" applyBorder="1" applyAlignment="1" applyProtection="1">
      <alignment horizontal="center" vertical="center" wrapText="1"/>
      <protection locked="0"/>
    </xf>
    <xf numFmtId="0" fontId="19" fillId="9" borderId="12" xfId="5" applyFont="1" applyFill="1" applyBorder="1" applyAlignment="1" applyProtection="1">
      <alignment horizontal="left" vertical="center" wrapText="1"/>
      <protection locked="0"/>
    </xf>
    <xf numFmtId="0" fontId="3" fillId="12" borderId="12" xfId="5" applyFont="1" applyFill="1" applyBorder="1" applyAlignment="1" applyProtection="1">
      <alignment horizontal="left" vertical="center" wrapText="1"/>
      <protection locked="0"/>
    </xf>
    <xf numFmtId="9" fontId="3" fillId="12" borderId="12" xfId="5" applyNumberFormat="1" applyFont="1" applyFill="1" applyBorder="1" applyAlignment="1" applyProtection="1">
      <alignment horizontal="justify" vertical="center" wrapText="1"/>
      <protection locked="0"/>
    </xf>
    <xf numFmtId="0" fontId="3" fillId="12" borderId="12" xfId="5" applyFont="1" applyFill="1" applyBorder="1" applyAlignment="1" applyProtection="1">
      <alignment horizontal="justify" vertical="center" wrapText="1"/>
      <protection locked="0"/>
    </xf>
    <xf numFmtId="9" fontId="3" fillId="12" borderId="12" xfId="5" applyNumberFormat="1" applyFont="1" applyFill="1" applyBorder="1" applyAlignment="1" applyProtection="1">
      <alignment horizontal="left" vertical="center" wrapText="1"/>
      <protection locked="0"/>
    </xf>
    <xf numFmtId="0" fontId="19" fillId="9" borderId="12" xfId="5" applyFont="1" applyFill="1" applyBorder="1" applyAlignment="1" applyProtection="1">
      <alignment horizontal="left" vertical="center" wrapText="1"/>
      <protection locked="0" hidden="1"/>
    </xf>
    <xf numFmtId="0" fontId="58" fillId="2" borderId="0" xfId="5" applyFont="1" applyFill="1" applyAlignment="1">
      <alignment horizontal="left" vertical="center"/>
    </xf>
    <xf numFmtId="0" fontId="48" fillId="2" borderId="0" xfId="5" applyFont="1" applyFill="1" applyAlignment="1">
      <alignment horizontal="center" vertical="center"/>
    </xf>
    <xf numFmtId="0" fontId="30" fillId="7" borderId="12" xfId="5" applyFont="1" applyFill="1" applyBorder="1" applyAlignment="1" applyProtection="1">
      <alignment horizontal="center" vertical="center" wrapText="1"/>
      <protection hidden="1"/>
    </xf>
    <xf numFmtId="0" fontId="30" fillId="7" borderId="12" xfId="5" applyFont="1" applyFill="1" applyBorder="1" applyAlignment="1" applyProtection="1">
      <alignment horizontal="center" vertical="center" wrapText="1"/>
      <protection locked="0" hidden="1"/>
    </xf>
    <xf numFmtId="0" fontId="10" fillId="14" borderId="0" xfId="5" applyFont="1" applyFill="1" applyBorder="1" applyAlignment="1" applyProtection="1">
      <alignment horizontal="center" vertical="center" wrapText="1"/>
    </xf>
    <xf numFmtId="14" fontId="30" fillId="7" borderId="12" xfId="5" applyNumberFormat="1" applyFont="1" applyFill="1" applyBorder="1" applyAlignment="1" applyProtection="1">
      <alignment horizontal="center" vertical="center" wrapText="1"/>
      <protection locked="0" hidden="1"/>
    </xf>
    <xf numFmtId="0" fontId="30" fillId="10" borderId="13" xfId="5" applyFont="1" applyFill="1" applyBorder="1" applyAlignment="1" applyProtection="1">
      <alignment horizontal="left" vertical="center" wrapText="1"/>
      <protection hidden="1"/>
    </xf>
  </cellXfs>
  <cellStyles count="14">
    <cellStyle name="Millares 2" xfId="13"/>
    <cellStyle name="Moneda" xfId="3" builtinId="4"/>
    <cellStyle name="Moneda 2" xfId="9"/>
    <cellStyle name="Moneda 3" xfId="11"/>
    <cellStyle name="Normal" xfId="0" builtinId="0"/>
    <cellStyle name="Normal 2" xfId="5"/>
    <cellStyle name="Normal 2 2" xfId="1"/>
    <cellStyle name="Normal 3" xfId="2"/>
    <cellStyle name="Normal 4" xfId="10"/>
    <cellStyle name="Porcentaje" xfId="4" builtinId="5"/>
    <cellStyle name="Porcentaje 2" xfId="6"/>
    <cellStyle name="Porcentaje 2 2" xfId="12"/>
    <cellStyle name="Porcentaje 3" xfId="8"/>
    <cellStyle name="Porcentual 2" xfId="7"/>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479046</xdr:colOff>
      <xdr:row>1</xdr:row>
      <xdr:rowOff>23532</xdr:rowOff>
    </xdr:from>
    <xdr:to>
      <xdr:col>1</xdr:col>
      <xdr:colOff>1535203</xdr:colOff>
      <xdr:row>3</xdr:row>
      <xdr:rowOff>342897</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2311" y="180414"/>
          <a:ext cx="1056157" cy="1014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554749</xdr:colOff>
      <xdr:row>1</xdr:row>
      <xdr:rowOff>41464</xdr:rowOff>
    </xdr:from>
    <xdr:to>
      <xdr:col>1</xdr:col>
      <xdr:colOff>1671975</xdr:colOff>
      <xdr:row>3</xdr:row>
      <xdr:rowOff>332656</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1980" y="173349"/>
          <a:ext cx="1117226" cy="1097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330187</xdr:colOff>
      <xdr:row>1</xdr:row>
      <xdr:rowOff>91739</xdr:rowOff>
    </xdr:from>
    <xdr:to>
      <xdr:col>1</xdr:col>
      <xdr:colOff>1453920</xdr:colOff>
      <xdr:row>3</xdr:row>
      <xdr:rowOff>309847</xdr:rowOff>
    </xdr:to>
    <xdr:pic>
      <xdr:nvPicPr>
        <xdr:cNvPr id="4"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7343" y="258427"/>
          <a:ext cx="1123733" cy="10753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293488</xdr:colOff>
      <xdr:row>1</xdr:row>
      <xdr:rowOff>63875</xdr:rowOff>
    </xdr:from>
    <xdr:to>
      <xdr:col>2</xdr:col>
      <xdr:colOff>1066000</xdr:colOff>
      <xdr:row>3</xdr:row>
      <xdr:rowOff>323605</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905" y="201458"/>
          <a:ext cx="1121762" cy="10852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386929</xdr:colOff>
      <xdr:row>1</xdr:row>
      <xdr:rowOff>55072</xdr:rowOff>
    </xdr:from>
    <xdr:to>
      <xdr:col>2</xdr:col>
      <xdr:colOff>1055119</xdr:colOff>
      <xdr:row>3</xdr:row>
      <xdr:rowOff>346264</xdr:rowOff>
    </xdr:to>
    <xdr:pic>
      <xdr:nvPicPr>
        <xdr:cNvPr id="2"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346" y="139739"/>
          <a:ext cx="1112690" cy="1095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VIGENCIA%202018-%20INDICADORES\03.%20Proyecto%201166_Consolidaci&#243;n%20de%20la%20Gesti&#243;n%20Publica\1%20Trimestre\07.%20TIC\03.%20SEC-FT-20%20Ejecucion%20Mantenimientos%20RA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yectos%20de%20Inversion\12.%20PROYECTOS%20DE%20INVERSI&#211;N%20BMT%202018\05.%20Oficina%20Asesora%20de%20Planeacion\01.%20OAP%20A%20MARZO%2031%202018\Plan%20de%20Accion%20OAP%2031-03-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listas"/>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15"/>
  <sheetViews>
    <sheetView topLeftCell="C261" zoomScale="85" zoomScaleNormal="85" workbookViewId="0">
      <selection activeCell="C81" sqref="C81"/>
    </sheetView>
  </sheetViews>
  <sheetFormatPr baseColWidth="10" defaultRowHeight="12.75" x14ac:dyDescent="0.2"/>
  <cols>
    <col min="1" max="1" width="54.5703125" customWidth="1"/>
    <col min="2" max="2" width="82.28515625" customWidth="1"/>
    <col min="3" max="3" width="82.7109375" customWidth="1"/>
    <col min="4" max="4" width="18.5703125" customWidth="1"/>
    <col min="5" max="6" width="8.42578125" customWidth="1"/>
    <col min="7" max="7" width="10.7109375" customWidth="1"/>
    <col min="8" max="11" width="8.42578125" customWidth="1"/>
    <col min="12" max="12" width="10.140625" customWidth="1"/>
    <col min="13" max="18" width="8.42578125" customWidth="1"/>
  </cols>
  <sheetData>
    <row r="2" spans="1:5" x14ac:dyDescent="0.2">
      <c r="A2" s="221"/>
      <c r="B2" s="222" t="s">
        <v>552</v>
      </c>
    </row>
    <row r="3" spans="1:5" x14ac:dyDescent="0.2">
      <c r="B3" s="8" t="s">
        <v>129</v>
      </c>
    </row>
    <row r="4" spans="1:5" x14ac:dyDescent="0.2">
      <c r="B4" s="8" t="s">
        <v>130</v>
      </c>
    </row>
    <row r="5" spans="1:5" x14ac:dyDescent="0.2">
      <c r="B5" s="8" t="s">
        <v>131</v>
      </c>
    </row>
    <row r="6" spans="1:5" ht="19.5" customHeight="1" x14ac:dyDescent="0.2">
      <c r="A6" s="221"/>
      <c r="B6" s="222" t="s">
        <v>132</v>
      </c>
    </row>
    <row r="7" spans="1:5" ht="48.75" customHeight="1" x14ac:dyDescent="0.2">
      <c r="B7" s="64" t="s">
        <v>133</v>
      </c>
    </row>
    <row r="8" spans="1:5" ht="45.75" customHeight="1" x14ac:dyDescent="0.2">
      <c r="B8" s="64" t="s">
        <v>134</v>
      </c>
    </row>
    <row r="9" spans="1:5" ht="52.5" customHeight="1" x14ac:dyDescent="0.2">
      <c r="B9" s="64" t="s">
        <v>135</v>
      </c>
    </row>
    <row r="10" spans="1:5" ht="45" customHeight="1" x14ac:dyDescent="0.2">
      <c r="B10" s="64" t="s">
        <v>136</v>
      </c>
    </row>
    <row r="11" spans="1:5" ht="60" customHeight="1" x14ac:dyDescent="0.2">
      <c r="B11" s="65" t="s">
        <v>137</v>
      </c>
    </row>
    <row r="12" spans="1:5" x14ac:dyDescent="0.2">
      <c r="A12" s="69"/>
      <c r="B12" s="69"/>
    </row>
    <row r="13" spans="1:5" ht="15" x14ac:dyDescent="0.2">
      <c r="B13" s="8" t="s">
        <v>5</v>
      </c>
      <c r="E13" s="62"/>
    </row>
    <row r="14" spans="1:5" x14ac:dyDescent="0.2">
      <c r="B14" s="10" t="s">
        <v>41</v>
      </c>
    </row>
    <row r="15" spans="1:5" ht="15" x14ac:dyDescent="0.2">
      <c r="A15" s="69"/>
      <c r="B15" s="9" t="s">
        <v>6</v>
      </c>
      <c r="E15" s="63"/>
    </row>
    <row r="16" spans="1:5" x14ac:dyDescent="0.2">
      <c r="B16" s="10" t="s">
        <v>7</v>
      </c>
    </row>
    <row r="17" spans="1:16" ht="15" x14ac:dyDescent="0.2">
      <c r="B17" s="10" t="s">
        <v>8</v>
      </c>
      <c r="E17" s="63"/>
    </row>
    <row r="18" spans="1:16" x14ac:dyDescent="0.2">
      <c r="B18" s="9" t="s">
        <v>9</v>
      </c>
    </row>
    <row r="19" spans="1:16" ht="15" x14ac:dyDescent="0.2">
      <c r="B19" s="8" t="s">
        <v>10</v>
      </c>
      <c r="E19" s="63"/>
    </row>
    <row r="20" spans="1:16" x14ac:dyDescent="0.2">
      <c r="B20" s="10" t="s">
        <v>11</v>
      </c>
    </row>
    <row r="21" spans="1:16" x14ac:dyDescent="0.2">
      <c r="B21" s="9" t="s">
        <v>12</v>
      </c>
    </row>
    <row r="22" spans="1:16" x14ac:dyDescent="0.2">
      <c r="B22" s="8" t="s">
        <v>13</v>
      </c>
    </row>
    <row r="23" spans="1:16" x14ac:dyDescent="0.2">
      <c r="B23" s="10" t="s">
        <v>14</v>
      </c>
    </row>
    <row r="24" spans="1:16" x14ac:dyDescent="0.2">
      <c r="B24" s="9" t="s">
        <v>15</v>
      </c>
    </row>
    <row r="25" spans="1:16" x14ac:dyDescent="0.2">
      <c r="B25" s="8" t="s">
        <v>16</v>
      </c>
    </row>
    <row r="26" spans="1:16" x14ac:dyDescent="0.2">
      <c r="B26" s="11" t="s">
        <v>17</v>
      </c>
    </row>
    <row r="27" spans="1:16" x14ac:dyDescent="0.2">
      <c r="B27" s="11" t="s">
        <v>18</v>
      </c>
    </row>
    <row r="28" spans="1:16" ht="25.5" x14ac:dyDescent="0.2">
      <c r="B28" s="12" t="s">
        <v>19</v>
      </c>
    </row>
    <row r="29" spans="1:16" s="209" customFormat="1" x14ac:dyDescent="0.2">
      <c r="A29" s="208"/>
    </row>
    <row r="30" spans="1:16" x14ac:dyDescent="0.2">
      <c r="A30" s="210"/>
      <c r="E30" s="212" t="s">
        <v>479</v>
      </c>
      <c r="F30" s="211" t="s">
        <v>480</v>
      </c>
      <c r="G30" s="211" t="s">
        <v>481</v>
      </c>
      <c r="H30" s="211" t="s">
        <v>482</v>
      </c>
      <c r="I30" s="211" t="s">
        <v>483</v>
      </c>
      <c r="J30" s="211" t="s">
        <v>484</v>
      </c>
      <c r="K30" s="211" t="s">
        <v>485</v>
      </c>
      <c r="L30" s="211" t="s">
        <v>486</v>
      </c>
      <c r="M30" s="211"/>
      <c r="N30" s="211" t="s">
        <v>487</v>
      </c>
      <c r="O30" s="211" t="s">
        <v>488</v>
      </c>
    </row>
    <row r="31" spans="1:16" ht="18" customHeight="1" x14ac:dyDescent="0.2">
      <c r="A31" s="213" t="s">
        <v>109</v>
      </c>
      <c r="B31" s="212" t="s">
        <v>479</v>
      </c>
      <c r="C31" s="150" t="str">
        <f>'01. INFORMACION GENERAL'!J8</f>
        <v>Oficina Asesora Planeación</v>
      </c>
      <c r="E31" s="253" t="s">
        <v>574</v>
      </c>
      <c r="F31" s="215" t="s">
        <v>104</v>
      </c>
      <c r="G31" s="253" t="s">
        <v>573</v>
      </c>
      <c r="H31" s="253" t="s">
        <v>576</v>
      </c>
      <c r="I31" s="253" t="s">
        <v>577</v>
      </c>
      <c r="J31" s="253" t="s">
        <v>578</v>
      </c>
      <c r="K31" s="215" t="s">
        <v>493</v>
      </c>
      <c r="L31" s="253" t="s">
        <v>575</v>
      </c>
      <c r="M31" s="215" t="s">
        <v>491</v>
      </c>
      <c r="O31" s="216"/>
      <c r="P31" s="258" t="s">
        <v>579</v>
      </c>
    </row>
    <row r="32" spans="1:16" ht="15" x14ac:dyDescent="0.2">
      <c r="A32" s="213" t="s">
        <v>42</v>
      </c>
      <c r="B32" s="212" t="s">
        <v>480</v>
      </c>
      <c r="C32" s="150" t="str">
        <f>VLOOKUP(C31,A31:B39,2,0)</f>
        <v>LISTA006</v>
      </c>
      <c r="E32" s="215"/>
      <c r="F32" s="215"/>
      <c r="G32" s="215"/>
      <c r="H32" s="215"/>
      <c r="I32" s="215"/>
      <c r="J32" s="215"/>
      <c r="K32" s="215"/>
      <c r="L32" s="217"/>
      <c r="M32" s="217"/>
      <c r="N32" s="216"/>
      <c r="O32" s="216"/>
      <c r="P32" s="198" t="s">
        <v>105</v>
      </c>
    </row>
    <row r="33" spans="1:16" x14ac:dyDescent="0.2">
      <c r="A33" s="213" t="s">
        <v>61</v>
      </c>
      <c r="B33" s="212" t="s">
        <v>481</v>
      </c>
      <c r="E33" s="215"/>
      <c r="F33" s="215"/>
      <c r="G33" s="215"/>
      <c r="H33" s="216"/>
      <c r="I33" s="216"/>
      <c r="J33" s="215"/>
      <c r="K33" s="216"/>
      <c r="L33" s="216"/>
      <c r="M33" s="216"/>
      <c r="N33" s="216"/>
      <c r="O33" s="216"/>
      <c r="P33" s="8" t="s">
        <v>103</v>
      </c>
    </row>
    <row r="34" spans="1:16" x14ac:dyDescent="0.2">
      <c r="A34" s="213" t="s">
        <v>110</v>
      </c>
      <c r="B34" s="212" t="s">
        <v>482</v>
      </c>
      <c r="E34" s="215"/>
      <c r="F34" s="215"/>
      <c r="G34" s="215"/>
      <c r="H34" s="216"/>
      <c r="I34" s="216"/>
      <c r="J34" s="216"/>
      <c r="K34" s="216"/>
      <c r="L34" s="216"/>
      <c r="M34" s="216"/>
      <c r="N34" s="216"/>
      <c r="O34" s="216"/>
      <c r="P34" s="8" t="s">
        <v>492</v>
      </c>
    </row>
    <row r="35" spans="1:16" x14ac:dyDescent="0.2">
      <c r="A35" s="213" t="s">
        <v>44</v>
      </c>
      <c r="B35" s="212" t="s">
        <v>483</v>
      </c>
      <c r="E35" s="215"/>
      <c r="F35" s="215"/>
      <c r="G35" s="215"/>
      <c r="I35" s="216"/>
      <c r="J35" s="216"/>
      <c r="K35" s="216"/>
      <c r="L35" s="216"/>
      <c r="M35" s="216"/>
      <c r="N35" s="216"/>
      <c r="O35" s="216"/>
    </row>
    <row r="36" spans="1:16" x14ac:dyDescent="0.2">
      <c r="A36" s="213" t="s">
        <v>45</v>
      </c>
      <c r="B36" s="212" t="s">
        <v>484</v>
      </c>
      <c r="E36" s="215"/>
      <c r="F36" s="215"/>
      <c r="G36" s="215"/>
      <c r="H36" s="216"/>
      <c r="I36" s="216"/>
      <c r="J36" s="216"/>
      <c r="K36" s="216"/>
      <c r="L36" s="216"/>
      <c r="M36" s="216"/>
      <c r="N36" s="216"/>
      <c r="O36" s="216"/>
    </row>
    <row r="37" spans="1:16" x14ac:dyDescent="0.2">
      <c r="A37" s="213" t="s">
        <v>475</v>
      </c>
      <c r="B37" s="212" t="s">
        <v>485</v>
      </c>
      <c r="E37" s="213"/>
      <c r="F37" s="213"/>
      <c r="G37" s="213"/>
    </row>
    <row r="38" spans="1:16" x14ac:dyDescent="0.2">
      <c r="A38" s="213" t="s">
        <v>47</v>
      </c>
      <c r="B38" s="212" t="s">
        <v>486</v>
      </c>
      <c r="C38" s="150"/>
      <c r="E38" s="213"/>
      <c r="F38" s="213"/>
      <c r="G38" s="213" t="s">
        <v>489</v>
      </c>
    </row>
    <row r="39" spans="1:16" x14ac:dyDescent="0.2">
      <c r="A39" s="213" t="s">
        <v>48</v>
      </c>
      <c r="B39" s="212" t="s">
        <v>487</v>
      </c>
      <c r="C39" s="150"/>
      <c r="E39" s="213"/>
      <c r="F39" s="213"/>
      <c r="G39" s="213" t="s">
        <v>490</v>
      </c>
    </row>
    <row r="40" spans="1:16" x14ac:dyDescent="0.2">
      <c r="A40" s="210"/>
      <c r="E40" s="213"/>
      <c r="F40" s="213"/>
      <c r="G40" s="213"/>
    </row>
    <row r="41" spans="1:16" s="214" customFormat="1" x14ac:dyDescent="0.2"/>
    <row r="42" spans="1:16" x14ac:dyDescent="0.2">
      <c r="B42" s="14" t="s">
        <v>21</v>
      </c>
    </row>
    <row r="43" spans="1:16" x14ac:dyDescent="0.2">
      <c r="B43" s="13" t="s">
        <v>22</v>
      </c>
    </row>
    <row r="45" spans="1:16" x14ac:dyDescent="0.2">
      <c r="B45" s="14" t="s">
        <v>23</v>
      </c>
    </row>
    <row r="46" spans="1:16" x14ac:dyDescent="0.2">
      <c r="B46" s="15">
        <v>2016</v>
      </c>
    </row>
    <row r="47" spans="1:16" x14ac:dyDescent="0.2">
      <c r="B47" s="15">
        <v>2017</v>
      </c>
    </row>
    <row r="48" spans="1:16" x14ac:dyDescent="0.2">
      <c r="B48" s="15">
        <v>2018</v>
      </c>
      <c r="C48" s="72" t="s">
        <v>109</v>
      </c>
      <c r="E48" s="8"/>
    </row>
    <row r="49" spans="2:5" x14ac:dyDescent="0.2">
      <c r="B49" s="15">
        <v>2019</v>
      </c>
      <c r="C49" s="72" t="s">
        <v>42</v>
      </c>
    </row>
    <row r="50" spans="2:5" x14ac:dyDescent="0.2">
      <c r="B50" s="15">
        <v>2020</v>
      </c>
      <c r="C50" s="72" t="s">
        <v>61</v>
      </c>
    </row>
    <row r="51" spans="2:5" x14ac:dyDescent="0.2">
      <c r="C51" s="72" t="s">
        <v>110</v>
      </c>
    </row>
    <row r="52" spans="2:5" ht="24.75" customHeight="1" x14ac:dyDescent="0.2">
      <c r="B52" s="16" t="s">
        <v>24</v>
      </c>
      <c r="C52" s="72" t="s">
        <v>44</v>
      </c>
    </row>
    <row r="53" spans="2:5" x14ac:dyDescent="0.2">
      <c r="B53" s="17" t="s">
        <v>25</v>
      </c>
      <c r="C53" s="72" t="s">
        <v>45</v>
      </c>
      <c r="E53" s="8"/>
    </row>
    <row r="54" spans="2:5" x14ac:dyDescent="0.2">
      <c r="B54" s="18" t="s">
        <v>26</v>
      </c>
      <c r="C54" s="72" t="s">
        <v>475</v>
      </c>
    </row>
    <row r="55" spans="2:5" x14ac:dyDescent="0.2">
      <c r="B55" s="19" t="s">
        <v>27</v>
      </c>
      <c r="C55" s="72" t="s">
        <v>47</v>
      </c>
    </row>
    <row r="56" spans="2:5" ht="22.5" x14ac:dyDescent="0.2">
      <c r="B56" s="16" t="s">
        <v>28</v>
      </c>
      <c r="C56" s="72" t="s">
        <v>48</v>
      </c>
      <c r="E56" s="11"/>
    </row>
    <row r="57" spans="2:5" x14ac:dyDescent="0.2">
      <c r="B57" s="16" t="s">
        <v>29</v>
      </c>
      <c r="E57" s="150"/>
    </row>
    <row r="58" spans="2:5" x14ac:dyDescent="0.2">
      <c r="B58" s="20" t="s">
        <v>30</v>
      </c>
      <c r="E58" s="150"/>
    </row>
    <row r="59" spans="2:5" x14ac:dyDescent="0.2">
      <c r="B59" s="16" t="s">
        <v>31</v>
      </c>
      <c r="E59" s="150"/>
    </row>
    <row r="60" spans="2:5" ht="54.75" customHeight="1" x14ac:dyDescent="0.2">
      <c r="B60" s="21" t="s">
        <v>32</v>
      </c>
      <c r="E60" t="s">
        <v>106</v>
      </c>
    </row>
    <row r="61" spans="2:5" ht="33.75" x14ac:dyDescent="0.2">
      <c r="B61" s="18" t="s">
        <v>33</v>
      </c>
    </row>
    <row r="62" spans="2:5" ht="22.5" x14ac:dyDescent="0.2">
      <c r="B62" s="22" t="s">
        <v>34</v>
      </c>
    </row>
    <row r="63" spans="2:5" x14ac:dyDescent="0.2">
      <c r="B63" s="18" t="s">
        <v>35</v>
      </c>
      <c r="E63" t="s">
        <v>107</v>
      </c>
    </row>
    <row r="64" spans="2:5" x14ac:dyDescent="0.2">
      <c r="B64" s="22" t="s">
        <v>58</v>
      </c>
    </row>
    <row r="65" spans="2:5" ht="22.5" x14ac:dyDescent="0.2">
      <c r="B65" s="23" t="s">
        <v>36</v>
      </c>
      <c r="E65" s="8" t="s">
        <v>492</v>
      </c>
    </row>
    <row r="66" spans="2:5" ht="22.5" x14ac:dyDescent="0.2">
      <c r="B66" s="24" t="s">
        <v>37</v>
      </c>
    </row>
    <row r="67" spans="2:5" ht="22.5" x14ac:dyDescent="0.2">
      <c r="B67" s="22" t="s">
        <v>38</v>
      </c>
    </row>
    <row r="68" spans="2:5" x14ac:dyDescent="0.2">
      <c r="B68" s="25" t="s">
        <v>39</v>
      </c>
    </row>
    <row r="69" spans="2:5" ht="22.5" x14ac:dyDescent="0.2">
      <c r="B69" s="20" t="s">
        <v>40</v>
      </c>
    </row>
    <row r="73" spans="2:5" x14ac:dyDescent="0.2">
      <c r="B73" s="8" t="s">
        <v>59</v>
      </c>
    </row>
    <row r="74" spans="2:5" x14ac:dyDescent="0.2">
      <c r="B74" s="8" t="s">
        <v>42</v>
      </c>
    </row>
    <row r="75" spans="2:5" x14ac:dyDescent="0.2">
      <c r="B75" s="8" t="s">
        <v>43</v>
      </c>
    </row>
    <row r="76" spans="2:5" x14ac:dyDescent="0.2">
      <c r="B76" s="8" t="s">
        <v>60</v>
      </c>
    </row>
    <row r="77" spans="2:5" x14ac:dyDescent="0.2">
      <c r="B77" s="8" t="s">
        <v>61</v>
      </c>
    </row>
    <row r="78" spans="2:5" x14ac:dyDescent="0.2">
      <c r="B78" s="8" t="s">
        <v>44</v>
      </c>
    </row>
    <row r="79" spans="2:5" x14ac:dyDescent="0.2">
      <c r="B79" s="8" t="s">
        <v>45</v>
      </c>
    </row>
    <row r="80" spans="2:5" x14ac:dyDescent="0.2">
      <c r="B80" s="8" t="s">
        <v>46</v>
      </c>
    </row>
    <row r="81" spans="2:3" x14ac:dyDescent="0.2">
      <c r="B81" s="8" t="s">
        <v>47</v>
      </c>
    </row>
    <row r="82" spans="2:3" x14ac:dyDescent="0.2">
      <c r="B82" s="8" t="s">
        <v>48</v>
      </c>
    </row>
    <row r="84" spans="2:3" x14ac:dyDescent="0.2">
      <c r="B84" s="11" t="s">
        <v>514</v>
      </c>
      <c r="C84" s="11"/>
    </row>
    <row r="85" spans="2:3" x14ac:dyDescent="0.2">
      <c r="B85" s="11" t="s">
        <v>515</v>
      </c>
      <c r="C85" s="11"/>
    </row>
    <row r="86" spans="2:3" x14ac:dyDescent="0.2">
      <c r="B86" s="11" t="s">
        <v>516</v>
      </c>
      <c r="C86" s="11"/>
    </row>
    <row r="87" spans="2:3" x14ac:dyDescent="0.2">
      <c r="B87" s="234" t="s">
        <v>517</v>
      </c>
      <c r="C87" s="234"/>
    </row>
    <row r="88" spans="2:3" x14ac:dyDescent="0.2">
      <c r="B88" s="11" t="s">
        <v>518</v>
      </c>
      <c r="C88" s="11"/>
    </row>
    <row r="89" spans="2:3" x14ac:dyDescent="0.2">
      <c r="B89" s="11" t="s">
        <v>519</v>
      </c>
      <c r="C89" s="11"/>
    </row>
    <row r="90" spans="2:3" x14ac:dyDescent="0.2">
      <c r="B90" s="11" t="s">
        <v>716</v>
      </c>
      <c r="C90" s="11"/>
    </row>
    <row r="91" spans="2:3" x14ac:dyDescent="0.2">
      <c r="B91" s="11" t="s">
        <v>520</v>
      </c>
      <c r="C91" s="11"/>
    </row>
    <row r="92" spans="2:3" x14ac:dyDescent="0.2">
      <c r="B92" s="234" t="s">
        <v>521</v>
      </c>
      <c r="C92" s="234"/>
    </row>
    <row r="93" spans="2:3" x14ac:dyDescent="0.2">
      <c r="B93" s="9" t="s">
        <v>79</v>
      </c>
    </row>
    <row r="94" spans="2:3" x14ac:dyDescent="0.2">
      <c r="B94" s="26" t="s">
        <v>86</v>
      </c>
    </row>
    <row r="95" spans="2:3" x14ac:dyDescent="0.2">
      <c r="B95" s="26" t="s">
        <v>80</v>
      </c>
    </row>
    <row r="96" spans="2:3" x14ac:dyDescent="0.2">
      <c r="B96" s="26" t="s">
        <v>87</v>
      </c>
    </row>
    <row r="97" spans="2:2" x14ac:dyDescent="0.2">
      <c r="B97" s="9" t="s">
        <v>145</v>
      </c>
    </row>
    <row r="98" spans="2:2" x14ac:dyDescent="0.2">
      <c r="B98" s="26" t="s">
        <v>22</v>
      </c>
    </row>
    <row r="99" spans="2:2" x14ac:dyDescent="0.2">
      <c r="B99" s="9" t="s">
        <v>6</v>
      </c>
    </row>
    <row r="100" spans="2:2" x14ac:dyDescent="0.2">
      <c r="B100" s="10" t="s">
        <v>7</v>
      </c>
    </row>
    <row r="101" spans="2:2" x14ac:dyDescent="0.2">
      <c r="B101" s="10" t="s">
        <v>8</v>
      </c>
    </row>
    <row r="102" spans="2:2" x14ac:dyDescent="0.2">
      <c r="B102" s="9" t="s">
        <v>9</v>
      </c>
    </row>
    <row r="103" spans="2:2" x14ac:dyDescent="0.2">
      <c r="B103" s="8" t="s">
        <v>10</v>
      </c>
    </row>
    <row r="104" spans="2:2" x14ac:dyDescent="0.2">
      <c r="B104" s="10" t="s">
        <v>11</v>
      </c>
    </row>
    <row r="105" spans="2:2" x14ac:dyDescent="0.2">
      <c r="B105" s="9" t="s">
        <v>12</v>
      </c>
    </row>
    <row r="106" spans="2:2" x14ac:dyDescent="0.2">
      <c r="B106" s="8" t="s">
        <v>13</v>
      </c>
    </row>
    <row r="107" spans="2:2" x14ac:dyDescent="0.2">
      <c r="B107" s="10" t="s">
        <v>14</v>
      </c>
    </row>
    <row r="108" spans="2:2" x14ac:dyDescent="0.2">
      <c r="B108" s="9" t="s">
        <v>15</v>
      </c>
    </row>
    <row r="109" spans="2:2" x14ac:dyDescent="0.2">
      <c r="B109" s="8" t="s">
        <v>144</v>
      </c>
    </row>
    <row r="110" spans="2:2" x14ac:dyDescent="0.2">
      <c r="B110" s="11" t="s">
        <v>143</v>
      </c>
    </row>
    <row r="111" spans="2:2" x14ac:dyDescent="0.2">
      <c r="B111" s="11" t="s">
        <v>142</v>
      </c>
    </row>
    <row r="112" spans="2:2" ht="25.5" x14ac:dyDescent="0.2">
      <c r="B112" s="12" t="s">
        <v>141</v>
      </c>
    </row>
    <row r="113" spans="2:2" x14ac:dyDescent="0.2">
      <c r="B113" s="9" t="s">
        <v>88</v>
      </c>
    </row>
    <row r="114" spans="2:2" x14ac:dyDescent="0.2">
      <c r="B114" s="12" t="s">
        <v>89</v>
      </c>
    </row>
    <row r="115" spans="2:2" x14ac:dyDescent="0.2">
      <c r="B115" s="12" t="s">
        <v>90</v>
      </c>
    </row>
    <row r="116" spans="2:2" x14ac:dyDescent="0.2">
      <c r="B116" s="12" t="s">
        <v>91</v>
      </c>
    </row>
    <row r="117" spans="2:2" x14ac:dyDescent="0.2">
      <c r="B117" s="12" t="s">
        <v>92</v>
      </c>
    </row>
    <row r="118" spans="2:2" x14ac:dyDescent="0.2">
      <c r="B118" s="12" t="s">
        <v>93</v>
      </c>
    </row>
    <row r="119" spans="2:2" x14ac:dyDescent="0.2">
      <c r="B119" s="12" t="s">
        <v>77</v>
      </c>
    </row>
    <row r="120" spans="2:2" x14ac:dyDescent="0.2">
      <c r="B120" s="12" t="s">
        <v>94</v>
      </c>
    </row>
    <row r="121" spans="2:2" x14ac:dyDescent="0.2">
      <c r="B121" s="12" t="s">
        <v>95</v>
      </c>
    </row>
    <row r="122" spans="2:2" x14ac:dyDescent="0.2">
      <c r="B122" s="12" t="s">
        <v>96</v>
      </c>
    </row>
    <row r="123" spans="2:2" x14ac:dyDescent="0.2">
      <c r="B123" s="12" t="s">
        <v>97</v>
      </c>
    </row>
    <row r="124" spans="2:2" x14ac:dyDescent="0.2">
      <c r="B124" s="12" t="s">
        <v>98</v>
      </c>
    </row>
    <row r="125" spans="2:2" x14ac:dyDescent="0.2">
      <c r="B125" s="12" t="s">
        <v>99</v>
      </c>
    </row>
    <row r="126" spans="2:2" x14ac:dyDescent="0.2">
      <c r="B126" s="12" t="s">
        <v>100</v>
      </c>
    </row>
    <row r="127" spans="2:2" x14ac:dyDescent="0.2">
      <c r="B127" s="12" t="s">
        <v>101</v>
      </c>
    </row>
    <row r="128" spans="2:2" x14ac:dyDescent="0.2">
      <c r="B128" s="12" t="s">
        <v>102</v>
      </c>
    </row>
    <row r="129" spans="1:17" x14ac:dyDescent="0.2">
      <c r="B129" s="69" t="s">
        <v>108</v>
      </c>
    </row>
    <row r="130" spans="1:17" x14ac:dyDescent="0.2">
      <c r="B130" s="72" t="s">
        <v>109</v>
      </c>
    </row>
    <row r="131" spans="1:17" x14ac:dyDescent="0.2">
      <c r="B131" s="72" t="s">
        <v>42</v>
      </c>
    </row>
    <row r="132" spans="1:17" x14ac:dyDescent="0.2">
      <c r="B132" s="72" t="s">
        <v>61</v>
      </c>
    </row>
    <row r="133" spans="1:17" x14ac:dyDescent="0.2">
      <c r="B133" s="72" t="s">
        <v>110</v>
      </c>
    </row>
    <row r="134" spans="1:17" x14ac:dyDescent="0.2">
      <c r="B134" s="72" t="s">
        <v>44</v>
      </c>
    </row>
    <row r="135" spans="1:17" x14ac:dyDescent="0.2">
      <c r="B135" s="72" t="s">
        <v>45</v>
      </c>
    </row>
    <row r="136" spans="1:17" x14ac:dyDescent="0.2">
      <c r="B136" s="72" t="s">
        <v>475</v>
      </c>
    </row>
    <row r="137" spans="1:17" x14ac:dyDescent="0.2">
      <c r="B137" s="72" t="s">
        <v>47</v>
      </c>
    </row>
    <row r="138" spans="1:17" x14ac:dyDescent="0.2">
      <c r="B138" s="72" t="s">
        <v>48</v>
      </c>
    </row>
    <row r="139" spans="1:17" s="69" customFormat="1" x14ac:dyDescent="0.2">
      <c r="A139" s="14" t="s">
        <v>147</v>
      </c>
    </row>
    <row r="140" spans="1:17" x14ac:dyDescent="0.2">
      <c r="A140" s="72" t="s">
        <v>190</v>
      </c>
      <c r="B140" s="212" t="s">
        <v>560</v>
      </c>
      <c r="E140" s="212" t="s">
        <v>560</v>
      </c>
      <c r="F140" s="212" t="s">
        <v>561</v>
      </c>
      <c r="G140" s="212" t="s">
        <v>562</v>
      </c>
      <c r="H140" s="212" t="s">
        <v>563</v>
      </c>
      <c r="I140" s="212" t="s">
        <v>564</v>
      </c>
      <c r="J140" s="212" t="s">
        <v>565</v>
      </c>
      <c r="K140" s="212" t="s">
        <v>566</v>
      </c>
      <c r="L140" s="212" t="s">
        <v>567</v>
      </c>
      <c r="M140" s="212" t="s">
        <v>568</v>
      </c>
      <c r="N140" s="212" t="s">
        <v>569</v>
      </c>
      <c r="O140" s="212" t="s">
        <v>570</v>
      </c>
      <c r="P140" s="212" t="s">
        <v>571</v>
      </c>
      <c r="Q140" s="212" t="s">
        <v>572</v>
      </c>
    </row>
    <row r="141" spans="1:17" ht="23.25" customHeight="1" x14ac:dyDescent="0.2">
      <c r="A141" s="72" t="s">
        <v>119</v>
      </c>
      <c r="B141" s="212" t="s">
        <v>561</v>
      </c>
      <c r="C141" s="150" t="str">
        <f>'01. INFORMACION GENERAL'!B8</f>
        <v>00. Plan de Acción por Dependencias</v>
      </c>
      <c r="E141" s="72" t="s">
        <v>109</v>
      </c>
      <c r="F141" s="72" t="s">
        <v>109</v>
      </c>
      <c r="G141" s="72" t="s">
        <v>44</v>
      </c>
      <c r="H141" s="72" t="s">
        <v>109</v>
      </c>
      <c r="I141" s="72" t="s">
        <v>109</v>
      </c>
      <c r="J141" s="72" t="s">
        <v>109</v>
      </c>
      <c r="K141" s="72" t="s">
        <v>109</v>
      </c>
      <c r="L141" s="72" t="s">
        <v>109</v>
      </c>
      <c r="M141" s="72" t="s">
        <v>109</v>
      </c>
      <c r="N141" s="72" t="s">
        <v>45</v>
      </c>
      <c r="O141" s="72" t="s">
        <v>47</v>
      </c>
      <c r="P141" s="72" t="s">
        <v>47</v>
      </c>
      <c r="Q141" s="72" t="s">
        <v>47</v>
      </c>
    </row>
    <row r="142" spans="1:17" ht="23.25" customHeight="1" x14ac:dyDescent="0.2">
      <c r="A142" s="72" t="s">
        <v>120</v>
      </c>
      <c r="B142" s="212" t="s">
        <v>562</v>
      </c>
      <c r="C142" s="150" t="str">
        <f>VLOOKUP(C141,A140:B152,2,0)</f>
        <v>LISTA014</v>
      </c>
      <c r="E142" s="72" t="s">
        <v>42</v>
      </c>
    </row>
    <row r="143" spans="1:17" ht="23.25" customHeight="1" x14ac:dyDescent="0.2">
      <c r="A143" s="72" t="s">
        <v>121</v>
      </c>
      <c r="B143" s="212" t="s">
        <v>563</v>
      </c>
      <c r="E143" s="72" t="s">
        <v>61</v>
      </c>
    </row>
    <row r="144" spans="1:17" ht="23.25" customHeight="1" x14ac:dyDescent="0.2">
      <c r="A144" s="72" t="s">
        <v>122</v>
      </c>
      <c r="B144" s="212" t="s">
        <v>564</v>
      </c>
      <c r="E144" s="72" t="s">
        <v>110</v>
      </c>
    </row>
    <row r="145" spans="1:19" ht="23.25" customHeight="1" x14ac:dyDescent="0.2">
      <c r="A145" s="72" t="s">
        <v>123</v>
      </c>
      <c r="B145" s="212" t="s">
        <v>565</v>
      </c>
      <c r="E145" s="72" t="s">
        <v>44</v>
      </c>
    </row>
    <row r="146" spans="1:19" ht="23.25" customHeight="1" x14ac:dyDescent="0.2">
      <c r="A146" s="72" t="s">
        <v>124</v>
      </c>
      <c r="B146" s="212" t="s">
        <v>566</v>
      </c>
      <c r="E146" s="72" t="s">
        <v>45</v>
      </c>
    </row>
    <row r="147" spans="1:19" ht="23.25" customHeight="1" x14ac:dyDescent="0.2">
      <c r="A147" s="72" t="s">
        <v>125</v>
      </c>
      <c r="B147" s="212" t="s">
        <v>567</v>
      </c>
      <c r="E147" s="72" t="s">
        <v>475</v>
      </c>
    </row>
    <row r="148" spans="1:19" ht="23.25" customHeight="1" x14ac:dyDescent="0.2">
      <c r="A148" s="72" t="s">
        <v>126</v>
      </c>
      <c r="B148" s="212" t="s">
        <v>568</v>
      </c>
      <c r="E148" s="72" t="s">
        <v>47</v>
      </c>
    </row>
    <row r="149" spans="1:19" ht="23.25" customHeight="1" x14ac:dyDescent="0.2">
      <c r="A149" s="72" t="s">
        <v>127</v>
      </c>
      <c r="B149" s="212" t="s">
        <v>569</v>
      </c>
      <c r="E149" s="72" t="s">
        <v>48</v>
      </c>
    </row>
    <row r="150" spans="1:19" ht="23.25" customHeight="1" x14ac:dyDescent="0.2">
      <c r="A150" s="72" t="s">
        <v>116</v>
      </c>
      <c r="B150" s="212" t="s">
        <v>570</v>
      </c>
    </row>
    <row r="151" spans="1:19" ht="23.25" customHeight="1" x14ac:dyDescent="0.2">
      <c r="A151" s="72" t="s">
        <v>117</v>
      </c>
      <c r="B151" s="212" t="s">
        <v>571</v>
      </c>
    </row>
    <row r="152" spans="1:19" ht="23.25" customHeight="1" x14ac:dyDescent="0.2">
      <c r="A152" s="72" t="s">
        <v>118</v>
      </c>
      <c r="B152" s="212" t="s">
        <v>572</v>
      </c>
    </row>
    <row r="153" spans="1:19" s="69" customFormat="1" x14ac:dyDescent="0.2">
      <c r="B153" s="14" t="s">
        <v>148</v>
      </c>
    </row>
    <row r="154" spans="1:19" x14ac:dyDescent="0.2">
      <c r="B154" s="8" t="s">
        <v>581</v>
      </c>
      <c r="C154" s="8" t="s">
        <v>344</v>
      </c>
    </row>
    <row r="155" spans="1:19" x14ac:dyDescent="0.2">
      <c r="B155" s="8" t="s">
        <v>580</v>
      </c>
      <c r="C155" s="8" t="s">
        <v>345</v>
      </c>
    </row>
    <row r="156" spans="1:19" x14ac:dyDescent="0.2">
      <c r="B156" s="8" t="s">
        <v>189</v>
      </c>
    </row>
    <row r="157" spans="1:19" x14ac:dyDescent="0.2">
      <c r="B157" s="15"/>
      <c r="C157" s="8" t="s">
        <v>189</v>
      </c>
      <c r="D157" s="8" t="s">
        <v>580</v>
      </c>
      <c r="E157" s="8" t="s">
        <v>581</v>
      </c>
    </row>
    <row r="158" spans="1:19" ht="24" customHeight="1" x14ac:dyDescent="0.2">
      <c r="B158" s="80" t="s">
        <v>184</v>
      </c>
      <c r="C158" s="72" t="s">
        <v>183</v>
      </c>
      <c r="D158" s="72" t="s">
        <v>144</v>
      </c>
      <c r="E158" s="72" t="s">
        <v>175</v>
      </c>
      <c r="F158" s="212"/>
      <c r="G158" s="212"/>
      <c r="H158" s="212"/>
      <c r="I158" s="212"/>
      <c r="J158" s="212"/>
      <c r="K158" s="212"/>
      <c r="L158" s="212"/>
      <c r="M158" s="212"/>
      <c r="N158" s="212"/>
      <c r="O158" s="212"/>
      <c r="P158" s="212"/>
      <c r="Q158" s="212"/>
      <c r="R158" s="212"/>
      <c r="S158" s="212"/>
    </row>
    <row r="159" spans="1:19" ht="16.5" customHeight="1" x14ac:dyDescent="0.2">
      <c r="B159" s="80" t="s">
        <v>188</v>
      </c>
      <c r="D159" s="72" t="s">
        <v>143</v>
      </c>
      <c r="E159" s="72" t="s">
        <v>176</v>
      </c>
    </row>
    <row r="160" spans="1:19" ht="16.5" customHeight="1" x14ac:dyDescent="0.2">
      <c r="B160" s="71" t="s">
        <v>185</v>
      </c>
      <c r="D160" s="72" t="s">
        <v>142</v>
      </c>
      <c r="E160" s="72" t="s">
        <v>177</v>
      </c>
      <c r="N160" s="11"/>
    </row>
    <row r="161" spans="1:15" ht="16.5" customHeight="1" x14ac:dyDescent="0.2">
      <c r="B161" s="71" t="s">
        <v>187</v>
      </c>
      <c r="D161" s="72" t="s">
        <v>141</v>
      </c>
      <c r="E161" s="72" t="s">
        <v>171</v>
      </c>
      <c r="N161" s="11"/>
    </row>
    <row r="162" spans="1:15" ht="16.5" customHeight="1" x14ac:dyDescent="0.2">
      <c r="B162" s="71" t="s">
        <v>186</v>
      </c>
      <c r="E162" s="72" t="s">
        <v>172</v>
      </c>
      <c r="N162" s="11"/>
    </row>
    <row r="163" spans="1:15" ht="16.5" customHeight="1" x14ac:dyDescent="0.2">
      <c r="B163" s="15" t="s">
        <v>178</v>
      </c>
      <c r="E163" s="11" t="s">
        <v>501</v>
      </c>
      <c r="N163" s="150"/>
    </row>
    <row r="164" spans="1:15" ht="16.5" customHeight="1" x14ac:dyDescent="0.2">
      <c r="B164" s="15" t="s">
        <v>179</v>
      </c>
      <c r="E164" s="11" t="s">
        <v>502</v>
      </c>
      <c r="N164" s="150"/>
    </row>
    <row r="165" spans="1:15" ht="16.5" customHeight="1" x14ac:dyDescent="0.2">
      <c r="B165" s="15" t="s">
        <v>182</v>
      </c>
      <c r="E165" s="11" t="s">
        <v>503</v>
      </c>
      <c r="N165" s="150"/>
    </row>
    <row r="166" spans="1:15" ht="16.5" customHeight="1" x14ac:dyDescent="0.2">
      <c r="B166" s="15" t="s">
        <v>180</v>
      </c>
      <c r="E166" s="11" t="s">
        <v>504</v>
      </c>
    </row>
    <row r="167" spans="1:15" ht="16.5" customHeight="1" x14ac:dyDescent="0.2">
      <c r="B167" s="15" t="s">
        <v>181</v>
      </c>
      <c r="N167" s="150"/>
    </row>
    <row r="168" spans="1:15" ht="16.5" customHeight="1" x14ac:dyDescent="0.2">
      <c r="B168" s="15" t="s">
        <v>497</v>
      </c>
      <c r="N168" s="150"/>
    </row>
    <row r="169" spans="1:15" ht="16.5" customHeight="1" x14ac:dyDescent="0.2">
      <c r="B169" s="15" t="s">
        <v>498</v>
      </c>
      <c r="N169" s="150"/>
    </row>
    <row r="170" spans="1:15" x14ac:dyDescent="0.2">
      <c r="B170" s="15" t="s">
        <v>499</v>
      </c>
      <c r="N170" s="150"/>
    </row>
    <row r="171" spans="1:15" x14ac:dyDescent="0.2">
      <c r="B171" s="15" t="s">
        <v>500</v>
      </c>
    </row>
    <row r="172" spans="1:15" x14ac:dyDescent="0.2">
      <c r="A172" s="15"/>
      <c r="B172" s="212"/>
    </row>
    <row r="173" spans="1:15" s="69" customFormat="1" x14ac:dyDescent="0.2">
      <c r="A173" s="256"/>
      <c r="N173" s="257"/>
    </row>
    <row r="174" spans="1:15" x14ac:dyDescent="0.2">
      <c r="A174" s="210"/>
      <c r="E174" s="212" t="s">
        <v>488</v>
      </c>
      <c r="F174" s="211" t="s">
        <v>494</v>
      </c>
      <c r="G174" s="211" t="s">
        <v>495</v>
      </c>
      <c r="H174" s="211" t="s">
        <v>496</v>
      </c>
      <c r="I174" s="211"/>
      <c r="J174" s="211"/>
      <c r="K174" s="211"/>
      <c r="L174" s="211"/>
      <c r="M174" s="211"/>
      <c r="N174" s="150"/>
      <c r="O174" s="211"/>
    </row>
    <row r="175" spans="1:15" ht="36.75" customHeight="1" x14ac:dyDescent="0.2">
      <c r="A175" s="72" t="s">
        <v>144</v>
      </c>
      <c r="B175" s="212" t="s">
        <v>488</v>
      </c>
      <c r="C175" s="150" t="str">
        <f>'01. INFORMACION GENERAL'!B24</f>
        <v>Proyecto No 1166 Consolidacion de la gestión pública eficiente del IDIGER, como entidad coordinadora del SDGR-CC.</v>
      </c>
      <c r="E175" s="72" t="s">
        <v>149</v>
      </c>
      <c r="F175" s="72" t="s">
        <v>154</v>
      </c>
      <c r="G175" s="72" t="s">
        <v>159</v>
      </c>
      <c r="H175" s="72" t="s">
        <v>169</v>
      </c>
      <c r="I175" s="215"/>
      <c r="J175" s="215"/>
      <c r="K175" s="215"/>
      <c r="L175" s="253" t="s">
        <v>553</v>
      </c>
      <c r="M175" s="215"/>
      <c r="N175" s="150"/>
      <c r="O175" s="216"/>
    </row>
    <row r="176" spans="1:15" ht="36.75" customHeight="1" x14ac:dyDescent="0.2">
      <c r="A176" s="72" t="s">
        <v>143</v>
      </c>
      <c r="B176" s="212" t="s">
        <v>494</v>
      </c>
      <c r="C176" s="150" t="e">
        <f>VLOOKUP(C175,A175:B178,2,0)</f>
        <v>#N/A</v>
      </c>
      <c r="E176" s="72" t="s">
        <v>150</v>
      </c>
      <c r="F176" s="72" t="s">
        <v>155</v>
      </c>
      <c r="G176" s="72" t="s">
        <v>160</v>
      </c>
      <c r="H176" s="72" t="s">
        <v>165</v>
      </c>
      <c r="I176" s="215"/>
      <c r="J176" s="215"/>
      <c r="K176" s="215"/>
      <c r="L176" s="254" t="s">
        <v>554</v>
      </c>
      <c r="M176" s="217"/>
      <c r="O176" s="216"/>
    </row>
    <row r="177" spans="1:19" ht="36.75" customHeight="1" x14ac:dyDescent="0.2">
      <c r="A177" s="72" t="s">
        <v>142</v>
      </c>
      <c r="B177" s="212" t="s">
        <v>495</v>
      </c>
      <c r="E177" s="72" t="s">
        <v>151</v>
      </c>
      <c r="F177" s="72" t="s">
        <v>156</v>
      </c>
      <c r="G177" s="72" t="s">
        <v>161</v>
      </c>
      <c r="H177" s="72" t="s">
        <v>166</v>
      </c>
      <c r="I177" s="216"/>
      <c r="J177" s="215"/>
      <c r="K177" s="216"/>
      <c r="L177" s="255" t="s">
        <v>555</v>
      </c>
      <c r="M177" s="216"/>
      <c r="N177" s="150"/>
      <c r="O177" s="216"/>
    </row>
    <row r="178" spans="1:19" ht="36.75" customHeight="1" x14ac:dyDescent="0.2">
      <c r="A178" s="72" t="s">
        <v>141</v>
      </c>
      <c r="B178" s="212" t="s">
        <v>496</v>
      </c>
      <c r="E178" s="72" t="s">
        <v>152</v>
      </c>
      <c r="F178" s="72" t="s">
        <v>157</v>
      </c>
      <c r="G178" s="72" t="s">
        <v>162</v>
      </c>
      <c r="H178" s="72" t="s">
        <v>167</v>
      </c>
      <c r="I178" s="216"/>
      <c r="J178" s="216"/>
      <c r="K178" s="216"/>
      <c r="L178" s="255" t="s">
        <v>556</v>
      </c>
      <c r="M178" s="216"/>
      <c r="N178" s="150"/>
      <c r="O178" s="216"/>
    </row>
    <row r="179" spans="1:19" ht="36.75" customHeight="1" x14ac:dyDescent="0.2">
      <c r="A179" s="72" t="s">
        <v>558</v>
      </c>
      <c r="B179" s="212"/>
      <c r="E179" s="72" t="s">
        <v>153</v>
      </c>
      <c r="F179" s="72" t="s">
        <v>158</v>
      </c>
      <c r="G179" s="72" t="s">
        <v>163</v>
      </c>
      <c r="H179" s="72" t="s">
        <v>168</v>
      </c>
      <c r="I179" s="216"/>
      <c r="J179" s="216"/>
      <c r="K179" s="216"/>
      <c r="L179" s="255" t="s">
        <v>168</v>
      </c>
      <c r="M179" s="216"/>
      <c r="N179" s="150"/>
      <c r="O179" s="216"/>
    </row>
    <row r="180" spans="1:19" ht="36.75" customHeight="1" x14ac:dyDescent="0.2">
      <c r="A180" s="72" t="s">
        <v>19</v>
      </c>
      <c r="B180" s="212"/>
      <c r="E180" s="72"/>
      <c r="F180" s="72"/>
      <c r="G180" s="72"/>
      <c r="H180" s="72"/>
      <c r="I180" s="216"/>
      <c r="J180" s="216"/>
      <c r="K180" s="216"/>
      <c r="L180" s="255" t="s">
        <v>165</v>
      </c>
      <c r="M180" s="216"/>
      <c r="N180" s="150"/>
      <c r="O180" s="216"/>
    </row>
    <row r="181" spans="1:19" ht="36.75" customHeight="1" x14ac:dyDescent="0.2">
      <c r="A181" s="72" t="s">
        <v>559</v>
      </c>
      <c r="B181" s="212"/>
      <c r="E181" s="72"/>
      <c r="F181" s="72"/>
      <c r="G181" s="72"/>
      <c r="H181" s="72"/>
      <c r="I181" s="216"/>
      <c r="J181" s="216"/>
      <c r="K181" s="216"/>
      <c r="L181" s="255" t="s">
        <v>557</v>
      </c>
      <c r="M181" s="216"/>
      <c r="N181" s="150"/>
      <c r="O181" s="216"/>
    </row>
    <row r="182" spans="1:19" ht="36.75" customHeight="1" x14ac:dyDescent="0.2">
      <c r="A182" s="72" t="s">
        <v>17</v>
      </c>
      <c r="B182" s="226"/>
      <c r="L182" s="255" t="s">
        <v>156</v>
      </c>
      <c r="N182" s="150"/>
    </row>
    <row r="183" spans="1:19" ht="36.75" customHeight="1" x14ac:dyDescent="0.2">
      <c r="A183" s="72" t="s">
        <v>141</v>
      </c>
      <c r="B183" s="226"/>
      <c r="L183" s="255" t="s">
        <v>556</v>
      </c>
      <c r="N183" s="150"/>
    </row>
    <row r="184" spans="1:19" s="69" customFormat="1" x14ac:dyDescent="0.2">
      <c r="A184" s="256"/>
    </row>
    <row r="185" spans="1:19" ht="30.75" customHeight="1" x14ac:dyDescent="0.2">
      <c r="A185" s="212" t="s">
        <v>343</v>
      </c>
      <c r="B185" s="212" t="s">
        <v>344</v>
      </c>
      <c r="C185" s="212" t="s">
        <v>345</v>
      </c>
      <c r="E185" s="237" t="s">
        <v>531</v>
      </c>
      <c r="F185" s="237" t="s">
        <v>533</v>
      </c>
      <c r="G185" s="237" t="s">
        <v>534</v>
      </c>
      <c r="H185" s="237" t="s">
        <v>532</v>
      </c>
      <c r="I185" s="237" t="s">
        <v>535</v>
      </c>
      <c r="J185" s="237" t="s">
        <v>536</v>
      </c>
      <c r="K185" s="237" t="s">
        <v>537</v>
      </c>
      <c r="L185" s="237" t="s">
        <v>538</v>
      </c>
      <c r="M185" s="237" t="s">
        <v>539</v>
      </c>
      <c r="N185" s="237" t="s">
        <v>540</v>
      </c>
      <c r="O185" s="237" t="s">
        <v>544</v>
      </c>
      <c r="P185" s="237" t="s">
        <v>543</v>
      </c>
      <c r="Q185" s="237" t="s">
        <v>542</v>
      </c>
      <c r="R185" s="237" t="s">
        <v>541</v>
      </c>
      <c r="S185" s="237"/>
    </row>
    <row r="186" spans="1:19" ht="29.25" customHeight="1" x14ac:dyDescent="0.2">
      <c r="A186" s="212" t="s">
        <v>344</v>
      </c>
      <c r="B186" s="213" t="s">
        <v>531</v>
      </c>
      <c r="C186" s="213" t="s">
        <v>536</v>
      </c>
      <c r="E186" s="72" t="s">
        <v>526</v>
      </c>
      <c r="F186" s="72" t="s">
        <v>149</v>
      </c>
      <c r="G186" s="72" t="s">
        <v>154</v>
      </c>
      <c r="H186" s="72" t="s">
        <v>159</v>
      </c>
      <c r="I186" s="72" t="s">
        <v>169</v>
      </c>
      <c r="J186" s="100" t="s">
        <v>203</v>
      </c>
      <c r="K186" s="100" t="s">
        <v>522</v>
      </c>
      <c r="L186" s="100" t="s">
        <v>227</v>
      </c>
      <c r="M186" s="100"/>
      <c r="N186" s="100" t="s">
        <v>237</v>
      </c>
      <c r="O186" s="100" t="s">
        <v>252</v>
      </c>
      <c r="P186" s="100" t="s">
        <v>259</v>
      </c>
      <c r="Q186" s="100" t="s">
        <v>268</v>
      </c>
      <c r="R186" s="100" t="s">
        <v>277</v>
      </c>
    </row>
    <row r="187" spans="1:19" ht="29.25" customHeight="1" x14ac:dyDescent="0.2">
      <c r="A187" s="212" t="s">
        <v>345</v>
      </c>
      <c r="B187" s="213" t="s">
        <v>533</v>
      </c>
      <c r="C187" s="213" t="s">
        <v>537</v>
      </c>
      <c r="E187" s="72" t="s">
        <v>527</v>
      </c>
      <c r="F187" s="72" t="s">
        <v>150</v>
      </c>
      <c r="G187" s="72" t="s">
        <v>155</v>
      </c>
      <c r="H187" s="72" t="s">
        <v>160</v>
      </c>
      <c r="I187" s="72" t="s">
        <v>165</v>
      </c>
      <c r="J187" s="100" t="s">
        <v>205</v>
      </c>
      <c r="K187" s="100" t="s">
        <v>214</v>
      </c>
      <c r="L187" s="100" t="s">
        <v>229</v>
      </c>
      <c r="M187" s="100"/>
      <c r="N187" s="100" t="s">
        <v>239</v>
      </c>
      <c r="O187" s="100" t="s">
        <v>254</v>
      </c>
      <c r="P187" s="100" t="s">
        <v>261</v>
      </c>
      <c r="Q187" s="100" t="s">
        <v>270</v>
      </c>
      <c r="R187" s="100" t="s">
        <v>279</v>
      </c>
    </row>
    <row r="188" spans="1:19" ht="29.25" customHeight="1" x14ac:dyDescent="0.2">
      <c r="B188" s="213" t="s">
        <v>534</v>
      </c>
      <c r="C188" s="213" t="s">
        <v>538</v>
      </c>
      <c r="E188" s="72" t="s">
        <v>528</v>
      </c>
      <c r="F188" s="72" t="s">
        <v>151</v>
      </c>
      <c r="G188" s="72" t="s">
        <v>156</v>
      </c>
      <c r="H188" s="72" t="s">
        <v>161</v>
      </c>
      <c r="I188" s="72" t="s">
        <v>166</v>
      </c>
      <c r="J188" s="100" t="s">
        <v>207</v>
      </c>
      <c r="K188" s="100" t="s">
        <v>216</v>
      </c>
      <c r="L188" s="100" t="s">
        <v>231</v>
      </c>
      <c r="M188" s="100"/>
      <c r="N188" s="100" t="s">
        <v>241</v>
      </c>
      <c r="O188" s="100" t="s">
        <v>256</v>
      </c>
      <c r="P188" s="100" t="s">
        <v>263</v>
      </c>
      <c r="Q188" s="100" t="s">
        <v>272</v>
      </c>
      <c r="R188" s="100" t="s">
        <v>281</v>
      </c>
    </row>
    <row r="189" spans="1:19" ht="29.25" customHeight="1" x14ac:dyDescent="0.2">
      <c r="B189" s="213" t="s">
        <v>532</v>
      </c>
      <c r="C189" s="213" t="s">
        <v>539</v>
      </c>
      <c r="E189" s="72" t="s">
        <v>529</v>
      </c>
      <c r="F189" s="72" t="s">
        <v>152</v>
      </c>
      <c r="G189" s="72" t="s">
        <v>157</v>
      </c>
      <c r="H189" s="72" t="s">
        <v>162</v>
      </c>
      <c r="I189" s="72" t="s">
        <v>167</v>
      </c>
      <c r="J189" s="100" t="s">
        <v>209</v>
      </c>
      <c r="K189" s="100" t="s">
        <v>218</v>
      </c>
      <c r="L189" s="100" t="s">
        <v>233</v>
      </c>
      <c r="M189" s="100"/>
      <c r="N189" s="100" t="s">
        <v>243</v>
      </c>
      <c r="O189" s="150"/>
      <c r="P189" s="100" t="s">
        <v>265</v>
      </c>
      <c r="Q189" s="100" t="s">
        <v>274</v>
      </c>
      <c r="R189" s="100" t="s">
        <v>283</v>
      </c>
    </row>
    <row r="190" spans="1:19" ht="29.25" customHeight="1" x14ac:dyDescent="0.2">
      <c r="B190" s="213" t="s">
        <v>535</v>
      </c>
      <c r="C190" s="213" t="s">
        <v>540</v>
      </c>
      <c r="E190" s="72" t="s">
        <v>530</v>
      </c>
      <c r="F190" s="72" t="s">
        <v>153</v>
      </c>
      <c r="G190" s="72" t="s">
        <v>158</v>
      </c>
      <c r="H190" s="72" t="s">
        <v>163</v>
      </c>
      <c r="I190" s="72" t="s">
        <v>168</v>
      </c>
      <c r="J190" s="216"/>
      <c r="K190" s="100" t="s">
        <v>220</v>
      </c>
      <c r="L190" s="216"/>
      <c r="M190" s="216"/>
      <c r="N190" s="100" t="s">
        <v>245</v>
      </c>
      <c r="O190" s="150"/>
      <c r="P190" s="216"/>
      <c r="R190" s="100" t="s">
        <v>285</v>
      </c>
    </row>
    <row r="191" spans="1:19" ht="29.25" customHeight="1" x14ac:dyDescent="0.2">
      <c r="B191" s="212"/>
      <c r="C191" s="213" t="s">
        <v>544</v>
      </c>
      <c r="F191" s="236"/>
      <c r="G191" s="236"/>
      <c r="H191" s="236" t="s">
        <v>164</v>
      </c>
      <c r="I191" s="236"/>
      <c r="J191" s="216"/>
      <c r="K191" s="100" t="s">
        <v>523</v>
      </c>
      <c r="L191" s="216"/>
      <c r="M191" s="216"/>
      <c r="N191" s="100" t="s">
        <v>247</v>
      </c>
      <c r="O191" s="150"/>
      <c r="P191" s="216"/>
      <c r="R191" s="100" t="s">
        <v>287</v>
      </c>
    </row>
    <row r="192" spans="1:19" ht="29.25" customHeight="1" x14ac:dyDescent="0.2">
      <c r="B192" s="212"/>
      <c r="C192" s="213" t="s">
        <v>543</v>
      </c>
      <c r="E192" s="236"/>
      <c r="F192" s="236"/>
      <c r="G192" s="236"/>
      <c r="H192" s="236"/>
      <c r="I192" s="216"/>
      <c r="K192" s="100" t="s">
        <v>524</v>
      </c>
      <c r="N192" s="100" t="s">
        <v>525</v>
      </c>
      <c r="O192" s="216"/>
      <c r="Q192" s="100"/>
    </row>
    <row r="193" spans="2:17" ht="29.25" customHeight="1" x14ac:dyDescent="0.2">
      <c r="B193" s="212"/>
      <c r="C193" s="213" t="s">
        <v>542</v>
      </c>
      <c r="E193" s="236"/>
      <c r="F193" s="236"/>
      <c r="G193" s="236"/>
      <c r="H193" s="236"/>
      <c r="I193" s="216"/>
      <c r="J193" s="100"/>
      <c r="K193" s="216"/>
      <c r="L193" s="100"/>
      <c r="M193" s="100"/>
      <c r="N193" s="150"/>
      <c r="O193" s="216"/>
      <c r="Q193" s="100"/>
    </row>
    <row r="194" spans="2:17" ht="29.25" customHeight="1" x14ac:dyDescent="0.2">
      <c r="B194" s="212"/>
      <c r="C194" s="213" t="s">
        <v>541</v>
      </c>
      <c r="I194" s="237"/>
      <c r="O194" s="237"/>
    </row>
    <row r="195" spans="2:17" s="69" customFormat="1" ht="17.25" customHeight="1" x14ac:dyDescent="0.2">
      <c r="B195" s="252" t="s">
        <v>170</v>
      </c>
    </row>
    <row r="196" spans="2:17" ht="28.5" customHeight="1" x14ac:dyDescent="0.2">
      <c r="B196" s="72" t="s">
        <v>149</v>
      </c>
      <c r="G196" s="72"/>
    </row>
    <row r="197" spans="2:17" x14ac:dyDescent="0.2">
      <c r="B197" s="72" t="s">
        <v>150</v>
      </c>
    </row>
    <row r="198" spans="2:17" x14ac:dyDescent="0.2">
      <c r="B198" s="72" t="s">
        <v>151</v>
      </c>
      <c r="H198" s="99" t="s">
        <v>202</v>
      </c>
    </row>
    <row r="199" spans="2:17" x14ac:dyDescent="0.2">
      <c r="B199" s="72" t="s">
        <v>152</v>
      </c>
      <c r="H199" s="99" t="s">
        <v>204</v>
      </c>
    </row>
    <row r="200" spans="2:17" ht="25.5" customHeight="1" x14ac:dyDescent="0.2">
      <c r="B200" s="72" t="s">
        <v>153</v>
      </c>
      <c r="C200" s="227" t="s">
        <v>497</v>
      </c>
      <c r="H200" s="99" t="s">
        <v>206</v>
      </c>
    </row>
    <row r="201" spans="2:17" x14ac:dyDescent="0.2">
      <c r="B201" s="72" t="s">
        <v>154</v>
      </c>
      <c r="C201" s="227" t="s">
        <v>498</v>
      </c>
      <c r="H201" s="99" t="s">
        <v>208</v>
      </c>
    </row>
    <row r="202" spans="2:17" x14ac:dyDescent="0.2">
      <c r="B202" s="72" t="s">
        <v>155</v>
      </c>
      <c r="C202" s="227" t="s">
        <v>499</v>
      </c>
      <c r="H202" s="101" t="s">
        <v>211</v>
      </c>
    </row>
    <row r="203" spans="2:17" ht="29.25" customHeight="1" x14ac:dyDescent="0.2">
      <c r="B203" s="72" t="s">
        <v>156</v>
      </c>
      <c r="C203" s="227" t="s">
        <v>500</v>
      </c>
      <c r="H203" s="101" t="s">
        <v>213</v>
      </c>
    </row>
    <row r="204" spans="2:17" x14ac:dyDescent="0.2">
      <c r="B204" s="72" t="s">
        <v>157</v>
      </c>
      <c r="C204" s="227"/>
      <c r="H204" s="101" t="s">
        <v>215</v>
      </c>
    </row>
    <row r="205" spans="2:17" x14ac:dyDescent="0.2">
      <c r="B205" s="72" t="s">
        <v>158</v>
      </c>
      <c r="C205" s="227"/>
      <c r="H205" s="101" t="s">
        <v>217</v>
      </c>
    </row>
    <row r="206" spans="2:17" x14ac:dyDescent="0.2">
      <c r="B206" s="72" t="s">
        <v>159</v>
      </c>
      <c r="C206" s="227"/>
      <c r="H206" s="101" t="s">
        <v>219</v>
      </c>
    </row>
    <row r="207" spans="2:17" x14ac:dyDescent="0.2">
      <c r="B207" s="72" t="s">
        <v>160</v>
      </c>
      <c r="H207" s="101" t="s">
        <v>221</v>
      </c>
    </row>
    <row r="208" spans="2:17" ht="22.5" x14ac:dyDescent="0.2">
      <c r="B208" s="72" t="s">
        <v>161</v>
      </c>
      <c r="H208" s="101" t="s">
        <v>223</v>
      </c>
    </row>
    <row r="209" spans="2:8" ht="22.5" x14ac:dyDescent="0.2">
      <c r="B209" s="72" t="s">
        <v>162</v>
      </c>
      <c r="H209" s="101" t="s">
        <v>226</v>
      </c>
    </row>
    <row r="210" spans="2:8" x14ac:dyDescent="0.2">
      <c r="B210" s="72" t="s">
        <v>163</v>
      </c>
      <c r="H210" s="101" t="s">
        <v>228</v>
      </c>
    </row>
    <row r="211" spans="2:8" ht="22.5" x14ac:dyDescent="0.2">
      <c r="B211" s="72" t="s">
        <v>164</v>
      </c>
      <c r="H211" s="101" t="s">
        <v>230</v>
      </c>
    </row>
    <row r="212" spans="2:8" ht="14.25" customHeight="1" x14ac:dyDescent="0.2">
      <c r="B212" s="72" t="s">
        <v>169</v>
      </c>
      <c r="H212" s="101" t="s">
        <v>232</v>
      </c>
    </row>
    <row r="213" spans="2:8" ht="22.5" x14ac:dyDescent="0.2">
      <c r="B213" s="72" t="s">
        <v>165</v>
      </c>
      <c r="E213" s="15"/>
      <c r="H213" s="101" t="s">
        <v>236</v>
      </c>
    </row>
    <row r="214" spans="2:8" ht="22.5" x14ac:dyDescent="0.2">
      <c r="B214" s="72" t="s">
        <v>166</v>
      </c>
      <c r="H214" s="101" t="s">
        <v>238</v>
      </c>
    </row>
    <row r="215" spans="2:8" x14ac:dyDescent="0.2">
      <c r="B215" s="72" t="s">
        <v>167</v>
      </c>
      <c r="H215" s="101" t="s">
        <v>240</v>
      </c>
    </row>
    <row r="216" spans="2:8" ht="22.5" x14ac:dyDescent="0.2">
      <c r="B216" s="72" t="s">
        <v>168</v>
      </c>
      <c r="H216" s="101" t="s">
        <v>242</v>
      </c>
    </row>
    <row r="217" spans="2:8" x14ac:dyDescent="0.2">
      <c r="H217" s="101" t="s">
        <v>244</v>
      </c>
    </row>
    <row r="218" spans="2:8" x14ac:dyDescent="0.2">
      <c r="B218" s="14" t="s">
        <v>173</v>
      </c>
      <c r="H218" s="101" t="s">
        <v>246</v>
      </c>
    </row>
    <row r="219" spans="2:8" x14ac:dyDescent="0.2">
      <c r="B219" s="72">
        <v>2015</v>
      </c>
      <c r="H219" s="101" t="s">
        <v>248</v>
      </c>
    </row>
    <row r="220" spans="2:8" x14ac:dyDescent="0.2">
      <c r="B220" s="72">
        <v>2016</v>
      </c>
      <c r="C220" s="72" t="s">
        <v>144</v>
      </c>
      <c r="H220" s="101" t="s">
        <v>251</v>
      </c>
    </row>
    <row r="221" spans="2:8" x14ac:dyDescent="0.2">
      <c r="B221" s="72">
        <v>2017</v>
      </c>
      <c r="C221" s="72" t="s">
        <v>143</v>
      </c>
      <c r="H221" s="101" t="s">
        <v>253</v>
      </c>
    </row>
    <row r="222" spans="2:8" x14ac:dyDescent="0.2">
      <c r="B222" s="72">
        <v>2018</v>
      </c>
      <c r="C222" s="72" t="s">
        <v>142</v>
      </c>
      <c r="H222" s="101" t="s">
        <v>255</v>
      </c>
    </row>
    <row r="223" spans="2:8" ht="22.5" x14ac:dyDescent="0.2">
      <c r="B223" s="72">
        <v>2019</v>
      </c>
      <c r="C223" s="72" t="s">
        <v>141</v>
      </c>
      <c r="H223" s="101" t="s">
        <v>258</v>
      </c>
    </row>
    <row r="224" spans="2:8" x14ac:dyDescent="0.2">
      <c r="H224" s="101" t="s">
        <v>260</v>
      </c>
    </row>
    <row r="225" spans="2:8" ht="15" x14ac:dyDescent="0.25">
      <c r="B225" s="98" t="s">
        <v>201</v>
      </c>
      <c r="C225" s="104" t="s">
        <v>288</v>
      </c>
      <c r="D225" s="103"/>
      <c r="E225" s="103"/>
      <c r="H225" s="101" t="s">
        <v>262</v>
      </c>
    </row>
    <row r="226" spans="2:8" ht="15" x14ac:dyDescent="0.25">
      <c r="B226" s="98"/>
      <c r="C226" s="150" t="s">
        <v>341</v>
      </c>
      <c r="D226" s="103"/>
      <c r="E226" s="103"/>
      <c r="H226" s="101" t="s">
        <v>264</v>
      </c>
    </row>
    <row r="227" spans="2:8" ht="15" x14ac:dyDescent="0.25">
      <c r="B227" s="98"/>
      <c r="C227" s="150" t="s">
        <v>144</v>
      </c>
      <c r="D227" s="103"/>
      <c r="E227" s="103"/>
      <c r="H227" s="101" t="s">
        <v>267</v>
      </c>
    </row>
    <row r="228" spans="2:8" ht="15" x14ac:dyDescent="0.25">
      <c r="B228" s="98"/>
      <c r="C228" s="150" t="s">
        <v>143</v>
      </c>
      <c r="D228" s="103"/>
      <c r="E228" s="103"/>
      <c r="H228" s="101" t="s">
        <v>269</v>
      </c>
    </row>
    <row r="229" spans="2:8" ht="15" x14ac:dyDescent="0.25">
      <c r="B229" s="98"/>
      <c r="C229" s="150" t="s">
        <v>142</v>
      </c>
      <c r="D229" s="103"/>
      <c r="E229" s="103"/>
      <c r="H229" s="101" t="s">
        <v>271</v>
      </c>
    </row>
    <row r="230" spans="2:8" ht="15" x14ac:dyDescent="0.25">
      <c r="B230" s="98"/>
      <c r="C230" s="150" t="s">
        <v>141</v>
      </c>
      <c r="H230" s="101" t="s">
        <v>273</v>
      </c>
    </row>
    <row r="231" spans="2:8" x14ac:dyDescent="0.2">
      <c r="B231" s="377" t="s">
        <v>178</v>
      </c>
      <c r="C231" s="11" t="s">
        <v>289</v>
      </c>
      <c r="H231" s="99" t="s">
        <v>276</v>
      </c>
    </row>
    <row r="232" spans="2:8" x14ac:dyDescent="0.2">
      <c r="B232" s="377"/>
      <c r="C232" s="150" t="s">
        <v>210</v>
      </c>
      <c r="H232" s="99" t="s">
        <v>278</v>
      </c>
    </row>
    <row r="233" spans="2:8" x14ac:dyDescent="0.2">
      <c r="B233" s="377"/>
      <c r="C233" s="150" t="s">
        <v>225</v>
      </c>
      <c r="H233" s="99" t="s">
        <v>280</v>
      </c>
    </row>
    <row r="234" spans="2:8" ht="25.5" x14ac:dyDescent="0.2">
      <c r="B234" s="377"/>
      <c r="C234" s="102" t="s">
        <v>234</v>
      </c>
      <c r="H234" s="99" t="s">
        <v>282</v>
      </c>
    </row>
    <row r="235" spans="2:8" x14ac:dyDescent="0.2">
      <c r="B235" s="151" t="s">
        <v>179</v>
      </c>
      <c r="C235" s="150" t="s">
        <v>235</v>
      </c>
      <c r="H235" s="99" t="s">
        <v>284</v>
      </c>
    </row>
    <row r="236" spans="2:8" x14ac:dyDescent="0.2">
      <c r="B236" s="151"/>
      <c r="C236" s="150" t="s">
        <v>250</v>
      </c>
      <c r="H236" s="99" t="s">
        <v>286</v>
      </c>
    </row>
    <row r="237" spans="2:8" x14ac:dyDescent="0.2">
      <c r="B237" s="151"/>
      <c r="C237" s="150" t="s">
        <v>257</v>
      </c>
    </row>
    <row r="238" spans="2:8" x14ac:dyDescent="0.2">
      <c r="B238" s="151"/>
      <c r="C238" s="150" t="s">
        <v>266</v>
      </c>
    </row>
    <row r="239" spans="2:8" x14ac:dyDescent="0.2">
      <c r="B239" s="151"/>
      <c r="C239" s="150" t="s">
        <v>275</v>
      </c>
    </row>
    <row r="240" spans="2:8" x14ac:dyDescent="0.2">
      <c r="B240" s="151"/>
      <c r="C240" s="150"/>
    </row>
    <row r="241" spans="2:5" x14ac:dyDescent="0.2">
      <c r="B241" s="152"/>
      <c r="C241" s="153" t="s">
        <v>348</v>
      </c>
    </row>
    <row r="242" spans="2:5" ht="15" x14ac:dyDescent="0.2">
      <c r="B242" s="103"/>
      <c r="C242" s="103" t="s">
        <v>341</v>
      </c>
    </row>
    <row r="243" spans="2:5" ht="15" x14ac:dyDescent="0.2">
      <c r="B243" s="103"/>
      <c r="C243" s="72" t="s">
        <v>349</v>
      </c>
    </row>
    <row r="244" spans="2:5" ht="15" x14ac:dyDescent="0.2">
      <c r="B244" s="103"/>
      <c r="C244" s="72" t="s">
        <v>350</v>
      </c>
    </row>
    <row r="245" spans="2:5" ht="15" x14ac:dyDescent="0.2">
      <c r="B245" s="103"/>
      <c r="C245" s="72" t="s">
        <v>351</v>
      </c>
    </row>
    <row r="246" spans="2:5" ht="15" x14ac:dyDescent="0.2">
      <c r="B246" s="103"/>
      <c r="C246" s="72" t="s">
        <v>352</v>
      </c>
    </row>
    <row r="247" spans="2:5" ht="15" x14ac:dyDescent="0.2">
      <c r="B247" s="103"/>
      <c r="C247" s="72" t="s">
        <v>353</v>
      </c>
    </row>
    <row r="248" spans="2:5" ht="15" x14ac:dyDescent="0.2">
      <c r="B248" s="103"/>
      <c r="C248" s="72" t="s">
        <v>354</v>
      </c>
    </row>
    <row r="249" spans="2:5" x14ac:dyDescent="0.2">
      <c r="B249" s="99" t="s">
        <v>202</v>
      </c>
      <c r="C249" s="100" t="s">
        <v>203</v>
      </c>
      <c r="E249" s="72"/>
    </row>
    <row r="250" spans="2:5" x14ac:dyDescent="0.2">
      <c r="B250" s="99" t="s">
        <v>204</v>
      </c>
      <c r="C250" s="100" t="s">
        <v>205</v>
      </c>
      <c r="E250" s="72"/>
    </row>
    <row r="251" spans="2:5" x14ac:dyDescent="0.2">
      <c r="B251" s="99" t="s">
        <v>206</v>
      </c>
      <c r="C251" s="100" t="s">
        <v>207</v>
      </c>
      <c r="E251" s="72"/>
    </row>
    <row r="252" spans="2:5" x14ac:dyDescent="0.2">
      <c r="B252" s="99" t="s">
        <v>208</v>
      </c>
      <c r="C252" s="100" t="s">
        <v>209</v>
      </c>
      <c r="E252" s="72"/>
    </row>
    <row r="253" spans="2:5" x14ac:dyDescent="0.2">
      <c r="B253" s="101" t="s">
        <v>211</v>
      </c>
      <c r="C253" s="100" t="s">
        <v>212</v>
      </c>
      <c r="E253" s="72"/>
    </row>
    <row r="254" spans="2:5" x14ac:dyDescent="0.2">
      <c r="B254" s="101" t="s">
        <v>213</v>
      </c>
      <c r="C254" s="100" t="s">
        <v>214</v>
      </c>
      <c r="E254" s="72"/>
    </row>
    <row r="255" spans="2:5" x14ac:dyDescent="0.2">
      <c r="B255" s="101" t="s">
        <v>215</v>
      </c>
      <c r="C255" s="100" t="s">
        <v>216</v>
      </c>
      <c r="E255" s="72"/>
    </row>
    <row r="256" spans="2:5" x14ac:dyDescent="0.2">
      <c r="B256" s="101" t="s">
        <v>217</v>
      </c>
      <c r="C256" s="100" t="s">
        <v>218</v>
      </c>
      <c r="E256" s="72"/>
    </row>
    <row r="257" spans="2:5" x14ac:dyDescent="0.2">
      <c r="B257" s="101" t="s">
        <v>219</v>
      </c>
      <c r="C257" s="100" t="s">
        <v>220</v>
      </c>
      <c r="E257" s="72"/>
    </row>
    <row r="258" spans="2:5" x14ac:dyDescent="0.2">
      <c r="B258" s="101" t="s">
        <v>221</v>
      </c>
      <c r="C258" s="100" t="s">
        <v>222</v>
      </c>
      <c r="E258" s="72"/>
    </row>
    <row r="259" spans="2:5" x14ac:dyDescent="0.2">
      <c r="B259" s="101" t="s">
        <v>223</v>
      </c>
      <c r="C259" s="100" t="s">
        <v>224</v>
      </c>
      <c r="E259" s="72"/>
    </row>
    <row r="260" spans="2:5" x14ac:dyDescent="0.2">
      <c r="B260" s="101" t="s">
        <v>226</v>
      </c>
      <c r="C260" s="100" t="s">
        <v>227</v>
      </c>
      <c r="E260" s="72"/>
    </row>
    <row r="261" spans="2:5" x14ac:dyDescent="0.2">
      <c r="B261" s="101" t="s">
        <v>228</v>
      </c>
      <c r="C261" s="100" t="s">
        <v>229</v>
      </c>
      <c r="E261" s="72"/>
    </row>
    <row r="262" spans="2:5" x14ac:dyDescent="0.2">
      <c r="B262" s="101" t="s">
        <v>230</v>
      </c>
      <c r="C262" s="100" t="s">
        <v>231</v>
      </c>
    </row>
    <row r="263" spans="2:5" x14ac:dyDescent="0.2">
      <c r="B263" s="101" t="s">
        <v>232</v>
      </c>
      <c r="C263" s="100" t="s">
        <v>233</v>
      </c>
    </row>
    <row r="264" spans="2:5" x14ac:dyDescent="0.2">
      <c r="B264" s="101" t="s">
        <v>236</v>
      </c>
      <c r="C264" s="100" t="s">
        <v>237</v>
      </c>
    </row>
    <row r="265" spans="2:5" x14ac:dyDescent="0.2">
      <c r="B265" s="101" t="s">
        <v>238</v>
      </c>
      <c r="C265" s="100" t="s">
        <v>239</v>
      </c>
    </row>
    <row r="266" spans="2:5" x14ac:dyDescent="0.2">
      <c r="B266" s="101" t="s">
        <v>240</v>
      </c>
      <c r="C266" s="100" t="s">
        <v>241</v>
      </c>
    </row>
    <row r="267" spans="2:5" x14ac:dyDescent="0.2">
      <c r="B267" s="101" t="s">
        <v>242</v>
      </c>
      <c r="C267" s="100" t="s">
        <v>243</v>
      </c>
    </row>
    <row r="268" spans="2:5" x14ac:dyDescent="0.2">
      <c r="B268" s="101" t="s">
        <v>244</v>
      </c>
      <c r="C268" s="100" t="s">
        <v>245</v>
      </c>
    </row>
    <row r="269" spans="2:5" x14ac:dyDescent="0.2">
      <c r="B269" s="101" t="s">
        <v>246</v>
      </c>
      <c r="C269" s="100" t="s">
        <v>247</v>
      </c>
    </row>
    <row r="270" spans="2:5" x14ac:dyDescent="0.2">
      <c r="B270" s="101" t="s">
        <v>248</v>
      </c>
      <c r="C270" s="100" t="s">
        <v>249</v>
      </c>
    </row>
    <row r="271" spans="2:5" x14ac:dyDescent="0.2">
      <c r="B271" s="101" t="s">
        <v>251</v>
      </c>
      <c r="C271" s="100" t="s">
        <v>252</v>
      </c>
    </row>
    <row r="272" spans="2:5" x14ac:dyDescent="0.2">
      <c r="B272" s="101" t="s">
        <v>253</v>
      </c>
      <c r="C272" s="100" t="s">
        <v>254</v>
      </c>
    </row>
    <row r="273" spans="2:3" x14ac:dyDescent="0.2">
      <c r="B273" s="101" t="s">
        <v>255</v>
      </c>
      <c r="C273" s="100" t="s">
        <v>256</v>
      </c>
    </row>
    <row r="274" spans="2:3" x14ac:dyDescent="0.2">
      <c r="B274" s="101" t="s">
        <v>258</v>
      </c>
      <c r="C274" s="100" t="s">
        <v>259</v>
      </c>
    </row>
    <row r="275" spans="2:3" x14ac:dyDescent="0.2">
      <c r="B275" s="101" t="s">
        <v>260</v>
      </c>
      <c r="C275" s="100" t="s">
        <v>261</v>
      </c>
    </row>
    <row r="276" spans="2:3" x14ac:dyDescent="0.2">
      <c r="B276" s="101" t="s">
        <v>262</v>
      </c>
      <c r="C276" s="100" t="s">
        <v>263</v>
      </c>
    </row>
    <row r="277" spans="2:3" x14ac:dyDescent="0.2">
      <c r="B277" s="101" t="s">
        <v>264</v>
      </c>
      <c r="C277" s="100" t="s">
        <v>265</v>
      </c>
    </row>
    <row r="278" spans="2:3" x14ac:dyDescent="0.2">
      <c r="B278" s="101" t="s">
        <v>267</v>
      </c>
      <c r="C278" s="100" t="s">
        <v>268</v>
      </c>
    </row>
    <row r="279" spans="2:3" x14ac:dyDescent="0.2">
      <c r="B279" s="101" t="s">
        <v>269</v>
      </c>
      <c r="C279" s="100" t="s">
        <v>270</v>
      </c>
    </row>
    <row r="280" spans="2:3" x14ac:dyDescent="0.2">
      <c r="B280" s="101" t="s">
        <v>271</v>
      </c>
      <c r="C280" s="100" t="s">
        <v>272</v>
      </c>
    </row>
    <row r="281" spans="2:3" x14ac:dyDescent="0.2">
      <c r="B281" s="101" t="s">
        <v>273</v>
      </c>
      <c r="C281" s="100" t="s">
        <v>274</v>
      </c>
    </row>
    <row r="282" spans="2:3" x14ac:dyDescent="0.2">
      <c r="B282" s="99" t="s">
        <v>276</v>
      </c>
      <c r="C282" s="100" t="s">
        <v>277</v>
      </c>
    </row>
    <row r="283" spans="2:3" x14ac:dyDescent="0.2">
      <c r="B283" s="99" t="s">
        <v>278</v>
      </c>
      <c r="C283" s="100" t="s">
        <v>279</v>
      </c>
    </row>
    <row r="284" spans="2:3" x14ac:dyDescent="0.2">
      <c r="B284" s="99" t="s">
        <v>280</v>
      </c>
      <c r="C284" s="100" t="s">
        <v>281</v>
      </c>
    </row>
    <row r="285" spans="2:3" x14ac:dyDescent="0.2">
      <c r="B285" s="99" t="s">
        <v>282</v>
      </c>
      <c r="C285" s="100" t="s">
        <v>283</v>
      </c>
    </row>
    <row r="286" spans="2:3" x14ac:dyDescent="0.2">
      <c r="B286" s="99" t="s">
        <v>284</v>
      </c>
      <c r="C286" s="100" t="s">
        <v>285</v>
      </c>
    </row>
    <row r="287" spans="2:3" x14ac:dyDescent="0.2">
      <c r="B287" s="99" t="s">
        <v>286</v>
      </c>
      <c r="C287" s="100" t="s">
        <v>287</v>
      </c>
    </row>
    <row r="289" spans="2:3" x14ac:dyDescent="0.2">
      <c r="B289" s="69"/>
      <c r="C289" s="14" t="s">
        <v>356</v>
      </c>
    </row>
    <row r="290" spans="2:3" x14ac:dyDescent="0.2">
      <c r="B290" s="69"/>
      <c r="C290" s="100" t="s">
        <v>448</v>
      </c>
    </row>
    <row r="291" spans="2:3" x14ac:dyDescent="0.2">
      <c r="C291" s="100" t="s">
        <v>357</v>
      </c>
    </row>
    <row r="292" spans="2:3" x14ac:dyDescent="0.2">
      <c r="C292" s="100" t="s">
        <v>358</v>
      </c>
    </row>
    <row r="293" spans="2:3" x14ac:dyDescent="0.2">
      <c r="C293" s="100" t="s">
        <v>359</v>
      </c>
    </row>
    <row r="294" spans="2:3" x14ac:dyDescent="0.2">
      <c r="C294" s="100" t="s">
        <v>360</v>
      </c>
    </row>
    <row r="295" spans="2:3" x14ac:dyDescent="0.2">
      <c r="C295" s="100" t="s">
        <v>440</v>
      </c>
    </row>
    <row r="296" spans="2:3" x14ac:dyDescent="0.2">
      <c r="C296" s="100" t="s">
        <v>441</v>
      </c>
    </row>
    <row r="297" spans="2:3" x14ac:dyDescent="0.2">
      <c r="B297" s="8" t="s">
        <v>392</v>
      </c>
      <c r="C297" s="100" t="s">
        <v>442</v>
      </c>
    </row>
    <row r="298" spans="2:3" x14ac:dyDescent="0.2">
      <c r="B298" s="8" t="s">
        <v>393</v>
      </c>
      <c r="C298" s="100" t="s">
        <v>443</v>
      </c>
    </row>
    <row r="299" spans="2:3" x14ac:dyDescent="0.2">
      <c r="B299" s="8" t="s">
        <v>394</v>
      </c>
      <c r="C299" s="100" t="s">
        <v>444</v>
      </c>
    </row>
    <row r="300" spans="2:3" x14ac:dyDescent="0.2">
      <c r="B300" s="8" t="s">
        <v>400</v>
      </c>
      <c r="C300" s="100" t="s">
        <v>445</v>
      </c>
    </row>
    <row r="301" spans="2:3" x14ac:dyDescent="0.2">
      <c r="B301" s="8" t="s">
        <v>395</v>
      </c>
      <c r="C301" s="100" t="s">
        <v>446</v>
      </c>
    </row>
    <row r="302" spans="2:3" x14ac:dyDescent="0.2">
      <c r="B302" s="8" t="s">
        <v>398</v>
      </c>
      <c r="C302" s="100" t="s">
        <v>447</v>
      </c>
    </row>
    <row r="303" spans="2:3" x14ac:dyDescent="0.2">
      <c r="B303" s="8" t="s">
        <v>397</v>
      </c>
      <c r="C303" s="100"/>
    </row>
    <row r="304" spans="2:3" x14ac:dyDescent="0.2">
      <c r="B304" s="8" t="s">
        <v>396</v>
      </c>
      <c r="C304" s="100"/>
    </row>
    <row r="305" spans="2:3" x14ac:dyDescent="0.2">
      <c r="C305" s="100"/>
    </row>
    <row r="306" spans="2:3" x14ac:dyDescent="0.2">
      <c r="B306" s="8" t="s">
        <v>380</v>
      </c>
    </row>
    <row r="307" spans="2:3" x14ac:dyDescent="0.2">
      <c r="B307" s="8" t="s">
        <v>381</v>
      </c>
    </row>
    <row r="308" spans="2:3" x14ac:dyDescent="0.2">
      <c r="B308" s="8" t="s">
        <v>382</v>
      </c>
    </row>
    <row r="309" spans="2:3" x14ac:dyDescent="0.2">
      <c r="B309" s="8" t="s">
        <v>399</v>
      </c>
    </row>
    <row r="310" spans="2:3" x14ac:dyDescent="0.2">
      <c r="B310" s="8" t="s">
        <v>401</v>
      </c>
    </row>
    <row r="311" spans="2:3" x14ac:dyDescent="0.2">
      <c r="B311" s="8" t="s">
        <v>402</v>
      </c>
    </row>
    <row r="312" spans="2:3" x14ac:dyDescent="0.2">
      <c r="B312" s="8" t="s">
        <v>403</v>
      </c>
    </row>
    <row r="313" spans="2:3" x14ac:dyDescent="0.2">
      <c r="B313" s="8"/>
    </row>
    <row r="314" spans="2:3" x14ac:dyDescent="0.2">
      <c r="B314" s="8" t="s">
        <v>388</v>
      </c>
    </row>
    <row r="315" spans="2:3" x14ac:dyDescent="0.2">
      <c r="B315" s="8" t="s">
        <v>387</v>
      </c>
    </row>
  </sheetData>
  <mergeCells count="1">
    <mergeCell ref="B231:B2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BreakPreview" zoomScale="70" zoomScaleNormal="55" zoomScaleSheetLayoutView="70" workbookViewId="0">
      <selection activeCell="F11" sqref="F11:H11"/>
    </sheetView>
  </sheetViews>
  <sheetFormatPr baseColWidth="10" defaultRowHeight="12.75" x14ac:dyDescent="0.2"/>
  <cols>
    <col min="1" max="1" width="1.85546875" style="1" customWidth="1"/>
    <col min="2" max="2" width="28.85546875" style="1" customWidth="1"/>
    <col min="3" max="3" width="79.140625" style="1" customWidth="1"/>
    <col min="4" max="4" width="3.7109375" style="1" customWidth="1"/>
    <col min="5" max="5" width="28.85546875" style="1" customWidth="1"/>
    <col min="6" max="6" width="62.28515625" style="1" customWidth="1"/>
    <col min="7" max="7" width="18.5703125" style="7" customWidth="1"/>
    <col min="8" max="8" width="19" style="1" customWidth="1"/>
    <col min="9" max="9" width="1.140625" style="1" customWidth="1"/>
    <col min="10" max="16384" width="11.42578125" style="1"/>
  </cols>
  <sheetData>
    <row r="1" spans="1:11" x14ac:dyDescent="0.2">
      <c r="A1" s="2"/>
      <c r="B1" s="2"/>
      <c r="C1" s="2"/>
      <c r="D1" s="2"/>
      <c r="E1" s="2"/>
      <c r="F1" s="2"/>
      <c r="G1" s="27"/>
      <c r="H1" s="2"/>
      <c r="I1" s="2"/>
    </row>
    <row r="2" spans="1:11" ht="27.75" customHeight="1" x14ac:dyDescent="0.2">
      <c r="A2" s="2"/>
      <c r="B2" s="380"/>
      <c r="C2" s="383" t="s">
        <v>20</v>
      </c>
      <c r="D2" s="383"/>
      <c r="E2" s="383"/>
      <c r="F2" s="383"/>
      <c r="G2" s="270" t="s">
        <v>70</v>
      </c>
      <c r="H2" s="272" t="s">
        <v>0</v>
      </c>
      <c r="I2" s="2"/>
    </row>
    <row r="3" spans="1:11" ht="27.75" customHeight="1" x14ac:dyDescent="0.2">
      <c r="A3" s="2"/>
      <c r="B3" s="381"/>
      <c r="C3" s="384"/>
      <c r="D3" s="384"/>
      <c r="E3" s="384"/>
      <c r="F3" s="384"/>
      <c r="G3" s="84" t="s">
        <v>1</v>
      </c>
      <c r="H3" s="261">
        <v>4</v>
      </c>
      <c r="I3" s="2"/>
    </row>
    <row r="4" spans="1:11" ht="33.75" customHeight="1" x14ac:dyDescent="0.2">
      <c r="A4" s="2"/>
      <c r="B4" s="382"/>
      <c r="C4" s="385" t="s">
        <v>2</v>
      </c>
      <c r="D4" s="385"/>
      <c r="E4" s="385"/>
      <c r="F4" s="385"/>
      <c r="G4" s="269" t="s">
        <v>71</v>
      </c>
      <c r="H4" s="271">
        <v>43256</v>
      </c>
      <c r="I4" s="2"/>
    </row>
    <row r="5" spans="1:11" ht="16.5" customHeight="1" x14ac:dyDescent="0.2">
      <c r="A5" s="2"/>
      <c r="B5" s="89"/>
      <c r="C5" s="88"/>
      <c r="D5" s="181"/>
      <c r="E5" s="88"/>
      <c r="F5" s="88"/>
      <c r="G5" s="4"/>
      <c r="H5" s="4"/>
      <c r="I5" s="2"/>
    </row>
    <row r="6" spans="1:11" ht="26.25" customHeight="1" x14ac:dyDescent="0.2">
      <c r="A6" s="2"/>
      <c r="B6" s="379" t="s">
        <v>362</v>
      </c>
      <c r="C6" s="379"/>
      <c r="D6" s="379"/>
      <c r="E6" s="379"/>
      <c r="F6" s="379"/>
      <c r="G6" s="379"/>
      <c r="H6" s="379"/>
      <c r="I6" s="2"/>
    </row>
    <row r="7" spans="1:11" ht="42.75" customHeight="1" x14ac:dyDescent="0.2">
      <c r="A7" s="2"/>
      <c r="B7" s="184" t="s">
        <v>451</v>
      </c>
      <c r="C7" s="200" t="s">
        <v>427</v>
      </c>
      <c r="D7" s="183"/>
      <c r="E7" s="184" t="s">
        <v>434</v>
      </c>
      <c r="F7" s="378" t="s">
        <v>584</v>
      </c>
      <c r="G7" s="378"/>
      <c r="H7" s="378"/>
      <c r="I7" s="2"/>
    </row>
    <row r="8" spans="1:11" ht="69" customHeight="1" x14ac:dyDescent="0.2">
      <c r="A8" s="2"/>
      <c r="B8" s="184" t="s">
        <v>467</v>
      </c>
      <c r="C8" s="182" t="s">
        <v>426</v>
      </c>
      <c r="D8" s="182"/>
      <c r="E8" s="184" t="s">
        <v>429</v>
      </c>
      <c r="F8" s="386" t="s">
        <v>437</v>
      </c>
      <c r="G8" s="386"/>
      <c r="H8" s="386"/>
      <c r="I8" s="2"/>
    </row>
    <row r="9" spans="1:11" ht="54" customHeight="1" x14ac:dyDescent="0.2">
      <c r="A9" s="2"/>
      <c r="B9" s="184" t="s">
        <v>310</v>
      </c>
      <c r="C9" s="182" t="s">
        <v>55</v>
      </c>
      <c r="D9" s="182"/>
      <c r="E9" s="184" t="s">
        <v>295</v>
      </c>
      <c r="F9" s="386" t="s">
        <v>428</v>
      </c>
      <c r="G9" s="386"/>
      <c r="H9" s="386"/>
      <c r="I9" s="2"/>
    </row>
    <row r="10" spans="1:11" ht="23.25" x14ac:dyDescent="0.2">
      <c r="A10" s="2"/>
      <c r="B10" s="379" t="s">
        <v>363</v>
      </c>
      <c r="C10" s="379"/>
      <c r="D10" s="379"/>
      <c r="E10" s="379"/>
      <c r="F10" s="379"/>
      <c r="G10" s="379"/>
      <c r="H10" s="379"/>
      <c r="I10" s="2"/>
    </row>
    <row r="11" spans="1:11" ht="51.75" customHeight="1" x14ac:dyDescent="0.2">
      <c r="A11" s="2"/>
      <c r="B11" s="184" t="s">
        <v>112</v>
      </c>
      <c r="C11" s="182" t="s">
        <v>49</v>
      </c>
      <c r="D11" s="182"/>
      <c r="E11" s="184" t="s">
        <v>145</v>
      </c>
      <c r="F11" s="386" t="s">
        <v>582</v>
      </c>
      <c r="G11" s="386"/>
      <c r="H11" s="386"/>
      <c r="I11" s="2"/>
    </row>
    <row r="12" spans="1:11" ht="54.75" customHeight="1" x14ac:dyDescent="0.2">
      <c r="A12" s="2"/>
      <c r="B12" s="184" t="s">
        <v>113</v>
      </c>
      <c r="C12" s="182" t="s">
        <v>50</v>
      </c>
      <c r="D12" s="182"/>
      <c r="E12" s="184" t="s">
        <v>361</v>
      </c>
      <c r="F12" s="378" t="s">
        <v>51</v>
      </c>
      <c r="G12" s="378"/>
      <c r="H12" s="378"/>
      <c r="I12" s="2"/>
    </row>
    <row r="13" spans="1:11" ht="60" customHeight="1" x14ac:dyDescent="0.2">
      <c r="A13" s="2"/>
      <c r="B13" s="184" t="s">
        <v>74</v>
      </c>
      <c r="C13" s="182" t="s">
        <v>52</v>
      </c>
      <c r="D13" s="182"/>
      <c r="E13" s="184" t="s">
        <v>435</v>
      </c>
      <c r="F13" s="378" t="s">
        <v>53</v>
      </c>
      <c r="G13" s="378"/>
      <c r="H13" s="378"/>
      <c r="I13" s="2"/>
    </row>
    <row r="14" spans="1:11" ht="59.25" customHeight="1" x14ac:dyDescent="0.2">
      <c r="A14" s="2"/>
      <c r="B14" s="184" t="s">
        <v>76</v>
      </c>
      <c r="C14" s="182" t="s">
        <v>54</v>
      </c>
      <c r="D14" s="182"/>
      <c r="E14" s="184" t="s">
        <v>140</v>
      </c>
      <c r="F14" s="378" t="s">
        <v>433</v>
      </c>
      <c r="G14" s="378"/>
      <c r="H14" s="378"/>
      <c r="I14" s="2"/>
    </row>
    <row r="15" spans="1:11" ht="23.25" x14ac:dyDescent="0.2">
      <c r="A15" s="2"/>
      <c r="B15" s="379" t="s">
        <v>115</v>
      </c>
      <c r="C15" s="379"/>
      <c r="D15" s="379"/>
      <c r="E15" s="379"/>
      <c r="F15" s="379"/>
      <c r="G15" s="379"/>
      <c r="H15" s="379"/>
      <c r="I15" s="2"/>
    </row>
    <row r="16" spans="1:11" ht="70.5" customHeight="1" x14ac:dyDescent="0.2">
      <c r="A16" s="2"/>
      <c r="B16" s="184" t="s">
        <v>148</v>
      </c>
      <c r="C16" s="200" t="s">
        <v>430</v>
      </c>
      <c r="D16" s="182"/>
      <c r="E16" s="184" t="s">
        <v>173</v>
      </c>
      <c r="F16" s="386" t="s">
        <v>438</v>
      </c>
      <c r="G16" s="386"/>
      <c r="H16" s="386"/>
      <c r="I16" s="2"/>
      <c r="K16" s="198"/>
    </row>
    <row r="17" spans="1:11" ht="119.25" customHeight="1" x14ac:dyDescent="0.2">
      <c r="A17" s="2"/>
      <c r="B17" s="185" t="s">
        <v>146</v>
      </c>
      <c r="C17" s="200" t="s">
        <v>431</v>
      </c>
      <c r="D17" s="182"/>
      <c r="E17" s="184" t="s">
        <v>174</v>
      </c>
      <c r="F17" s="378" t="s">
        <v>418</v>
      </c>
      <c r="G17" s="378"/>
      <c r="H17" s="378"/>
      <c r="I17" s="2"/>
      <c r="K17" s="198"/>
    </row>
    <row r="18" spans="1:11" ht="75.75" customHeight="1" x14ac:dyDescent="0.2">
      <c r="A18" s="2"/>
      <c r="B18" s="185" t="s">
        <v>432</v>
      </c>
      <c r="C18" s="200" t="s">
        <v>449</v>
      </c>
      <c r="D18" s="187"/>
      <c r="E18" s="184"/>
      <c r="F18" s="378"/>
      <c r="G18" s="378"/>
      <c r="H18" s="378"/>
      <c r="I18" s="2"/>
      <c r="K18" s="198"/>
    </row>
    <row r="19" spans="1:11" ht="14.25" x14ac:dyDescent="0.2">
      <c r="A19" s="2"/>
      <c r="B19" s="184"/>
      <c r="C19" s="182"/>
      <c r="D19" s="182"/>
      <c r="E19" s="184"/>
      <c r="F19" s="182"/>
      <c r="G19" s="182"/>
      <c r="H19" s="182"/>
      <c r="I19" s="2"/>
    </row>
    <row r="20" spans="1:11" ht="23.25" x14ac:dyDescent="0.2">
      <c r="A20" s="2"/>
      <c r="B20" s="379" t="s">
        <v>376</v>
      </c>
      <c r="C20" s="379"/>
      <c r="D20" s="379"/>
      <c r="E20" s="379"/>
      <c r="F20" s="379"/>
      <c r="G20" s="379"/>
      <c r="H20" s="379"/>
      <c r="I20" s="2"/>
    </row>
    <row r="21" spans="1:11" ht="85.5" customHeight="1" x14ac:dyDescent="0.2">
      <c r="A21" s="2"/>
      <c r="B21" s="184" t="s">
        <v>371</v>
      </c>
      <c r="C21" s="182" t="s">
        <v>62</v>
      </c>
      <c r="D21" s="182"/>
      <c r="E21" s="185" t="s">
        <v>370</v>
      </c>
      <c r="F21" s="378" t="s">
        <v>67</v>
      </c>
      <c r="G21" s="378"/>
      <c r="H21" s="378"/>
      <c r="I21" s="2"/>
    </row>
    <row r="22" spans="1:11" ht="208.5" customHeight="1" x14ac:dyDescent="0.2">
      <c r="A22" s="2"/>
      <c r="B22" s="184" t="s">
        <v>365</v>
      </c>
      <c r="C22" s="182" t="s">
        <v>367</v>
      </c>
      <c r="D22" s="182"/>
      <c r="E22" s="185" t="s">
        <v>372</v>
      </c>
      <c r="F22" s="378" t="s">
        <v>375</v>
      </c>
      <c r="G22" s="378"/>
      <c r="H22" s="378"/>
      <c r="I22" s="2"/>
    </row>
    <row r="23" spans="1:11" ht="59.25" customHeight="1" x14ac:dyDescent="0.2">
      <c r="A23" s="2"/>
      <c r="B23" s="184" t="s">
        <v>63</v>
      </c>
      <c r="C23" s="182" t="s">
        <v>56</v>
      </c>
      <c r="D23" s="182"/>
      <c r="E23" s="185" t="s">
        <v>373</v>
      </c>
      <c r="F23" s="378" t="s">
        <v>66</v>
      </c>
      <c r="G23" s="378"/>
      <c r="H23" s="378"/>
      <c r="I23" s="2"/>
    </row>
    <row r="24" spans="1:11" ht="65.25" customHeight="1" x14ac:dyDescent="0.2">
      <c r="A24" s="2"/>
      <c r="B24" s="184" t="s">
        <v>364</v>
      </c>
      <c r="C24" s="186" t="s">
        <v>57</v>
      </c>
      <c r="D24" s="186"/>
      <c r="E24" s="185" t="s">
        <v>374</v>
      </c>
      <c r="F24" s="378" t="s">
        <v>69</v>
      </c>
      <c r="G24" s="378"/>
      <c r="H24" s="378"/>
      <c r="I24" s="2"/>
    </row>
    <row r="25" spans="1:11" ht="81" customHeight="1" x14ac:dyDescent="0.2">
      <c r="A25" s="2"/>
      <c r="B25" s="184" t="s">
        <v>366</v>
      </c>
      <c r="C25" s="182" t="s">
        <v>65</v>
      </c>
      <c r="D25" s="182"/>
      <c r="E25" s="5"/>
      <c r="F25" s="5"/>
      <c r="G25" s="180"/>
      <c r="H25" s="5"/>
      <c r="I25" s="2"/>
    </row>
    <row r="26" spans="1:11" ht="68.25" customHeight="1" x14ac:dyDescent="0.2">
      <c r="A26" s="2"/>
      <c r="B26" s="199" t="s">
        <v>368</v>
      </c>
      <c r="C26" s="186" t="s">
        <v>64</v>
      </c>
      <c r="D26" s="186"/>
      <c r="E26" s="5"/>
      <c r="F26" s="5"/>
      <c r="G26" s="186"/>
      <c r="H26" s="186"/>
      <c r="I26" s="2"/>
    </row>
    <row r="27" spans="1:11" ht="63.75" customHeight="1" x14ac:dyDescent="0.2">
      <c r="A27" s="2"/>
      <c r="B27" s="184" t="s">
        <v>111</v>
      </c>
      <c r="C27" s="182" t="s">
        <v>583</v>
      </c>
      <c r="D27" s="182"/>
      <c r="E27" s="5"/>
      <c r="F27" s="5"/>
      <c r="G27" s="186"/>
      <c r="H27" s="186"/>
      <c r="I27" s="2"/>
    </row>
    <row r="28" spans="1:11" ht="94.5" customHeight="1" x14ac:dyDescent="0.2">
      <c r="A28" s="2"/>
      <c r="B28" s="184" t="s">
        <v>369</v>
      </c>
      <c r="C28" s="182" t="s">
        <v>68</v>
      </c>
      <c r="D28" s="182"/>
      <c r="E28" s="5"/>
      <c r="F28" s="5"/>
      <c r="G28" s="5"/>
      <c r="H28" s="5"/>
      <c r="I28" s="2"/>
    </row>
    <row r="29" spans="1:11" ht="23.25" x14ac:dyDescent="0.2">
      <c r="A29" s="2"/>
      <c r="B29" s="379" t="s">
        <v>407</v>
      </c>
      <c r="C29" s="379"/>
      <c r="D29" s="379"/>
      <c r="E29" s="379"/>
      <c r="F29" s="379"/>
      <c r="G29" s="379"/>
      <c r="H29" s="379"/>
      <c r="I29" s="2"/>
    </row>
    <row r="30" spans="1:11" ht="50.25" customHeight="1" x14ac:dyDescent="0.2">
      <c r="A30" s="2"/>
      <c r="B30" s="184" t="s">
        <v>408</v>
      </c>
      <c r="C30" s="200" t="s">
        <v>452</v>
      </c>
      <c r="D30" s="182"/>
      <c r="E30" s="185" t="s">
        <v>414</v>
      </c>
      <c r="F30" s="378" t="s">
        <v>466</v>
      </c>
      <c r="G30" s="378"/>
      <c r="H30" s="378"/>
      <c r="I30" s="2"/>
    </row>
    <row r="31" spans="1:11" ht="50.25" customHeight="1" x14ac:dyDescent="0.2">
      <c r="A31" s="2"/>
      <c r="B31" s="184" t="s">
        <v>409</v>
      </c>
      <c r="C31" s="200" t="s">
        <v>453</v>
      </c>
      <c r="D31" s="182"/>
      <c r="E31" s="185" t="s">
        <v>464</v>
      </c>
      <c r="F31" s="378" t="s">
        <v>465</v>
      </c>
      <c r="G31" s="378"/>
      <c r="H31" s="378"/>
      <c r="I31" s="2"/>
    </row>
    <row r="32" spans="1:11" ht="50.25" customHeight="1" x14ac:dyDescent="0.2">
      <c r="A32" s="2"/>
      <c r="B32" s="184" t="s">
        <v>410</v>
      </c>
      <c r="C32" s="200" t="s">
        <v>454</v>
      </c>
      <c r="D32" s="182"/>
      <c r="E32" s="185" t="s">
        <v>415</v>
      </c>
      <c r="F32" s="378" t="s">
        <v>462</v>
      </c>
      <c r="G32" s="378"/>
      <c r="H32" s="378"/>
      <c r="I32" s="2"/>
    </row>
    <row r="33" spans="1:9" ht="50.25" customHeight="1" x14ac:dyDescent="0.2">
      <c r="A33" s="2"/>
      <c r="B33" s="184" t="s">
        <v>411</v>
      </c>
      <c r="C33" s="200" t="s">
        <v>450</v>
      </c>
      <c r="D33" s="182"/>
      <c r="E33" s="185" t="s">
        <v>342</v>
      </c>
      <c r="F33" s="378" t="s">
        <v>461</v>
      </c>
      <c r="G33" s="378"/>
      <c r="H33" s="378"/>
      <c r="I33" s="2"/>
    </row>
    <row r="34" spans="1:9" ht="50.25" customHeight="1" x14ac:dyDescent="0.2">
      <c r="A34" s="2"/>
      <c r="B34" s="184" t="s">
        <v>412</v>
      </c>
      <c r="C34" s="200" t="s">
        <v>455</v>
      </c>
      <c r="D34" s="182"/>
      <c r="E34" s="185"/>
      <c r="F34" s="182"/>
      <c r="G34" s="182"/>
      <c r="H34" s="182"/>
      <c r="I34" s="2"/>
    </row>
    <row r="35" spans="1:9" ht="65.25" customHeight="1" x14ac:dyDescent="0.2">
      <c r="A35" s="2"/>
      <c r="B35" s="184" t="s">
        <v>413</v>
      </c>
      <c r="C35" s="378" t="s">
        <v>456</v>
      </c>
      <c r="D35" s="378"/>
      <c r="E35" s="378"/>
      <c r="F35" s="378"/>
      <c r="G35" s="378"/>
      <c r="H35" s="378"/>
      <c r="I35" s="2"/>
    </row>
    <row r="36" spans="1:9" ht="23.25" x14ac:dyDescent="0.2">
      <c r="A36" s="2"/>
      <c r="B36" s="379" t="s">
        <v>417</v>
      </c>
      <c r="C36" s="379"/>
      <c r="D36" s="379"/>
      <c r="E36" s="379"/>
      <c r="F36" s="379"/>
      <c r="G36" s="379"/>
      <c r="H36" s="379"/>
      <c r="I36" s="2"/>
    </row>
    <row r="37" spans="1:9" ht="66" customHeight="1" x14ac:dyDescent="0.2">
      <c r="A37" s="2"/>
      <c r="B37" s="185" t="s">
        <v>458</v>
      </c>
      <c r="C37" s="182" t="s">
        <v>457</v>
      </c>
      <c r="D37" s="182"/>
      <c r="E37" s="185" t="s">
        <v>383</v>
      </c>
      <c r="F37" s="378" t="s">
        <v>421</v>
      </c>
      <c r="G37" s="378"/>
      <c r="H37" s="378"/>
      <c r="I37" s="2"/>
    </row>
    <row r="38" spans="1:9" ht="50.25" customHeight="1" x14ac:dyDescent="0.2">
      <c r="A38" s="2"/>
      <c r="B38" s="185" t="s">
        <v>384</v>
      </c>
      <c r="C38" s="182" t="s">
        <v>459</v>
      </c>
      <c r="D38" s="182"/>
      <c r="E38" s="185" t="s">
        <v>404</v>
      </c>
      <c r="F38" s="378" t="s">
        <v>422</v>
      </c>
      <c r="G38" s="378"/>
      <c r="H38" s="378"/>
      <c r="I38" s="2"/>
    </row>
    <row r="39" spans="1:9" ht="50.25" customHeight="1" x14ac:dyDescent="0.2">
      <c r="A39" s="2"/>
      <c r="B39" s="185" t="s">
        <v>379</v>
      </c>
      <c r="C39" s="182" t="s">
        <v>419</v>
      </c>
      <c r="D39" s="182"/>
      <c r="E39" s="185" t="s">
        <v>385</v>
      </c>
      <c r="F39" s="378" t="s">
        <v>423</v>
      </c>
      <c r="G39" s="378"/>
      <c r="H39" s="378"/>
      <c r="I39" s="2"/>
    </row>
    <row r="40" spans="1:9" ht="70.5" customHeight="1" x14ac:dyDescent="0.2">
      <c r="A40" s="2"/>
      <c r="B40" s="185" t="s">
        <v>390</v>
      </c>
      <c r="C40" s="182" t="s">
        <v>420</v>
      </c>
      <c r="D40" s="182"/>
      <c r="E40" s="185" t="s">
        <v>389</v>
      </c>
      <c r="F40" s="378" t="s">
        <v>424</v>
      </c>
      <c r="G40" s="378"/>
      <c r="H40" s="378"/>
      <c r="I40" s="2"/>
    </row>
    <row r="41" spans="1:9" ht="79.5" customHeight="1" x14ac:dyDescent="0.2">
      <c r="A41" s="2"/>
      <c r="B41" s="185" t="s">
        <v>391</v>
      </c>
      <c r="C41" s="182" t="s">
        <v>439</v>
      </c>
      <c r="D41" s="182"/>
      <c r="E41" s="185" t="s">
        <v>386</v>
      </c>
      <c r="F41" s="378" t="s">
        <v>425</v>
      </c>
      <c r="G41" s="378"/>
      <c r="H41" s="378"/>
      <c r="I41" s="2"/>
    </row>
  </sheetData>
  <sheetProtection password="CCE3" sheet="1" objects="1" scenarios="1"/>
  <mergeCells count="34">
    <mergeCell ref="F22:H22"/>
    <mergeCell ref="F33:H33"/>
    <mergeCell ref="F35:H35"/>
    <mergeCell ref="F24:H24"/>
    <mergeCell ref="F21:H21"/>
    <mergeCell ref="F23:H23"/>
    <mergeCell ref="B29:H29"/>
    <mergeCell ref="F30:H30"/>
    <mergeCell ref="F31:H31"/>
    <mergeCell ref="F32:H32"/>
    <mergeCell ref="C35:E35"/>
    <mergeCell ref="B20:H20"/>
    <mergeCell ref="F11:H11"/>
    <mergeCell ref="F12:H12"/>
    <mergeCell ref="F13:H13"/>
    <mergeCell ref="F14:H14"/>
    <mergeCell ref="F17:H17"/>
    <mergeCell ref="B15:H15"/>
    <mergeCell ref="F18:H18"/>
    <mergeCell ref="F16:H16"/>
    <mergeCell ref="B2:B4"/>
    <mergeCell ref="C2:F3"/>
    <mergeCell ref="C4:F4"/>
    <mergeCell ref="B6:H6"/>
    <mergeCell ref="B10:H10"/>
    <mergeCell ref="F9:H9"/>
    <mergeCell ref="F7:H7"/>
    <mergeCell ref="F8:H8"/>
    <mergeCell ref="F41:H41"/>
    <mergeCell ref="B36:H36"/>
    <mergeCell ref="F37:H37"/>
    <mergeCell ref="F38:H38"/>
    <mergeCell ref="F39:H39"/>
    <mergeCell ref="F40:H40"/>
  </mergeCells>
  <printOptions horizontalCentered="1" verticalCentered="1"/>
  <pageMargins left="0.39370078740157483" right="0.39370078740157483" top="0.39370078740157483" bottom="0.39370078740157483" header="0" footer="0"/>
  <pageSetup paperSize="14" scale="65" orientation="landscape" horizontalDpi="4294967294" verticalDpi="4294967294" r:id="rId1"/>
  <headerFooter alignWithMargins="0"/>
  <rowBreaks count="1" manualBreakCount="1">
    <brk id="19"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A109"/>
  <sheetViews>
    <sheetView view="pageBreakPreview" topLeftCell="A10" zoomScale="70" zoomScaleNormal="75" zoomScaleSheetLayoutView="70" workbookViewId="0">
      <selection activeCell="F37" sqref="F37:J41"/>
    </sheetView>
  </sheetViews>
  <sheetFormatPr baseColWidth="10" defaultRowHeight="14.25" x14ac:dyDescent="0.2"/>
  <cols>
    <col min="1" max="1" width="1.7109375" style="33" customWidth="1"/>
    <col min="2" max="2" width="30.140625" style="51" customWidth="1"/>
    <col min="3" max="3" width="30.5703125" style="51" customWidth="1"/>
    <col min="4" max="4" width="29.85546875" style="52" customWidth="1"/>
    <col min="5" max="5" width="3.5703125" style="52" customWidth="1"/>
    <col min="6" max="7" width="23.5703125" style="52" customWidth="1"/>
    <col min="8" max="8" width="27.28515625" style="52" customWidth="1"/>
    <col min="9" max="9" width="3" style="33" customWidth="1"/>
    <col min="10" max="13" width="17.28515625" style="33" customWidth="1"/>
    <col min="14" max="14" width="1.140625" style="33" customWidth="1"/>
    <col min="15" max="15" width="11.42578125" style="33"/>
    <col min="16" max="16" width="20.140625" style="33" customWidth="1"/>
    <col min="17" max="17" width="12.85546875" style="33" bestFit="1" customWidth="1"/>
    <col min="18" max="16384" width="11.42578125" style="33"/>
  </cols>
  <sheetData>
    <row r="1" spans="1:26" ht="6.75" customHeight="1" thickBot="1" x14ac:dyDescent="0.25">
      <c r="A1" s="29"/>
      <c r="B1" s="30"/>
      <c r="C1" s="30"/>
      <c r="D1" s="31"/>
      <c r="E1" s="31"/>
      <c r="F1" s="31"/>
      <c r="G1" s="31"/>
      <c r="H1" s="31"/>
      <c r="I1" s="29"/>
      <c r="J1" s="29"/>
      <c r="K1" s="29"/>
      <c r="L1" s="29"/>
      <c r="M1" s="29"/>
      <c r="N1" s="32"/>
      <c r="Y1" s="34"/>
    </row>
    <row r="2" spans="1:26" ht="31.5" customHeight="1" x14ac:dyDescent="0.2">
      <c r="A2" s="29"/>
      <c r="B2" s="57"/>
      <c r="C2" s="413" t="s">
        <v>114</v>
      </c>
      <c r="D2" s="413"/>
      <c r="E2" s="413"/>
      <c r="F2" s="413"/>
      <c r="G2" s="413"/>
      <c r="H2" s="413"/>
      <c r="I2" s="413"/>
      <c r="J2" s="413"/>
      <c r="K2" s="413"/>
      <c r="L2" s="134" t="s">
        <v>70</v>
      </c>
      <c r="M2" s="260" t="s">
        <v>0</v>
      </c>
      <c r="N2" s="35"/>
    </row>
    <row r="3" spans="1:26" ht="31.5" customHeight="1" x14ac:dyDescent="0.2">
      <c r="A3" s="29"/>
      <c r="B3" s="58"/>
      <c r="C3" s="414"/>
      <c r="D3" s="414"/>
      <c r="E3" s="414"/>
      <c r="F3" s="414"/>
      <c r="G3" s="414"/>
      <c r="H3" s="414"/>
      <c r="I3" s="414"/>
      <c r="J3" s="414"/>
      <c r="K3" s="414"/>
      <c r="L3" s="84" t="s">
        <v>1</v>
      </c>
      <c r="M3" s="261">
        <v>4</v>
      </c>
      <c r="N3" s="35"/>
      <c r="Y3" s="34"/>
      <c r="Z3" s="34"/>
    </row>
    <row r="4" spans="1:26" ht="31.5" customHeight="1" thickBot="1" x14ac:dyDescent="0.25">
      <c r="A4" s="29"/>
      <c r="B4" s="59"/>
      <c r="C4" s="420" t="s">
        <v>2</v>
      </c>
      <c r="D4" s="420"/>
      <c r="E4" s="420"/>
      <c r="F4" s="420"/>
      <c r="G4" s="420"/>
      <c r="H4" s="420"/>
      <c r="I4" s="420"/>
      <c r="J4" s="420"/>
      <c r="K4" s="420"/>
      <c r="L4" s="36" t="s">
        <v>71</v>
      </c>
      <c r="M4" s="262">
        <v>43256</v>
      </c>
      <c r="N4" s="35"/>
      <c r="Y4" s="34"/>
      <c r="Z4" s="34"/>
    </row>
    <row r="5" spans="1:26" ht="9" customHeight="1" x14ac:dyDescent="0.2">
      <c r="A5" s="32"/>
      <c r="B5" s="37"/>
      <c r="C5" s="37"/>
      <c r="D5" s="37"/>
      <c r="E5" s="38"/>
      <c r="F5" s="38"/>
      <c r="G5" s="38"/>
      <c r="H5" s="38"/>
      <c r="I5" s="38"/>
      <c r="J5" s="38"/>
      <c r="K5" s="38"/>
      <c r="L5" s="38"/>
      <c r="M5" s="38"/>
      <c r="N5" s="38"/>
      <c r="Y5" s="34"/>
      <c r="Z5" s="34"/>
    </row>
    <row r="6" spans="1:26" s="41" customFormat="1" ht="18" customHeight="1" x14ac:dyDescent="0.2">
      <c r="A6" s="29"/>
      <c r="B6" s="408" t="s">
        <v>72</v>
      </c>
      <c r="C6" s="408"/>
      <c r="D6" s="408"/>
      <c r="E6" s="408"/>
      <c r="F6" s="408"/>
      <c r="G6" s="408"/>
      <c r="H6" s="408"/>
      <c r="I6" s="46"/>
      <c r="J6" s="46"/>
      <c r="K6" s="46"/>
      <c r="L6" s="46"/>
      <c r="M6" s="46"/>
      <c r="N6" s="40"/>
      <c r="W6" s="33"/>
      <c r="Y6" s="34"/>
      <c r="Z6" s="42"/>
    </row>
    <row r="7" spans="1:26" s="41" customFormat="1" ht="18" customHeight="1" x14ac:dyDescent="0.3">
      <c r="A7" s="29"/>
      <c r="B7" s="421" t="s">
        <v>468</v>
      </c>
      <c r="C7" s="421"/>
      <c r="D7" s="421"/>
      <c r="E7" s="55"/>
      <c r="F7" s="421" t="s">
        <v>467</v>
      </c>
      <c r="G7" s="421"/>
      <c r="H7" s="421"/>
      <c r="I7" s="55"/>
      <c r="J7" s="421" t="s">
        <v>78</v>
      </c>
      <c r="K7" s="421"/>
      <c r="L7" s="421"/>
      <c r="M7" s="421"/>
      <c r="N7" s="40"/>
      <c r="W7" s="33"/>
      <c r="Y7" s="34"/>
      <c r="Z7" s="42"/>
    </row>
    <row r="8" spans="1:26" s="41" customFormat="1" ht="27" customHeight="1" x14ac:dyDescent="0.2">
      <c r="A8" s="29"/>
      <c r="B8" s="404" t="s">
        <v>190</v>
      </c>
      <c r="C8" s="404"/>
      <c r="D8" s="404"/>
      <c r="E8" s="56"/>
      <c r="F8" s="404" t="s">
        <v>129</v>
      </c>
      <c r="G8" s="404"/>
      <c r="H8" s="404"/>
      <c r="I8" s="56"/>
      <c r="J8" s="404" t="s">
        <v>45</v>
      </c>
      <c r="K8" s="404"/>
      <c r="L8" s="404"/>
      <c r="M8" s="404"/>
      <c r="N8" s="40"/>
      <c r="P8" s="72"/>
      <c r="W8" s="33"/>
      <c r="Y8" s="34"/>
      <c r="Z8" s="42"/>
    </row>
    <row r="9" spans="1:26" s="41" customFormat="1" ht="18.75" customHeight="1" x14ac:dyDescent="0.3">
      <c r="A9" s="29"/>
      <c r="B9" s="419" t="s">
        <v>128</v>
      </c>
      <c r="C9" s="419"/>
      <c r="D9" s="419"/>
      <c r="E9" s="43"/>
      <c r="F9" s="407" t="s">
        <v>138</v>
      </c>
      <c r="G9" s="407"/>
      <c r="H9" s="407"/>
      <c r="I9" s="67"/>
      <c r="J9" s="415" t="s">
        <v>295</v>
      </c>
      <c r="K9" s="415"/>
      <c r="L9" s="415"/>
      <c r="M9" s="415"/>
      <c r="N9" s="40"/>
      <c r="P9" s="72"/>
      <c r="W9" s="33"/>
      <c r="Y9" s="34"/>
      <c r="Z9" s="42"/>
    </row>
    <row r="10" spans="1:26" s="41" customFormat="1" ht="13.5" customHeight="1" x14ac:dyDescent="0.3">
      <c r="A10" s="29"/>
      <c r="B10" s="398" t="str">
        <f>IF(AND(J8="Subdirección de Análisis de Riesgos y Efectos de Cambio Climático"),'base de datos'!B8,IF(AND(J8="Subdirección para la Reducción del Riesgos y Adaptación al Cambio Climático"),'base de datos'!B9,IF(AND(J8="Subdirección para el Manejo de Emergencias y Desastres"),'base de datos'!B11,IF(AND(J8="Subdirección Corporativa y Asuntos Disciplinarios"),'base de datos'!B7,IF(AND(J8="Oficina de Tecnologías de la Información y las Comunicaciones "),'base de datos'!B10,IF(AND(J8="Oficina Asesora Jurídica"),'base de datos'!B7,IF(AND(J8="Oficina Asesora Planeación"),'base de datos'!B10,IF(AND(J8="Oficina de Comunicaciones"),'base de datos'!B10,IF(AND(J8="Dirección General"),'base de datos'!B8,"")))))))))</f>
        <v>4.  Promover la ayuda mutua y solidaria entre los habitantes de la ciudad por medio del intercambio de experiencias y buenas prácticas, la educación, capacitación y comunicación, para reducir la vulnerabilidad de la población.</v>
      </c>
      <c r="C10" s="398"/>
      <c r="D10" s="398"/>
      <c r="E10" s="206"/>
      <c r="F10" s="401"/>
      <c r="G10" s="401"/>
      <c r="H10" s="401"/>
      <c r="I10" s="201"/>
      <c r="J10" s="416" t="str">
        <f>IF(AND(B8="12. Plan de Seguridad y Privacidad de la Información"),'base de datos'!P34,IF(AND(B8="11. Plan de Tratamiento de Riesgos de Seguridad y Privacidad de la Información"),'base de datos'!P34,IF(AND(B8="10. Plan Estratégico de Tecnologías de la Información y las Comunicaciones - PETI"),'base de datos'!P34,IF(AND(B8="09. Plan Anticorrupción y de Atención al Ciudadano"),'base de datos'!P33,IF(AND(B8="08. Plan de Trabajo Anual en Seguridad y Salud en el Trabajo"),'base de datos'!P31,IF(AND(B8="06. Plan Institucional de Capacitación"),'base de datos'!P31,IF(AND(B8="01. Plan Institucional de Archivos de la Entidad - PINAR"),'base de datos'!P32,IF(AND(B8="04. Plan de Previsión de Recursos Humanos"),'base de datos'!P31,IF(AND(B8="03. Plan Anual de Vacantes"),'base de datos'!P31,IF(AND(B8="05. Plan Estratégico de Talento Humano"),'base de datos'!P31,IF(AND(B8="07. Plan de Incentivos Institucionales"),'base de datos'!P31,IF(AND(J8="Subdirección de Análisis de Riesgos y Efectos de Cambio Climático"),'base de datos'!F31,IF(AND(J8="Subdirección para la Reducción del Riesgos y Adaptación al Cambio Climático"),'base de datos'!H31,IF(AND(J8="Subdirección para el Manejo de Emergencias y Desastres"),'base de datos'!G31,IF(AND(J8="Subdirección Corporativa y Asuntos Disciplinarios"),'base de datos'!E31,IF(AND(J8="Oficina de Tecnologías de la Información y las Comunicaciones "),'base de datos'!L31,IF(AND(J8="Oficina Asesora Jurídica"),'base de datos'!I31,IF(AND(J8="Oficina Asesora Planeación"),'base de datos'!J31,IF(AND(J8="Oficina de Comunicaciones"),'base de datos'!K31,IF(AND(J8="Dirección General"),'base de datos'!M31,""))))))))))))))))))))</f>
        <v>Direccionamiento Estrategico
Desarrollo del SDGR -CC
Seguimiento evaluación y control a la gestión de la entidad</v>
      </c>
      <c r="K10" s="416"/>
      <c r="L10" s="416"/>
      <c r="M10" s="416"/>
      <c r="N10" s="40"/>
      <c r="P10" s="72"/>
      <c r="W10" s="33"/>
      <c r="Y10" s="34"/>
      <c r="Z10" s="42"/>
    </row>
    <row r="11" spans="1:26" s="41" customFormat="1" ht="13.5" customHeight="1" x14ac:dyDescent="0.3">
      <c r="A11" s="29"/>
      <c r="B11" s="399"/>
      <c r="C11" s="399"/>
      <c r="D11" s="399"/>
      <c r="E11" s="205"/>
      <c r="F11" s="402"/>
      <c r="G11" s="402"/>
      <c r="H11" s="402"/>
      <c r="I11" s="202"/>
      <c r="J11" s="417"/>
      <c r="K11" s="417"/>
      <c r="L11" s="417"/>
      <c r="M11" s="417"/>
      <c r="N11" s="40"/>
      <c r="P11" s="72"/>
      <c r="W11" s="33"/>
      <c r="Y11" s="34"/>
      <c r="Z11" s="42"/>
    </row>
    <row r="12" spans="1:26" s="41" customFormat="1" ht="13.5" customHeight="1" x14ac:dyDescent="0.3">
      <c r="A12" s="29"/>
      <c r="B12" s="399"/>
      <c r="C12" s="399"/>
      <c r="D12" s="399"/>
      <c r="E12" s="205"/>
      <c r="F12" s="402"/>
      <c r="G12" s="402"/>
      <c r="H12" s="402"/>
      <c r="I12" s="202"/>
      <c r="J12" s="417"/>
      <c r="K12" s="417"/>
      <c r="L12" s="417"/>
      <c r="M12" s="417"/>
      <c r="N12" s="40"/>
      <c r="P12" s="72"/>
      <c r="W12" s="33"/>
      <c r="Y12" s="34"/>
      <c r="Z12" s="42"/>
    </row>
    <row r="13" spans="1:26" s="41" customFormat="1" ht="13.5" customHeight="1" x14ac:dyDescent="0.3">
      <c r="A13" s="29"/>
      <c r="B13" s="399"/>
      <c r="C13" s="399"/>
      <c r="D13" s="399"/>
      <c r="E13" s="205"/>
      <c r="F13" s="402"/>
      <c r="G13" s="402"/>
      <c r="H13" s="402"/>
      <c r="I13" s="202"/>
      <c r="J13" s="417"/>
      <c r="K13" s="417"/>
      <c r="L13" s="417"/>
      <c r="M13" s="417"/>
      <c r="N13" s="40"/>
      <c r="P13" s="72"/>
      <c r="W13" s="33"/>
      <c r="Y13" s="34"/>
      <c r="Z13" s="42"/>
    </row>
    <row r="14" spans="1:26" s="41" customFormat="1" ht="13.5" customHeight="1" x14ac:dyDescent="0.3">
      <c r="A14" s="29"/>
      <c r="B14" s="399"/>
      <c r="C14" s="399"/>
      <c r="D14" s="399"/>
      <c r="E14" s="205"/>
      <c r="F14" s="402"/>
      <c r="G14" s="402"/>
      <c r="H14" s="402"/>
      <c r="I14" s="202"/>
      <c r="J14" s="417"/>
      <c r="K14" s="417"/>
      <c r="L14" s="417"/>
      <c r="M14" s="417"/>
      <c r="N14" s="40"/>
      <c r="P14" s="72"/>
      <c r="W14" s="33"/>
      <c r="Y14" s="34"/>
      <c r="Z14" s="42"/>
    </row>
    <row r="15" spans="1:26" s="41" customFormat="1" ht="13.5" customHeight="1" x14ac:dyDescent="0.2">
      <c r="A15" s="29"/>
      <c r="B15" s="400"/>
      <c r="C15" s="400"/>
      <c r="D15" s="400"/>
      <c r="E15" s="207"/>
      <c r="F15" s="403"/>
      <c r="G15" s="403"/>
      <c r="H15" s="403"/>
      <c r="I15" s="207"/>
      <c r="J15" s="418"/>
      <c r="K15" s="418"/>
      <c r="L15" s="418"/>
      <c r="M15" s="418"/>
      <c r="N15" s="40"/>
      <c r="P15" s="72"/>
      <c r="W15" s="33"/>
      <c r="Y15" s="34"/>
      <c r="Z15" s="42"/>
    </row>
    <row r="16" spans="1:26" s="41" customFormat="1" ht="10.5" customHeight="1" x14ac:dyDescent="0.2">
      <c r="A16" s="29"/>
      <c r="B16" s="61"/>
      <c r="C16" s="61"/>
      <c r="D16" s="61"/>
      <c r="E16" s="220"/>
      <c r="F16" s="61"/>
      <c r="G16" s="61"/>
      <c r="H16" s="61"/>
      <c r="I16" s="61"/>
      <c r="J16" s="61"/>
      <c r="K16" s="61"/>
      <c r="L16" s="61"/>
      <c r="M16" s="61"/>
      <c r="N16" s="40"/>
      <c r="P16" s="72"/>
      <c r="W16" s="33"/>
      <c r="Y16" s="34"/>
      <c r="Z16" s="42"/>
    </row>
    <row r="17" spans="1:26" s="41" customFormat="1" ht="18" x14ac:dyDescent="0.2">
      <c r="A17" s="29"/>
      <c r="B17" s="423" t="s">
        <v>139</v>
      </c>
      <c r="C17" s="423"/>
      <c r="D17" s="423"/>
      <c r="E17" s="423"/>
      <c r="F17" s="423"/>
      <c r="G17" s="423"/>
      <c r="H17" s="423"/>
      <c r="I17" s="39"/>
      <c r="J17" s="39"/>
      <c r="K17" s="39"/>
      <c r="L17" s="39"/>
      <c r="M17" s="39"/>
      <c r="N17" s="40"/>
      <c r="W17" s="33"/>
      <c r="Y17" s="34"/>
      <c r="Z17" s="42"/>
    </row>
    <row r="18" spans="1:26" s="41" customFormat="1" ht="8.25" customHeight="1" x14ac:dyDescent="0.2">
      <c r="A18" s="29"/>
      <c r="B18" s="43"/>
      <c r="C18" s="43"/>
      <c r="D18" s="43"/>
      <c r="E18" s="43"/>
      <c r="F18" s="43"/>
      <c r="G18" s="43"/>
      <c r="H18" s="43"/>
      <c r="I18" s="44"/>
      <c r="J18" s="44"/>
      <c r="K18" s="44"/>
      <c r="L18" s="44"/>
      <c r="M18" s="44"/>
      <c r="N18" s="40"/>
      <c r="W18" s="33"/>
      <c r="Y18" s="34"/>
      <c r="Z18" s="42"/>
    </row>
    <row r="19" spans="1:26" s="41" customFormat="1" ht="21" customHeight="1" x14ac:dyDescent="0.3">
      <c r="A19" s="29"/>
      <c r="B19" s="387" t="s">
        <v>112</v>
      </c>
      <c r="C19" s="387"/>
      <c r="D19" s="387"/>
      <c r="E19" s="55"/>
      <c r="F19" s="387" t="s">
        <v>113</v>
      </c>
      <c r="G19" s="387"/>
      <c r="H19" s="387"/>
      <c r="I19" s="44"/>
      <c r="J19" s="387" t="s">
        <v>145</v>
      </c>
      <c r="K19" s="387"/>
      <c r="L19" s="387"/>
      <c r="M19" s="387"/>
      <c r="N19" s="40"/>
      <c r="W19" s="33"/>
      <c r="Y19" s="34"/>
      <c r="Z19" s="42"/>
    </row>
    <row r="20" spans="1:26" s="41" customFormat="1" ht="28.5" customHeight="1" x14ac:dyDescent="0.2">
      <c r="A20" s="29"/>
      <c r="B20" s="406" t="s">
        <v>5</v>
      </c>
      <c r="C20" s="406"/>
      <c r="D20" s="406"/>
      <c r="E20" s="56"/>
      <c r="F20" s="406" t="s">
        <v>41</v>
      </c>
      <c r="G20" s="406"/>
      <c r="H20" s="406"/>
      <c r="I20" s="45"/>
      <c r="J20" s="406" t="s">
        <v>22</v>
      </c>
      <c r="K20" s="406"/>
      <c r="L20" s="406"/>
      <c r="M20" s="406"/>
      <c r="N20" s="40"/>
      <c r="W20" s="33"/>
      <c r="Y20" s="34"/>
      <c r="Z20" s="42"/>
    </row>
    <row r="21" spans="1:26" s="41" customFormat="1" ht="18.75" customHeight="1" x14ac:dyDescent="0.3">
      <c r="A21" s="29"/>
      <c r="B21" s="405" t="s">
        <v>73</v>
      </c>
      <c r="C21" s="405"/>
      <c r="D21" s="405"/>
      <c r="E21" s="60"/>
      <c r="F21" s="405" t="s">
        <v>74</v>
      </c>
      <c r="G21" s="405"/>
      <c r="H21" s="405"/>
      <c r="I21" s="44"/>
      <c r="J21" s="405" t="s">
        <v>75</v>
      </c>
      <c r="K21" s="405"/>
      <c r="L21" s="405"/>
      <c r="M21" s="405"/>
      <c r="N21" s="40"/>
      <c r="W21" s="33"/>
      <c r="Y21" s="34"/>
      <c r="Z21" s="42"/>
    </row>
    <row r="22" spans="1:26" s="41" customFormat="1" ht="30" customHeight="1" x14ac:dyDescent="0.2">
      <c r="A22" s="29"/>
      <c r="B22" s="404" t="s">
        <v>7</v>
      </c>
      <c r="C22" s="404"/>
      <c r="D22" s="404"/>
      <c r="E22" s="56"/>
      <c r="F22" s="404" t="s">
        <v>10</v>
      </c>
      <c r="G22" s="404"/>
      <c r="H22" s="404"/>
      <c r="I22" s="45"/>
      <c r="J22" s="404" t="s">
        <v>13</v>
      </c>
      <c r="K22" s="404"/>
      <c r="L22" s="404"/>
      <c r="M22" s="404"/>
      <c r="N22" s="40"/>
      <c r="W22" s="33"/>
      <c r="Y22" s="34"/>
      <c r="Z22" s="42"/>
    </row>
    <row r="23" spans="1:26" s="41" customFormat="1" ht="21" customHeight="1" x14ac:dyDescent="0.3">
      <c r="A23" s="29"/>
      <c r="B23" s="405" t="s">
        <v>76</v>
      </c>
      <c r="C23" s="405"/>
      <c r="D23" s="405"/>
      <c r="E23" s="73"/>
      <c r="F23" s="405" t="s">
        <v>140</v>
      </c>
      <c r="G23" s="405"/>
      <c r="H23" s="405"/>
      <c r="I23" s="44"/>
      <c r="J23" s="407"/>
      <c r="K23" s="407"/>
      <c r="L23" s="407"/>
      <c r="M23" s="407"/>
      <c r="N23" s="40"/>
      <c r="W23" s="33"/>
      <c r="Y23" s="34"/>
      <c r="Z23" s="42"/>
    </row>
    <row r="24" spans="1:26" s="41" customFormat="1" ht="43.5" customHeight="1" x14ac:dyDescent="0.3">
      <c r="A24" s="29"/>
      <c r="B24" s="410" t="str">
        <f>IF(AND(J8="Subdirección de Análisis de Riesgos y Efectos de Cambio Climático"),'base de datos'!A175,IF(AND(J8="Subdirección para la Reducción del Riesgos y Adaptación al Cambio Climático"),'base de datos'!A176,IF(AND(J8="Subdirección para el Manejo de Emergencias y Desastres"),'base de datos'!A177,IF(AND(J8="Subdirección Corporativa y Asuntos Disciplinarios"),'base de datos'!A178,IF(AND(J8="Oficina de Tecnologías de la Información y las Comunicaciones "),'base de datos'!A179,IF(AND(J8="Oficina Asesora Jurídica"),'base de datos'!A180,IF(AND(J8="Oficina Asesora Planeación"),'base de datos'!A181,IF(AND(J8="Oficina de Comunicaciones"),'base de datos'!A182,IF(AND(J8="Dirección General"),'base de datos'!A180,"")))))))))</f>
        <v>Proyecto No 1166 Consolidacion de la gestión pública eficiente del IDIGER, como entidad coordinadora del SDGR-CC.</v>
      </c>
      <c r="C24" s="410"/>
      <c r="D24" s="410"/>
      <c r="E24" s="201"/>
      <c r="F24" s="395" t="str">
        <f>IF(AND(B24="Proyecto No 1172 Conocimiento del riesgo y efectos del cambio climático."),'base de datos'!L175,IF(AND(B24="Proyecto No 1158 Reducción del riesgo y adaptación al cambio climático."),'base de datos'!L176,IF(AND(B24="Proyecto No 1178 Fortalecimiento del manejo de emergencias y desastres."),'base de datos'!L177,IF(AND(B24="Proyecto No 1166 Consolidación de la gestión pública eficiente del IDIGER, como entidad coordinadora del SDGR-CC."),'base de datos'!L178,IF(AND(B24="Proyecto No 1166_Consolidación de la gestión pública eficiente del IDIGER, como entidad coordinadora del SDGR-CC."),'base de datos'!L179,IF(AND(B24="Proyecto No 1166 Consolidación de la gestión pública eficiente del IDIGER, como entidad coordinadora del SDGR-CC"),'base de datos'!L180,IF(AND(B24="Proyecto No 1166 Consolidacion de la gestión pública eficiente del IDIGER, como entidad coordinadora del SDGR-CC."),'base de datos'!L181,IF(AND(B24="Proyecto No 1158 Reducción del riesgo y adaptación al cambio climático"),'base de datos'!L182,""))))))))</f>
        <v>00 Porcentaje de sostenibilidad del Sistema Integrado de Gestión en el Gobierno Distrital
03 Implementar y mantener el Sistema Integrado de Gestión del IDIGER.</v>
      </c>
      <c r="G24" s="395"/>
      <c r="H24" s="395"/>
      <c r="I24" s="395"/>
      <c r="J24" s="395"/>
      <c r="K24" s="395"/>
      <c r="L24" s="395"/>
      <c r="M24" s="395"/>
      <c r="N24" s="40"/>
      <c r="W24" s="33"/>
      <c r="Y24" s="34"/>
      <c r="Z24" s="42"/>
    </row>
    <row r="25" spans="1:26" s="41" customFormat="1" ht="43.5" customHeight="1" x14ac:dyDescent="0.3">
      <c r="A25" s="29"/>
      <c r="B25" s="411"/>
      <c r="C25" s="411"/>
      <c r="D25" s="411"/>
      <c r="E25" s="202"/>
      <c r="F25" s="396"/>
      <c r="G25" s="396"/>
      <c r="H25" s="396"/>
      <c r="I25" s="396"/>
      <c r="J25" s="396"/>
      <c r="K25" s="396"/>
      <c r="L25" s="396"/>
      <c r="M25" s="396"/>
      <c r="N25" s="40"/>
      <c r="W25" s="33"/>
      <c r="Y25" s="34"/>
      <c r="Z25" s="42"/>
    </row>
    <row r="26" spans="1:26" s="41" customFormat="1" ht="43.5" customHeight="1" x14ac:dyDescent="0.2">
      <c r="A26" s="29"/>
      <c r="B26" s="412"/>
      <c r="C26" s="412"/>
      <c r="D26" s="412"/>
      <c r="E26" s="74"/>
      <c r="F26" s="397"/>
      <c r="G26" s="397"/>
      <c r="H26" s="397"/>
      <c r="I26" s="397"/>
      <c r="J26" s="397"/>
      <c r="K26" s="397"/>
      <c r="L26" s="397"/>
      <c r="M26" s="397"/>
      <c r="N26" s="40"/>
      <c r="W26" s="33"/>
      <c r="Y26" s="34"/>
      <c r="Z26" s="42"/>
    </row>
    <row r="27" spans="1:26" s="41" customFormat="1" ht="9.75" customHeight="1" x14ac:dyDescent="0.25">
      <c r="A27" s="29"/>
      <c r="B27" s="46"/>
      <c r="C27" s="46"/>
      <c r="D27" s="46"/>
      <c r="E27" s="46"/>
      <c r="F27" s="46"/>
      <c r="G27" s="46"/>
      <c r="H27" s="46"/>
      <c r="I27" s="46"/>
      <c r="J27" s="46"/>
      <c r="K27" s="46"/>
      <c r="L27" s="46"/>
      <c r="M27" s="46"/>
      <c r="N27" s="40"/>
      <c r="W27" s="33"/>
      <c r="Y27" s="47"/>
      <c r="Z27" s="42"/>
    </row>
    <row r="28" spans="1:26" s="41" customFormat="1" ht="18" customHeight="1" x14ac:dyDescent="0.2">
      <c r="A28" s="29"/>
      <c r="B28" s="408" t="s">
        <v>115</v>
      </c>
      <c r="C28" s="408"/>
      <c r="D28" s="408"/>
      <c r="E28" s="408"/>
      <c r="F28" s="408"/>
      <c r="G28" s="408"/>
      <c r="H28" s="408"/>
      <c r="I28" s="46"/>
      <c r="J28" s="46"/>
      <c r="K28" s="46"/>
      <c r="L28" s="46"/>
      <c r="M28" s="46"/>
      <c r="N28" s="40"/>
      <c r="Q28" s="81"/>
      <c r="R28" s="81"/>
      <c r="S28" s="81"/>
      <c r="W28" s="33"/>
      <c r="Y28" s="34"/>
      <c r="Z28" s="42"/>
    </row>
    <row r="29" spans="1:26" s="41" customFormat="1" ht="7.5" customHeight="1" x14ac:dyDescent="0.2">
      <c r="A29" s="29"/>
      <c r="B29" s="46"/>
      <c r="C29" s="46"/>
      <c r="D29" s="43"/>
      <c r="E29" s="43"/>
      <c r="F29" s="43"/>
      <c r="G29" s="43"/>
      <c r="H29" s="43"/>
      <c r="I29" s="43"/>
      <c r="J29" s="46"/>
      <c r="K29" s="46"/>
      <c r="L29" s="46"/>
      <c r="M29" s="46"/>
      <c r="N29" s="40"/>
      <c r="Q29" s="81"/>
      <c r="R29" s="81"/>
      <c r="S29" s="81"/>
      <c r="W29" s="33"/>
      <c r="Y29" s="34"/>
      <c r="Z29" s="42"/>
    </row>
    <row r="30" spans="1:26" s="41" customFormat="1" ht="22.5" customHeight="1" x14ac:dyDescent="0.3">
      <c r="A30" s="29"/>
      <c r="B30" s="409" t="s">
        <v>148</v>
      </c>
      <c r="C30" s="409"/>
      <c r="D30" s="70" t="s">
        <v>146</v>
      </c>
      <c r="F30" s="387" t="s">
        <v>191</v>
      </c>
      <c r="G30" s="387"/>
      <c r="H30" s="387"/>
      <c r="I30" s="55"/>
      <c r="J30" s="68" t="s">
        <v>173</v>
      </c>
      <c r="K30" s="409" t="s">
        <v>174</v>
      </c>
      <c r="L30" s="409"/>
      <c r="M30" s="409"/>
      <c r="N30" s="40"/>
      <c r="Q30" s="81"/>
      <c r="R30" s="81"/>
      <c r="S30" s="81"/>
      <c r="W30" s="33"/>
      <c r="Y30" s="34"/>
      <c r="Z30" s="42"/>
    </row>
    <row r="31" spans="1:26" s="41" customFormat="1" ht="42" customHeight="1" x14ac:dyDescent="0.2">
      <c r="A31" s="29"/>
      <c r="B31" s="390" t="s">
        <v>580</v>
      </c>
      <c r="C31" s="390"/>
      <c r="D31" s="66" t="str">
        <f>IF(AND(F31="Gastos generales"),'base de datos'!$B$158,IF(AND(F31="Proyecto No 1172 Conocimiento del riesgo y efectos del cambio climático."),'base de datos'!$B$159,IF(AND(F31="Proyecto No 1158 Reducción del riesgo y adaptación al cambio climático."),'base de datos'!$B$160,IF(AND(F31="Proyecto No 1178 Fortalecimiento del manejo de emergencias y desastres."),'base de datos'!$B$161,IF(AND(F31="Proyecto No 1166 Consolidación de la gestión pública eficiente del IDIGER, como entidad coordinadora del SDGR-CC."),'base de datos'!$B$162,IF(AND(F31="Subcuenta de Conocimiento del Riesgos y de los Efectos del Cambio Climatico - Generación de conociminento y actualización de los analisis de riesgos y efectos del cambio climatico."),'base de datos'!$B$163,IF(AND(F31="Subcuenta de Conocimiento del Riesgos y de los Efectos del Cambio Climatico - Resiliencia sectorial y reducciòn de riesgos de gran impacto."),'base de datos'!$B$164,IF(AND(F31="Subcuenta de Reducción del Riesgo - Reducción de la vulnerabilidad territorial de Bogotá frente a riesgos y efectos del cambio climático."),'base de datos'!$B$165,IF(AND(F31="Subcuenta de Manejo de Emergencias, Calamidades o Desastres - Implementación de procesos efectivos de preparativos, respuesta y recuperación post evento."),'base de datos'!$B$166,IF(AND(F31="Subcuenta de Manejo de Emergencias, Calamidades o Desastres - Atención Integral, oportuna, eficiente y eficaz de las situaciones de emergencia, calamidad o desastre a traves de la estrategia distrital de respuesta."),'base de datos'!$B$167,IF(AND(F31="Subcuenta de Adaptación al Cambio Climático - Manejo integral del agua como elemento vital para la resiliencia frente a riesgos y los efectos del cambio climatico."),'base de datos'!$B$168,IF(AND(F31="Subcuenta de Adaptación al Cambio Climático- Sistema de gobernanza ambiental para afrontar colectivamente los riesgos y efectos de cambio climatico."),'base de datos'!$B$169,IF(AND(F31="Subcuenta de Adaptación al Cambio Climático- Tranformaciòn cultural para enfentar los riesgos y los nuevos retos del cambio climatico."),'base de datos'!$B$170,IF(AND(F31="Subcuenta de Adaptación al Cambio Climático- Bogota ciudad sostenible y eficiente baja en carbono"),'base de datos'!$B$171,""))))))))))))))</f>
        <v>3-3-1-15-07-42-1166</v>
      </c>
      <c r="E31" s="56"/>
      <c r="F31" s="388" t="s">
        <v>141</v>
      </c>
      <c r="G31" s="388"/>
      <c r="H31" s="388"/>
      <c r="I31" s="56"/>
      <c r="J31" s="66">
        <v>2018</v>
      </c>
      <c r="K31" s="389">
        <v>5276840000</v>
      </c>
      <c r="L31" s="389"/>
      <c r="M31" s="389"/>
      <c r="N31" s="40"/>
      <c r="Q31" s="422"/>
      <c r="R31" s="422"/>
      <c r="S31" s="422"/>
      <c r="W31" s="33"/>
      <c r="Y31" s="34"/>
      <c r="Z31" s="42"/>
    </row>
    <row r="32" spans="1:26" s="41" customFormat="1" ht="42" customHeight="1" x14ac:dyDescent="0.2">
      <c r="A32" s="29"/>
      <c r="B32" s="390" t="s">
        <v>189</v>
      </c>
      <c r="C32" s="390"/>
      <c r="D32" s="218" t="str">
        <f>IF(AND(F32="Gastos generales"),'base de datos'!$B$158,IF(AND(F32="Proyecto No 1172 Conocimiento del riesgo y efectos del cambio climático."),'base de datos'!$B$159,IF(AND(F32="Proyecto No 1158 Reducción del riesgo y adaptación al cambio climático."),'base de datos'!$B$160,IF(AND(F32="Proyecto No 1178 Fortalecimiento del manejo de emergencias y desastres."),'base de datos'!$B$161,IF(AND(F32="Proyecto No 1166 Consolidación de la gestión pública eficiente del IDIGER, como entidad coordinadora del SDGR-CC."),'base de datos'!$B$162,IF(AND(F32="Subcuenta de Conocimiento del Riesgos y de los Efectos del Cambio Climatico - Generación de conociminento y actualización de los analisis de riesgos y efectos del cambio climatico."),'base de datos'!$B$163,IF(AND(F32="Subcuenta de Conocimiento del Riesgos y de los Efectos del Cambio Climatico - Resiliencia sectorial y reducciòn de riesgos de gran impacto."),'base de datos'!$B$164,IF(AND(F32="Subcuenta de Reducción del Riesgo - Reducción de la vulnerabilidad territorial de Bogotá frente a riesgos y efectos del cambio climático."),'base de datos'!$B$165,IF(AND(F32="Subcuenta de Manejo de Emergencias, Calamidades o Desastres - Implementación de procesos efectivos de preparativos, respuesta y recuperación post evento."),'base de datos'!$B$166,IF(AND(F32="Subcuenta de Manejo de Emergencias, Calamidades o Desastres - Atención Integral, oportuna, eficiente y eficaz de las situaciones de emergencia, calamidad o desastre a traves de la estrategia distrital de respuesta."),'base de datos'!$B$167,IF(AND(F32="Subcuenta de Adaptación al Cambio Climático - Manejo integral del agua como elemento vital para la resiliencia frente a riesgos y los efectos del cambio climatico."),'base de datos'!$B$168,IF(AND(F32="Subcuenta de Adaptación al Cambio Climático- Sistema de gobernanza ambiental para afrontar colectivamente los riesgos y efectos de cambio climatico."),'base de datos'!$B$169,IF(AND(F32="Subcuenta de Adaptación al Cambio Climático- Tranformaciòn cultural para enfentar los riesgos y los nuevos retos del cambio climatico."),'base de datos'!$B$170,IF(AND(F32="Subcuenta de Adaptación al Cambio Climático- Bogota ciudad sostenible y eficiente baja en carbono"),'base de datos'!$B$171,""))))))))))))))</f>
        <v>3-1-2</v>
      </c>
      <c r="E32" s="56"/>
      <c r="F32" s="388" t="s">
        <v>183</v>
      </c>
      <c r="G32" s="388"/>
      <c r="H32" s="388"/>
      <c r="I32" s="56"/>
      <c r="J32" s="48">
        <v>2018</v>
      </c>
      <c r="K32" s="389">
        <v>16476991379</v>
      </c>
      <c r="L32" s="389"/>
      <c r="M32" s="389"/>
      <c r="N32" s="40"/>
      <c r="Q32" s="422"/>
      <c r="R32" s="422"/>
      <c r="S32" s="422"/>
      <c r="W32" s="33"/>
      <c r="Y32" s="34"/>
      <c r="Z32" s="42"/>
    </row>
    <row r="33" spans="1:27" s="41" customFormat="1" ht="42" customHeight="1" x14ac:dyDescent="0.2">
      <c r="A33" s="29"/>
      <c r="B33" s="390"/>
      <c r="C33" s="390"/>
      <c r="D33" s="218"/>
      <c r="E33" s="56"/>
      <c r="F33" s="388"/>
      <c r="G33" s="388"/>
      <c r="H33" s="388"/>
      <c r="I33" s="56"/>
      <c r="J33" s="48"/>
      <c r="K33" s="389"/>
      <c r="L33" s="389"/>
      <c r="M33" s="389"/>
      <c r="N33" s="40"/>
      <c r="Q33" s="81"/>
      <c r="R33" s="81"/>
      <c r="S33" s="81"/>
      <c r="W33" s="33"/>
      <c r="Y33" s="34"/>
      <c r="Z33" s="42"/>
    </row>
    <row r="34" spans="1:27" s="41" customFormat="1" ht="42" customHeight="1" x14ac:dyDescent="0.2">
      <c r="A34" s="29"/>
      <c r="B34" s="390"/>
      <c r="C34" s="390"/>
      <c r="D34" s="218"/>
      <c r="E34" s="56"/>
      <c r="F34" s="388"/>
      <c r="G34" s="388"/>
      <c r="H34" s="388"/>
      <c r="I34" s="56"/>
      <c r="J34" s="48"/>
      <c r="K34" s="389"/>
      <c r="L34" s="389"/>
      <c r="M34" s="389"/>
      <c r="N34" s="40"/>
      <c r="Q34" s="81"/>
      <c r="R34" s="81"/>
      <c r="S34" s="81"/>
      <c r="W34" s="33"/>
      <c r="Y34" s="34"/>
      <c r="Z34" s="42"/>
    </row>
    <row r="35" spans="1:27" s="41" customFormat="1" ht="8.25" customHeight="1" x14ac:dyDescent="0.2">
      <c r="A35" s="29"/>
      <c r="B35" s="46"/>
      <c r="C35" s="46"/>
      <c r="D35" s="43"/>
      <c r="E35" s="43"/>
      <c r="F35" s="43"/>
      <c r="G35" s="43"/>
      <c r="H35" s="43"/>
      <c r="I35" s="43"/>
      <c r="J35" s="46"/>
      <c r="K35" s="46"/>
      <c r="L35" s="46"/>
      <c r="M35" s="46"/>
      <c r="N35" s="40"/>
      <c r="W35" s="33"/>
      <c r="Y35" s="34"/>
      <c r="Z35" s="42"/>
    </row>
    <row r="36" spans="1:27" ht="18" customHeight="1" x14ac:dyDescent="0.3">
      <c r="A36" s="49"/>
      <c r="B36" s="391" t="s">
        <v>436</v>
      </c>
      <c r="C36" s="391"/>
      <c r="D36" s="391"/>
      <c r="E36" s="50"/>
      <c r="F36" s="425"/>
      <c r="G36" s="425"/>
      <c r="H36" s="425"/>
      <c r="I36" s="425"/>
      <c r="J36" s="425"/>
      <c r="K36" s="392">
        <f>SUM(K31:M34)</f>
        <v>21753831379</v>
      </c>
      <c r="L36" s="393"/>
      <c r="M36" s="394"/>
      <c r="N36" s="49"/>
      <c r="Y36" s="34"/>
      <c r="Z36" s="34"/>
      <c r="AA36" s="34"/>
    </row>
    <row r="37" spans="1:27" ht="18.75" customHeight="1" x14ac:dyDescent="0.3">
      <c r="A37" s="49"/>
      <c r="B37" s="424" t="s">
        <v>81</v>
      </c>
      <c r="C37" s="424"/>
      <c r="D37" s="424"/>
      <c r="E37" s="75"/>
      <c r="F37" s="426" t="str">
        <f>IF(AND(J8="Subdirección de Análisis de Riesgos y Efectos de Cambio Climático"),B46,IF(AND(J8="Subdirección para la Reducción del Riesgos y Adaptación al Cambio Climático"),B47,IF(AND(J8="Subdirección para el Manejo de Emergencias y Desastres"),B48,IF(AND(J8="Subdirección Corporativa y Asuntos Disciplinarios"),B49,IF(AND(J8="Oficina de Tecnologías de la Información y las Comunicaciones "),B50,IF(AND(J8="Oficina Asesora Jurídica"),B51,IF(AND(J8="Oficina Asesora Planeación"),B52,IF(AND(J8="Oficina de Comunicaciones"),B53,IF(AND(J8="Dirección General"),B54,"")))))))))</f>
        <v>Jorge Andres Castro
Oficina Asesora de Planeación 
Jefe de la Oficina Asesora de Planeación
acastro@idiger.gov.co
4297414 - Extensión 2713</v>
      </c>
      <c r="G37" s="426"/>
      <c r="H37" s="426"/>
      <c r="I37" s="426"/>
      <c r="J37" s="426"/>
      <c r="K37" s="78"/>
      <c r="L37" s="78"/>
      <c r="M37" s="78"/>
      <c r="N37" s="49"/>
      <c r="Y37" s="34"/>
      <c r="Z37" s="34"/>
      <c r="AA37" s="34"/>
    </row>
    <row r="38" spans="1:27" ht="18.75" customHeight="1" x14ac:dyDescent="0.3">
      <c r="A38" s="49"/>
      <c r="B38" s="424" t="s">
        <v>82</v>
      </c>
      <c r="C38" s="424"/>
      <c r="D38" s="424"/>
      <c r="E38" s="75"/>
      <c r="F38" s="426"/>
      <c r="G38" s="426"/>
      <c r="H38" s="426"/>
      <c r="I38" s="426"/>
      <c r="J38" s="426"/>
      <c r="K38" s="78"/>
      <c r="L38" s="78"/>
      <c r="M38" s="78"/>
      <c r="N38" s="49"/>
      <c r="Y38" s="34"/>
      <c r="Z38" s="34"/>
      <c r="AA38" s="34"/>
    </row>
    <row r="39" spans="1:27" ht="18.75" customHeight="1" x14ac:dyDescent="0.3">
      <c r="A39" s="49"/>
      <c r="B39" s="424" t="s">
        <v>83</v>
      </c>
      <c r="C39" s="424"/>
      <c r="D39" s="424"/>
      <c r="E39" s="75"/>
      <c r="F39" s="426"/>
      <c r="G39" s="426"/>
      <c r="H39" s="426"/>
      <c r="I39" s="426"/>
      <c r="J39" s="426"/>
      <c r="K39" s="78"/>
      <c r="L39" s="78"/>
      <c r="M39" s="78"/>
      <c r="N39" s="49"/>
      <c r="Y39" s="34"/>
      <c r="Z39" s="34"/>
      <c r="AA39" s="34"/>
    </row>
    <row r="40" spans="1:27" ht="18.75" x14ac:dyDescent="0.2">
      <c r="A40" s="49"/>
      <c r="B40" s="424" t="s">
        <v>84</v>
      </c>
      <c r="C40" s="424"/>
      <c r="D40" s="424"/>
      <c r="E40" s="76"/>
      <c r="F40" s="426"/>
      <c r="G40" s="426"/>
      <c r="H40" s="426"/>
      <c r="I40" s="426"/>
      <c r="J40" s="426"/>
      <c r="K40" s="79"/>
      <c r="L40" s="79"/>
      <c r="M40" s="79"/>
      <c r="Y40" s="34"/>
      <c r="Z40" s="34"/>
      <c r="AA40" s="34"/>
    </row>
    <row r="41" spans="1:27" ht="18.75" x14ac:dyDescent="0.3">
      <c r="A41" s="49"/>
      <c r="B41" s="424" t="s">
        <v>85</v>
      </c>
      <c r="C41" s="424"/>
      <c r="D41" s="424"/>
      <c r="E41" s="75"/>
      <c r="F41" s="426"/>
      <c r="G41" s="426"/>
      <c r="H41" s="426"/>
      <c r="I41" s="426"/>
      <c r="J41" s="426"/>
      <c r="K41" s="78"/>
      <c r="L41" s="78"/>
      <c r="M41" s="78"/>
      <c r="Y41" s="34"/>
      <c r="Z41" s="34"/>
      <c r="AA41" s="34"/>
    </row>
    <row r="42" spans="1:27" ht="8.25" customHeight="1" x14ac:dyDescent="0.2">
      <c r="A42" s="29"/>
      <c r="B42" s="30"/>
      <c r="C42" s="30"/>
      <c r="D42" s="31"/>
      <c r="E42" s="31"/>
      <c r="F42" s="31"/>
      <c r="G42" s="31"/>
      <c r="H42" s="31"/>
      <c r="I42" s="29"/>
      <c r="J42" s="77"/>
      <c r="K42" s="77"/>
      <c r="L42" s="77"/>
      <c r="M42" s="77"/>
      <c r="N42" s="29"/>
      <c r="Y42" s="34"/>
      <c r="Z42" s="34"/>
      <c r="AA42" s="34"/>
    </row>
    <row r="43" spans="1:27" x14ac:dyDescent="0.2">
      <c r="Y43" s="34"/>
      <c r="Z43" s="34"/>
      <c r="AA43" s="34"/>
    </row>
    <row r="44" spans="1:27" x14ac:dyDescent="0.2">
      <c r="Y44" s="34"/>
      <c r="Z44" s="34"/>
      <c r="AA44" s="34"/>
    </row>
    <row r="45" spans="1:27" x14ac:dyDescent="0.2">
      <c r="Y45" s="34"/>
      <c r="Z45" s="34"/>
      <c r="AA45" s="34"/>
    </row>
    <row r="46" spans="1:27" ht="114.75" hidden="1" x14ac:dyDescent="0.2">
      <c r="B46" s="203" t="s">
        <v>470</v>
      </c>
      <c r="Y46" s="34"/>
      <c r="Z46" s="34"/>
      <c r="AA46" s="34"/>
    </row>
    <row r="47" spans="1:27" ht="114.75" hidden="1" x14ac:dyDescent="0.2">
      <c r="B47" s="203" t="s">
        <v>471</v>
      </c>
      <c r="Y47" s="34"/>
      <c r="Z47" s="34"/>
      <c r="AA47" s="34"/>
    </row>
    <row r="48" spans="1:27" ht="89.25" hidden="1" x14ac:dyDescent="0.2">
      <c r="B48" s="204" t="s">
        <v>472</v>
      </c>
      <c r="Y48" s="34"/>
      <c r="Z48" s="34"/>
      <c r="AA48" s="34"/>
    </row>
    <row r="49" spans="2:27" ht="89.25" hidden="1" x14ac:dyDescent="0.2">
      <c r="B49" s="204" t="s">
        <v>473</v>
      </c>
      <c r="Y49" s="34"/>
      <c r="Z49" s="34"/>
      <c r="AA49" s="34"/>
    </row>
    <row r="50" spans="2:27" ht="63.75" hidden="1" x14ac:dyDescent="0.2">
      <c r="B50" s="204" t="s">
        <v>474</v>
      </c>
      <c r="Y50" s="34"/>
      <c r="Z50" s="34"/>
      <c r="AA50" s="34"/>
    </row>
    <row r="51" spans="2:27" ht="76.5" hidden="1" x14ac:dyDescent="0.2">
      <c r="B51" s="204" t="s">
        <v>476</v>
      </c>
      <c r="Y51" s="34"/>
      <c r="Z51" s="34"/>
      <c r="AA51" s="34"/>
    </row>
    <row r="52" spans="2:27" ht="83.25" hidden="1" customHeight="1" x14ac:dyDescent="0.2">
      <c r="B52" s="204" t="s">
        <v>717</v>
      </c>
      <c r="Y52" s="34"/>
      <c r="Z52" s="34"/>
      <c r="AA52" s="34"/>
    </row>
    <row r="53" spans="2:27" ht="63.75" hidden="1" x14ac:dyDescent="0.2">
      <c r="B53" s="204" t="s">
        <v>477</v>
      </c>
      <c r="Y53" s="34"/>
      <c r="Z53" s="34"/>
      <c r="AA53" s="34"/>
    </row>
    <row r="54" spans="2:27" ht="76.5" hidden="1" x14ac:dyDescent="0.2">
      <c r="B54" s="203" t="s">
        <v>478</v>
      </c>
      <c r="Y54" s="34"/>
      <c r="Z54" s="34"/>
      <c r="AA54" s="34"/>
    </row>
    <row r="55" spans="2:27" x14ac:dyDescent="0.2">
      <c r="B55" s="203"/>
      <c r="Y55" s="34"/>
      <c r="Z55" s="34"/>
      <c r="AA55" s="34"/>
    </row>
    <row r="56" spans="2:27" x14ac:dyDescent="0.2">
      <c r="Y56" s="34"/>
      <c r="Z56" s="34"/>
      <c r="AA56" s="34"/>
    </row>
    <row r="57" spans="2:27" x14ac:dyDescent="0.2">
      <c r="Y57" s="34"/>
      <c r="Z57" s="34"/>
      <c r="AA57" s="34"/>
    </row>
    <row r="58" spans="2:27" x14ac:dyDescent="0.2">
      <c r="Y58" s="34"/>
      <c r="Z58" s="34"/>
      <c r="AA58" s="34"/>
    </row>
    <row r="59" spans="2:27" x14ac:dyDescent="0.2">
      <c r="Y59" s="34"/>
      <c r="Z59" s="34"/>
      <c r="AA59" s="34"/>
    </row>
    <row r="60" spans="2:27" x14ac:dyDescent="0.2">
      <c r="Y60" s="34"/>
      <c r="Z60" s="34"/>
      <c r="AA60" s="34"/>
    </row>
    <row r="61" spans="2:27" x14ac:dyDescent="0.2">
      <c r="Y61" s="34"/>
      <c r="Z61" s="34"/>
      <c r="AA61" s="34"/>
    </row>
    <row r="62" spans="2:27" x14ac:dyDescent="0.2">
      <c r="Y62" s="34"/>
      <c r="Z62" s="34"/>
      <c r="AA62" s="34"/>
    </row>
    <row r="63" spans="2:27" x14ac:dyDescent="0.2">
      <c r="Y63" s="34"/>
      <c r="Z63" s="34"/>
      <c r="AA63" s="34"/>
    </row>
    <row r="64" spans="2:27" x14ac:dyDescent="0.2">
      <c r="Y64" s="34"/>
      <c r="Z64" s="34"/>
      <c r="AA64" s="34"/>
    </row>
    <row r="65" spans="25:27" x14ac:dyDescent="0.2">
      <c r="Y65" s="34"/>
      <c r="Z65" s="34"/>
      <c r="AA65" s="34"/>
    </row>
    <row r="66" spans="25:27" x14ac:dyDescent="0.2">
      <c r="Y66" s="34"/>
      <c r="Z66" s="34"/>
      <c r="AA66" s="34"/>
    </row>
    <row r="67" spans="25:27" x14ac:dyDescent="0.2">
      <c r="Z67" s="34"/>
      <c r="AA67" s="34"/>
    </row>
    <row r="68" spans="25:27" x14ac:dyDescent="0.2">
      <c r="Z68" s="34"/>
      <c r="AA68" s="34"/>
    </row>
    <row r="69" spans="25:27" x14ac:dyDescent="0.2">
      <c r="Z69" s="34"/>
      <c r="AA69" s="34"/>
    </row>
    <row r="70" spans="25:27" x14ac:dyDescent="0.2">
      <c r="Z70" s="34"/>
      <c r="AA70" s="34"/>
    </row>
    <row r="71" spans="25:27" x14ac:dyDescent="0.2">
      <c r="Z71" s="34"/>
      <c r="AA71" s="34"/>
    </row>
    <row r="72" spans="25:27" x14ac:dyDescent="0.2">
      <c r="Z72" s="34"/>
      <c r="AA72" s="34"/>
    </row>
    <row r="73" spans="25:27" x14ac:dyDescent="0.2">
      <c r="Z73" s="34"/>
      <c r="AA73" s="34"/>
    </row>
    <row r="74" spans="25:27" x14ac:dyDescent="0.2">
      <c r="Z74" s="34"/>
      <c r="AA74" s="34"/>
    </row>
    <row r="75" spans="25:27" x14ac:dyDescent="0.2">
      <c r="Z75" s="34"/>
      <c r="AA75" s="34"/>
    </row>
    <row r="76" spans="25:27" x14ac:dyDescent="0.2">
      <c r="Z76" s="34"/>
      <c r="AA76" s="34"/>
    </row>
    <row r="77" spans="25:27" x14ac:dyDescent="0.2">
      <c r="Z77" s="34"/>
      <c r="AA77" s="34"/>
    </row>
    <row r="78" spans="25:27" x14ac:dyDescent="0.2">
      <c r="Z78" s="34"/>
      <c r="AA78" s="34"/>
    </row>
    <row r="79" spans="25:27" x14ac:dyDescent="0.2">
      <c r="Z79" s="34"/>
      <c r="AA79" s="34"/>
    </row>
    <row r="80" spans="25:27" x14ac:dyDescent="0.2">
      <c r="Z80" s="34"/>
      <c r="AA80" s="34"/>
    </row>
    <row r="81" spans="26:27" x14ac:dyDescent="0.2">
      <c r="Z81" s="34"/>
      <c r="AA81" s="34"/>
    </row>
    <row r="82" spans="26:27" x14ac:dyDescent="0.2">
      <c r="Z82" s="34"/>
      <c r="AA82" s="34"/>
    </row>
    <row r="83" spans="26:27" x14ac:dyDescent="0.2">
      <c r="Z83" s="34"/>
      <c r="AA83" s="34"/>
    </row>
    <row r="84" spans="26:27" x14ac:dyDescent="0.2">
      <c r="Z84" s="34"/>
      <c r="AA84" s="34"/>
    </row>
    <row r="85" spans="26:27" x14ac:dyDescent="0.2">
      <c r="Z85" s="34"/>
      <c r="AA85" s="34"/>
    </row>
    <row r="86" spans="26:27" x14ac:dyDescent="0.2">
      <c r="Z86" s="34"/>
      <c r="AA86" s="34"/>
    </row>
    <row r="87" spans="26:27" x14ac:dyDescent="0.2">
      <c r="Z87" s="34"/>
      <c r="AA87" s="34"/>
    </row>
    <row r="88" spans="26:27" x14ac:dyDescent="0.2">
      <c r="Z88" s="34"/>
      <c r="AA88" s="34"/>
    </row>
    <row r="89" spans="26:27" x14ac:dyDescent="0.2">
      <c r="Z89" s="34"/>
      <c r="AA89" s="34"/>
    </row>
    <row r="90" spans="26:27" x14ac:dyDescent="0.2">
      <c r="AA90" s="34"/>
    </row>
    <row r="91" spans="26:27" x14ac:dyDescent="0.2">
      <c r="AA91" s="34"/>
    </row>
    <row r="92" spans="26:27" x14ac:dyDescent="0.2">
      <c r="AA92" s="34"/>
    </row>
    <row r="93" spans="26:27" x14ac:dyDescent="0.2">
      <c r="AA93" s="34"/>
    </row>
    <row r="94" spans="26:27" x14ac:dyDescent="0.2">
      <c r="AA94" s="34"/>
    </row>
    <row r="95" spans="26:27" x14ac:dyDescent="0.2">
      <c r="AA95" s="34"/>
    </row>
    <row r="96" spans="26:27" x14ac:dyDescent="0.2">
      <c r="AA96" s="34"/>
    </row>
    <row r="97" spans="27:27" x14ac:dyDescent="0.2">
      <c r="AA97" s="34"/>
    </row>
    <row r="98" spans="27:27" x14ac:dyDescent="0.2">
      <c r="AA98" s="34"/>
    </row>
    <row r="99" spans="27:27" x14ac:dyDescent="0.2">
      <c r="AA99" s="34"/>
    </row>
    <row r="100" spans="27:27" x14ac:dyDescent="0.2">
      <c r="AA100" s="34"/>
    </row>
    <row r="101" spans="27:27" x14ac:dyDescent="0.2">
      <c r="AA101" s="34"/>
    </row>
    <row r="102" spans="27:27" x14ac:dyDescent="0.2">
      <c r="AA102" s="34"/>
    </row>
    <row r="103" spans="27:27" x14ac:dyDescent="0.2">
      <c r="AA103" s="34"/>
    </row>
    <row r="104" spans="27:27" x14ac:dyDescent="0.2">
      <c r="AA104" s="34"/>
    </row>
    <row r="105" spans="27:27" x14ac:dyDescent="0.2">
      <c r="AA105" s="34"/>
    </row>
    <row r="106" spans="27:27" x14ac:dyDescent="0.2">
      <c r="AA106" s="34"/>
    </row>
    <row r="107" spans="27:27" x14ac:dyDescent="0.2">
      <c r="AA107" s="34"/>
    </row>
    <row r="108" spans="27:27" x14ac:dyDescent="0.2">
      <c r="AA108" s="34"/>
    </row>
    <row r="109" spans="27:27" x14ac:dyDescent="0.2">
      <c r="AA109" s="34"/>
    </row>
  </sheetData>
  <sheetProtection password="E0D9" sheet="1" objects="1" scenarios="1"/>
  <dataConsolidate/>
  <mergeCells count="60">
    <mergeCell ref="B37:D37"/>
    <mergeCell ref="B41:D41"/>
    <mergeCell ref="F34:H34"/>
    <mergeCell ref="B38:D38"/>
    <mergeCell ref="B39:D39"/>
    <mergeCell ref="B40:D40"/>
    <mergeCell ref="F36:J36"/>
    <mergeCell ref="F37:J41"/>
    <mergeCell ref="B7:D7"/>
    <mergeCell ref="Q32:S32"/>
    <mergeCell ref="B30:C30"/>
    <mergeCell ref="B31:C31"/>
    <mergeCell ref="B32:C32"/>
    <mergeCell ref="B17:H17"/>
    <mergeCell ref="J19:M19"/>
    <mergeCell ref="J20:M20"/>
    <mergeCell ref="J21:M21"/>
    <mergeCell ref="B19:D19"/>
    <mergeCell ref="F20:H20"/>
    <mergeCell ref="F19:H19"/>
    <mergeCell ref="B21:D21"/>
    <mergeCell ref="F21:H21"/>
    <mergeCell ref="Q31:S31"/>
    <mergeCell ref="B22:D22"/>
    <mergeCell ref="B28:H28"/>
    <mergeCell ref="K30:M30"/>
    <mergeCell ref="K31:M31"/>
    <mergeCell ref="B24:D26"/>
    <mergeCell ref="C2:K3"/>
    <mergeCell ref="J9:M9"/>
    <mergeCell ref="F9:H9"/>
    <mergeCell ref="J10:M15"/>
    <mergeCell ref="B9:D9"/>
    <mergeCell ref="C4:K4"/>
    <mergeCell ref="B6:H6"/>
    <mergeCell ref="B8:D8"/>
    <mergeCell ref="F8:H8"/>
    <mergeCell ref="F7:H7"/>
    <mergeCell ref="J8:M8"/>
    <mergeCell ref="J7:M7"/>
    <mergeCell ref="F24:M26"/>
    <mergeCell ref="B10:D15"/>
    <mergeCell ref="F10:H15"/>
    <mergeCell ref="J22:M22"/>
    <mergeCell ref="F22:H22"/>
    <mergeCell ref="F23:H23"/>
    <mergeCell ref="B20:D20"/>
    <mergeCell ref="B23:D23"/>
    <mergeCell ref="J23:M23"/>
    <mergeCell ref="F30:H30"/>
    <mergeCell ref="F31:H31"/>
    <mergeCell ref="K33:M33"/>
    <mergeCell ref="B34:C34"/>
    <mergeCell ref="B36:D36"/>
    <mergeCell ref="K36:M36"/>
    <mergeCell ref="B33:C33"/>
    <mergeCell ref="F33:H33"/>
    <mergeCell ref="K34:M34"/>
    <mergeCell ref="F32:H32"/>
    <mergeCell ref="K32:M32"/>
  </mergeCells>
  <dataValidations count="1">
    <dataValidation type="list" allowBlank="1" showInputMessage="1" showErrorMessage="1" sqref="F31:H34">
      <formula1>INDIRECT(B31)</formula1>
    </dataValidation>
  </dataValidations>
  <printOptions horizontalCentered="1" verticalCentered="1"/>
  <pageMargins left="0.39370078740157483" right="0.39370078740157483" top="0.39370078740157483" bottom="0.39370078740157483" header="0.31496062992125984" footer="0.31496062992125984"/>
  <pageSetup paperSize="14" scale="62" orientation="landscape" horizontalDpi="4294967294" verticalDpi="4294967294" r:id="rId1"/>
  <headerFooter alignWithMargins="0"/>
  <ignoredErrors>
    <ignoredError sqref="F24 B24 D31:D32 B10" unlockedFormula="1"/>
  </ignoredErrors>
  <drawing r:id="rId2"/>
  <extLst>
    <ext xmlns:x14="http://schemas.microsoft.com/office/spreadsheetml/2009/9/main" uri="{CCE6A557-97BC-4b89-ADB6-D9C93CAAB3DF}">
      <x14:dataValidations xmlns:xm="http://schemas.microsoft.com/office/excel/2006/main" count="12">
        <x14:dataValidation type="list" allowBlank="1" showInputMessage="1" showErrorMessage="1">
          <x14:formula1>
            <xm:f>[1]Listas!#REF!</xm:f>
          </x14:formula1>
          <xm:sqref>E38:E39</xm:sqref>
        </x14:dataValidation>
        <x14:dataValidation type="list" allowBlank="1" showInputMessage="1" showErrorMessage="1">
          <x14:formula1>
            <xm:f>'base de datos'!$B$100:$B$101</xm:f>
          </x14:formula1>
          <xm:sqref>B22</xm:sqref>
        </x14:dataValidation>
        <x14:dataValidation type="list" allowBlank="1" showInputMessage="1" showErrorMessage="1">
          <x14:formula1>
            <xm:f>'base de datos'!$B$13</xm:f>
          </x14:formula1>
          <xm:sqref>B20:D20</xm:sqref>
        </x14:dataValidation>
        <x14:dataValidation type="list" allowBlank="1" showInputMessage="1" showErrorMessage="1">
          <x14:formula1>
            <xm:f>'base de datos'!$B$103:$B$104</xm:f>
          </x14:formula1>
          <xm:sqref>F22</xm:sqref>
        </x14:dataValidation>
        <x14:dataValidation type="list" allowBlank="1" showInputMessage="1" showErrorMessage="1">
          <x14:formula1>
            <xm:f>'base de datos'!$B$14</xm:f>
          </x14:formula1>
          <xm:sqref>F20:H20</xm:sqref>
        </x14:dataValidation>
        <x14:dataValidation type="list" allowBlank="1" showInputMessage="1" showErrorMessage="1">
          <x14:formula1>
            <xm:f>'base de datos'!$B$3:$B$5</xm:f>
          </x14:formula1>
          <xm:sqref>F8:H8</xm:sqref>
        </x14:dataValidation>
        <x14:dataValidation type="list" allowBlank="1" showInputMessage="1" showErrorMessage="1">
          <x14:formula1>
            <xm:f>'base de datos'!$B$22:$B$23</xm:f>
          </x14:formula1>
          <xm:sqref>J22</xm:sqref>
        </x14:dataValidation>
        <x14:dataValidation type="list" allowBlank="1" showInputMessage="1" showErrorMessage="1">
          <x14:formula1>
            <xm:f>'base de datos'!$B$98</xm:f>
          </x14:formula1>
          <xm:sqref>J20</xm:sqref>
        </x14:dataValidation>
        <x14:dataValidation type="list" allowBlank="1" showInputMessage="1" showErrorMessage="1">
          <x14:formula1>
            <xm:f>'base de datos'!$B$219:$B$223</xm:f>
          </x14:formula1>
          <xm:sqref>J31:J34</xm:sqref>
        </x14:dataValidation>
        <x14:dataValidation type="list" allowBlank="1" showInputMessage="1" showErrorMessage="1">
          <x14:formula1>
            <xm:f>'base de datos'!$B$154:$B$156</xm:f>
          </x14:formula1>
          <xm:sqref>B31:C34</xm:sqref>
        </x14:dataValidation>
        <x14:dataValidation type="list" allowBlank="1" showInputMessage="1" showErrorMessage="1">
          <x14:formula1>
            <xm:f>'base de datos'!$A$140:$A$152</xm:f>
          </x14:formula1>
          <xm:sqref>B8:D8</xm:sqref>
        </x14:dataValidation>
        <x14:dataValidation type="list" allowBlank="1" showInputMessage="1" showErrorMessage="1">
          <x14:formula1>
            <xm:f>INDIRECT('base de datos'!$C$142)</xm:f>
          </x14:formula1>
          <xm:sqref>J8:M8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7"/>
  <sheetViews>
    <sheetView tabSelected="1" view="pageBreakPreview" topLeftCell="B4" zoomScaleNormal="80" zoomScaleSheetLayoutView="100" workbookViewId="0">
      <selection activeCell="J21" sqref="J21"/>
    </sheetView>
  </sheetViews>
  <sheetFormatPr baseColWidth="10" defaultRowHeight="12.75" x14ac:dyDescent="0.2"/>
  <cols>
    <col min="1" max="1" width="1.5703125" style="1" customWidth="1"/>
    <col min="2" max="2" width="30.140625" style="1" customWidth="1"/>
    <col min="3" max="3" width="5.7109375" style="1" customWidth="1"/>
    <col min="4" max="4" width="53.5703125" style="1" customWidth="1"/>
    <col min="5" max="5" width="18.42578125" style="1" customWidth="1"/>
    <col min="6" max="7" width="13" style="1" customWidth="1"/>
    <col min="8" max="8" width="20.28515625" style="1" customWidth="1"/>
    <col min="9" max="9" width="19" style="1" customWidth="1"/>
    <col min="10" max="10" width="20.85546875" style="1" customWidth="1"/>
    <col min="11" max="11" width="14.5703125" style="1" customWidth="1"/>
    <col min="12" max="12" width="16.85546875" style="7" customWidth="1"/>
    <col min="13" max="13" width="2.7109375" style="7" customWidth="1"/>
    <col min="14" max="14" width="58.28515625" style="7" customWidth="1"/>
    <col min="15" max="15" width="11.28515625" style="7" customWidth="1"/>
    <col min="16" max="16" width="20.7109375" style="7" customWidth="1"/>
    <col min="17" max="17" width="13.28515625" style="1" customWidth="1"/>
    <col min="18" max="18" width="14.42578125" style="1" customWidth="1"/>
    <col min="19" max="19" width="0.85546875" style="1" customWidth="1"/>
    <col min="20" max="20" width="25.7109375" style="1" bestFit="1" customWidth="1"/>
    <col min="21" max="21" width="27.5703125" style="1" customWidth="1"/>
    <col min="22" max="22" width="21" style="1" customWidth="1"/>
    <col min="23" max="23" width="13.5703125" style="1" customWidth="1"/>
    <col min="24" max="24" width="26.5703125" style="1" customWidth="1"/>
    <col min="25" max="25" width="2.7109375" style="1" customWidth="1"/>
    <col min="26" max="16384" width="11.42578125" style="1"/>
  </cols>
  <sheetData>
    <row r="1" spans="1:25" ht="13.5" thickBot="1" x14ac:dyDescent="0.25">
      <c r="A1" s="5"/>
      <c r="B1" s="5"/>
      <c r="C1" s="5"/>
      <c r="D1" s="5"/>
      <c r="E1" s="5"/>
      <c r="F1" s="5"/>
      <c r="G1" s="5"/>
      <c r="H1" s="5"/>
      <c r="I1" s="5"/>
      <c r="J1" s="5"/>
      <c r="K1" s="5"/>
      <c r="L1" s="27"/>
      <c r="M1" s="27"/>
      <c r="N1" s="27"/>
      <c r="O1" s="27"/>
      <c r="P1" s="27"/>
      <c r="Q1" s="2"/>
      <c r="R1" s="2"/>
      <c r="S1" s="2"/>
      <c r="T1" s="2"/>
      <c r="U1" s="2"/>
      <c r="V1" s="2"/>
      <c r="W1" s="2"/>
      <c r="X1" s="2"/>
      <c r="Y1" s="2"/>
    </row>
    <row r="2" spans="1:25" s="33" customFormat="1" ht="33.75" customHeight="1" x14ac:dyDescent="0.2">
      <c r="A2" s="29"/>
      <c r="B2" s="85"/>
      <c r="C2" s="85"/>
      <c r="D2" s="413" t="s">
        <v>114</v>
      </c>
      <c r="E2" s="413"/>
      <c r="F2" s="413"/>
      <c r="G2" s="413"/>
      <c r="H2" s="413"/>
      <c r="I2" s="413"/>
      <c r="J2" s="413"/>
      <c r="K2" s="413"/>
      <c r="L2" s="413"/>
      <c r="M2" s="413"/>
      <c r="N2" s="413"/>
      <c r="O2" s="413"/>
      <c r="P2" s="413"/>
      <c r="Q2" s="134" t="s">
        <v>70</v>
      </c>
      <c r="R2" s="260" t="s">
        <v>0</v>
      </c>
      <c r="S2" s="32"/>
      <c r="T2" s="32"/>
      <c r="U2" s="32"/>
      <c r="V2" s="32"/>
      <c r="W2" s="32"/>
      <c r="X2" s="32"/>
      <c r="Y2" s="32"/>
    </row>
    <row r="3" spans="1:25" s="33" customFormat="1" ht="33.75" customHeight="1" x14ac:dyDescent="0.2">
      <c r="A3" s="29"/>
      <c r="B3" s="86"/>
      <c r="C3" s="86"/>
      <c r="D3" s="414"/>
      <c r="E3" s="414"/>
      <c r="F3" s="414"/>
      <c r="G3" s="414"/>
      <c r="H3" s="414"/>
      <c r="I3" s="414"/>
      <c r="J3" s="414"/>
      <c r="K3" s="414"/>
      <c r="L3" s="414"/>
      <c r="M3" s="414"/>
      <c r="N3" s="414"/>
      <c r="O3" s="414"/>
      <c r="P3" s="414"/>
      <c r="Q3" s="84" t="s">
        <v>1</v>
      </c>
      <c r="R3" s="261">
        <v>4</v>
      </c>
      <c r="S3" s="32"/>
      <c r="T3" s="32"/>
      <c r="U3" s="32"/>
      <c r="V3" s="32"/>
      <c r="W3" s="32"/>
      <c r="X3" s="127"/>
      <c r="Y3" s="127"/>
    </row>
    <row r="4" spans="1:25" s="33" customFormat="1" ht="33.75" customHeight="1" thickBot="1" x14ac:dyDescent="0.25">
      <c r="A4" s="29"/>
      <c r="B4" s="87"/>
      <c r="C4" s="87"/>
      <c r="D4" s="420" t="s">
        <v>460</v>
      </c>
      <c r="E4" s="420"/>
      <c r="F4" s="420"/>
      <c r="G4" s="420"/>
      <c r="H4" s="420"/>
      <c r="I4" s="420"/>
      <c r="J4" s="420"/>
      <c r="K4" s="420"/>
      <c r="L4" s="420"/>
      <c r="M4" s="420"/>
      <c r="N4" s="420"/>
      <c r="O4" s="420"/>
      <c r="P4" s="420"/>
      <c r="Q4" s="36" t="s">
        <v>71</v>
      </c>
      <c r="R4" s="262">
        <v>43256</v>
      </c>
      <c r="S4" s="32"/>
      <c r="T4" s="32"/>
      <c r="U4" s="32"/>
      <c r="V4" s="32"/>
      <c r="W4" s="32"/>
      <c r="X4" s="127"/>
      <c r="Y4" s="127"/>
    </row>
    <row r="5" spans="1:25" ht="16.5" customHeight="1" x14ac:dyDescent="0.2">
      <c r="A5" s="2"/>
      <c r="B5" s="3"/>
      <c r="C5" s="89"/>
      <c r="D5" s="28"/>
      <c r="E5" s="88"/>
      <c r="F5" s="28"/>
      <c r="G5" s="28"/>
      <c r="H5" s="88"/>
      <c r="I5" s="88"/>
      <c r="J5" s="88"/>
      <c r="K5" s="28"/>
      <c r="L5" s="4"/>
      <c r="M5" s="4"/>
      <c r="N5" s="449" t="s">
        <v>357</v>
      </c>
      <c r="O5" s="449"/>
      <c r="P5" s="449"/>
      <c r="Q5" s="449"/>
      <c r="R5" s="449"/>
      <c r="S5" s="5"/>
      <c r="T5" s="5"/>
      <c r="U5" s="5"/>
      <c r="V5" s="5"/>
      <c r="W5" s="5"/>
      <c r="X5" s="5"/>
      <c r="Y5" s="5"/>
    </row>
    <row r="6" spans="1:25" s="6" customFormat="1" ht="45" customHeight="1" x14ac:dyDescent="0.2">
      <c r="A6" s="5"/>
      <c r="B6" s="83" t="s">
        <v>308</v>
      </c>
      <c r="C6" s="83"/>
      <c r="D6" s="83" t="s">
        <v>309</v>
      </c>
      <c r="E6" s="83" t="s">
        <v>366</v>
      </c>
      <c r="F6" s="318" t="s">
        <v>3</v>
      </c>
      <c r="G6" s="83" t="s">
        <v>4</v>
      </c>
      <c r="H6" s="83" t="s">
        <v>310</v>
      </c>
      <c r="I6" s="83" t="s">
        <v>111</v>
      </c>
      <c r="J6" s="83" t="s">
        <v>312</v>
      </c>
      <c r="K6" s="83" t="s">
        <v>311</v>
      </c>
      <c r="L6" s="83" t="s">
        <v>315</v>
      </c>
      <c r="M6" s="83"/>
      <c r="N6" s="273" t="s">
        <v>313</v>
      </c>
      <c r="O6" s="273" t="s">
        <v>314</v>
      </c>
      <c r="P6" s="273" t="s">
        <v>312</v>
      </c>
      <c r="Q6" s="273" t="s">
        <v>311</v>
      </c>
      <c r="R6" s="273" t="s">
        <v>315</v>
      </c>
      <c r="S6" s="111"/>
      <c r="T6" s="110"/>
      <c r="U6" s="110"/>
      <c r="V6" s="110"/>
      <c r="W6" s="112"/>
      <c r="X6" s="110"/>
      <c r="Y6" s="5"/>
    </row>
    <row r="7" spans="1:25" ht="33.75" customHeight="1" x14ac:dyDescent="0.2">
      <c r="A7" s="5"/>
      <c r="B7" s="450" t="s">
        <v>621</v>
      </c>
      <c r="C7" s="450"/>
      <c r="D7" s="450"/>
      <c r="E7" s="329"/>
      <c r="F7" s="451" t="s">
        <v>505</v>
      </c>
      <c r="G7" s="451"/>
      <c r="H7" s="314">
        <v>0.2</v>
      </c>
      <c r="I7" s="330"/>
      <c r="J7" s="330"/>
      <c r="K7" s="330"/>
      <c r="L7" s="330"/>
      <c r="M7" s="330"/>
      <c r="N7" s="330"/>
      <c r="O7" s="372">
        <f>H7*O21</f>
        <v>0.14615384615384616</v>
      </c>
      <c r="P7" s="330"/>
      <c r="Q7" s="330"/>
      <c r="R7" s="331"/>
      <c r="S7" s="128"/>
      <c r="T7" s="128"/>
      <c r="U7" s="128"/>
      <c r="V7" s="128"/>
      <c r="W7" s="128"/>
      <c r="X7" s="128"/>
      <c r="Y7" s="5"/>
    </row>
    <row r="8" spans="1:25" ht="81" customHeight="1" x14ac:dyDescent="0.2">
      <c r="A8" s="5"/>
      <c r="B8" s="452" t="s">
        <v>604</v>
      </c>
      <c r="C8" s="123" t="s">
        <v>193</v>
      </c>
      <c r="D8" s="121" t="s">
        <v>605</v>
      </c>
      <c r="E8" s="304"/>
      <c r="F8" s="120">
        <v>43132</v>
      </c>
      <c r="G8" s="120">
        <v>43342</v>
      </c>
      <c r="H8" s="324" t="s">
        <v>625</v>
      </c>
      <c r="I8" s="324" t="s">
        <v>614</v>
      </c>
      <c r="J8" s="136">
        <v>0</v>
      </c>
      <c r="K8" s="453">
        <v>0</v>
      </c>
      <c r="L8" s="453">
        <v>0</v>
      </c>
      <c r="M8" s="136"/>
      <c r="N8" s="312" t="s">
        <v>731</v>
      </c>
      <c r="O8" s="305">
        <v>1</v>
      </c>
      <c r="P8" s="136">
        <v>0</v>
      </c>
      <c r="Q8" s="136">
        <v>0</v>
      </c>
      <c r="R8" s="136">
        <v>0</v>
      </c>
      <c r="S8" s="27"/>
      <c r="T8" s="53"/>
      <c r="U8" s="225"/>
      <c r="V8" s="454"/>
      <c r="W8" s="125"/>
      <c r="X8" s="2"/>
      <c r="Y8" s="2"/>
    </row>
    <row r="9" spans="1:25" ht="123" customHeight="1" x14ac:dyDescent="0.2">
      <c r="A9" s="5"/>
      <c r="B9" s="429"/>
      <c r="C9" s="118" t="s">
        <v>195</v>
      </c>
      <c r="D9" s="113" t="s">
        <v>606</v>
      </c>
      <c r="E9" s="230"/>
      <c r="F9" s="114">
        <v>43160</v>
      </c>
      <c r="G9" s="114">
        <v>43312</v>
      </c>
      <c r="H9" s="325" t="s">
        <v>625</v>
      </c>
      <c r="I9" s="325" t="s">
        <v>615</v>
      </c>
      <c r="J9" s="137"/>
      <c r="K9" s="427"/>
      <c r="L9" s="427"/>
      <c r="M9" s="137"/>
      <c r="N9" s="143" t="s">
        <v>732</v>
      </c>
      <c r="O9" s="302">
        <v>0.3</v>
      </c>
      <c r="P9" s="137">
        <v>0</v>
      </c>
      <c r="Q9" s="137">
        <v>0</v>
      </c>
      <c r="R9" s="137">
        <v>0</v>
      </c>
      <c r="S9" s="27"/>
      <c r="T9" s="53"/>
      <c r="U9" s="225"/>
      <c r="V9" s="454"/>
      <c r="W9" s="125"/>
      <c r="X9" s="2"/>
      <c r="Y9" s="2"/>
    </row>
    <row r="10" spans="1:25" ht="74.25" customHeight="1" x14ac:dyDescent="0.2">
      <c r="A10" s="5"/>
      <c r="B10" s="429"/>
      <c r="C10" s="118" t="s">
        <v>197</v>
      </c>
      <c r="D10" s="113" t="s">
        <v>607</v>
      </c>
      <c r="E10" s="230"/>
      <c r="F10" s="114">
        <v>43132</v>
      </c>
      <c r="G10" s="114">
        <v>43465</v>
      </c>
      <c r="H10" s="325" t="s">
        <v>625</v>
      </c>
      <c r="I10" s="325" t="s">
        <v>616</v>
      </c>
      <c r="J10" s="137"/>
      <c r="K10" s="427"/>
      <c r="L10" s="427"/>
      <c r="M10" s="137"/>
      <c r="N10" s="143" t="s">
        <v>733</v>
      </c>
      <c r="O10" s="302">
        <v>0.6</v>
      </c>
      <c r="P10" s="137">
        <v>0</v>
      </c>
      <c r="Q10" s="137">
        <v>0</v>
      </c>
      <c r="R10" s="137">
        <v>0</v>
      </c>
      <c r="S10" s="27"/>
      <c r="T10" s="53"/>
      <c r="U10" s="225"/>
      <c r="V10" s="454"/>
      <c r="W10" s="125"/>
      <c r="X10" s="2"/>
      <c r="Y10" s="2"/>
    </row>
    <row r="11" spans="1:25" ht="74.25" customHeight="1" x14ac:dyDescent="0.2">
      <c r="A11" s="5"/>
      <c r="B11" s="429"/>
      <c r="C11" s="118" t="s">
        <v>198</v>
      </c>
      <c r="D11" s="113" t="s">
        <v>608</v>
      </c>
      <c r="E11" s="230"/>
      <c r="F11" s="114">
        <v>43132</v>
      </c>
      <c r="G11" s="114">
        <v>43434</v>
      </c>
      <c r="H11" s="325" t="s">
        <v>625</v>
      </c>
      <c r="I11" s="431" t="s">
        <v>617</v>
      </c>
      <c r="J11" s="137"/>
      <c r="K11" s="427"/>
      <c r="L11" s="427"/>
      <c r="M11" s="137"/>
      <c r="N11" s="374" t="s">
        <v>748</v>
      </c>
      <c r="O11" s="302">
        <v>1</v>
      </c>
      <c r="P11" s="137">
        <v>0</v>
      </c>
      <c r="Q11" s="137">
        <v>0</v>
      </c>
      <c r="R11" s="137">
        <v>0</v>
      </c>
      <c r="S11" s="27"/>
      <c r="T11" s="53"/>
      <c r="U11" s="225"/>
      <c r="V11" s="454"/>
      <c r="W11" s="125"/>
      <c r="X11" s="2"/>
      <c r="Y11" s="2"/>
    </row>
    <row r="12" spans="1:25" ht="110.25" customHeight="1" x14ac:dyDescent="0.2">
      <c r="A12" s="5"/>
      <c r="B12" s="429"/>
      <c r="C12" s="118" t="s">
        <v>586</v>
      </c>
      <c r="D12" s="113" t="s">
        <v>609</v>
      </c>
      <c r="E12" s="230"/>
      <c r="F12" s="114">
        <v>43191</v>
      </c>
      <c r="G12" s="114">
        <v>43373</v>
      </c>
      <c r="H12" s="325" t="s">
        <v>625</v>
      </c>
      <c r="I12" s="431"/>
      <c r="J12" s="137"/>
      <c r="K12" s="427"/>
      <c r="L12" s="427"/>
      <c r="M12" s="137"/>
      <c r="N12" s="143" t="s">
        <v>734</v>
      </c>
      <c r="O12" s="302">
        <v>1</v>
      </c>
      <c r="P12" s="137">
        <v>0</v>
      </c>
      <c r="Q12" s="137">
        <v>0</v>
      </c>
      <c r="R12" s="137">
        <v>0</v>
      </c>
      <c r="S12" s="27"/>
      <c r="T12" s="53"/>
      <c r="U12" s="225"/>
      <c r="V12" s="454"/>
      <c r="W12" s="125"/>
      <c r="X12" s="2"/>
      <c r="Y12" s="2"/>
    </row>
    <row r="13" spans="1:25" ht="135" customHeight="1" x14ac:dyDescent="0.2">
      <c r="A13" s="5"/>
      <c r="B13" s="429"/>
      <c r="C13" s="118" t="s">
        <v>587</v>
      </c>
      <c r="D13" s="113" t="s">
        <v>610</v>
      </c>
      <c r="E13" s="230"/>
      <c r="F13" s="114">
        <v>43132</v>
      </c>
      <c r="G13" s="114">
        <v>43465</v>
      </c>
      <c r="H13" s="325" t="s">
        <v>625</v>
      </c>
      <c r="I13" s="431"/>
      <c r="J13" s="137">
        <v>0</v>
      </c>
      <c r="K13" s="427">
        <v>0</v>
      </c>
      <c r="L13" s="427">
        <v>0</v>
      </c>
      <c r="M13" s="137"/>
      <c r="N13" s="143" t="s">
        <v>735</v>
      </c>
      <c r="O13" s="302">
        <v>0.8</v>
      </c>
      <c r="P13" s="137">
        <v>0</v>
      </c>
      <c r="Q13" s="137">
        <v>0</v>
      </c>
      <c r="R13" s="137">
        <v>0</v>
      </c>
      <c r="S13" s="27"/>
      <c r="T13" s="53"/>
      <c r="U13" s="225"/>
      <c r="V13" s="454"/>
      <c r="W13" s="125"/>
      <c r="X13" s="2"/>
      <c r="Y13" s="2"/>
    </row>
    <row r="14" spans="1:25" ht="127.5" customHeight="1" x14ac:dyDescent="0.2">
      <c r="A14" s="5"/>
      <c r="B14" s="429"/>
      <c r="C14" s="118" t="s">
        <v>588</v>
      </c>
      <c r="D14" s="113" t="s">
        <v>611</v>
      </c>
      <c r="E14" s="230"/>
      <c r="F14" s="114">
        <v>43221</v>
      </c>
      <c r="G14" s="114">
        <v>43465</v>
      </c>
      <c r="H14" s="325" t="s">
        <v>625</v>
      </c>
      <c r="I14" s="431" t="s">
        <v>618</v>
      </c>
      <c r="J14" s="137"/>
      <c r="K14" s="427"/>
      <c r="L14" s="427"/>
      <c r="M14" s="137"/>
      <c r="N14" s="143" t="s">
        <v>739</v>
      </c>
      <c r="O14" s="302">
        <v>1</v>
      </c>
      <c r="P14" s="137">
        <v>0</v>
      </c>
      <c r="Q14" s="137">
        <v>0</v>
      </c>
      <c r="R14" s="137">
        <v>0</v>
      </c>
      <c r="S14" s="27"/>
      <c r="T14" s="53"/>
      <c r="U14" s="225"/>
      <c r="V14" s="454"/>
      <c r="W14" s="125"/>
      <c r="X14" s="2"/>
      <c r="Y14" s="2"/>
    </row>
    <row r="15" spans="1:25" ht="143.25" customHeight="1" x14ac:dyDescent="0.2">
      <c r="A15" s="5"/>
      <c r="B15" s="429"/>
      <c r="C15" s="118" t="s">
        <v>589</v>
      </c>
      <c r="D15" s="113" t="s">
        <v>612</v>
      </c>
      <c r="E15" s="230"/>
      <c r="F15" s="114">
        <v>43252</v>
      </c>
      <c r="G15" s="114">
        <v>43465</v>
      </c>
      <c r="H15" s="325" t="s">
        <v>625</v>
      </c>
      <c r="I15" s="431"/>
      <c r="J15" s="137"/>
      <c r="K15" s="427"/>
      <c r="L15" s="427"/>
      <c r="M15" s="137"/>
      <c r="N15" s="143" t="s">
        <v>738</v>
      </c>
      <c r="O15" s="302">
        <v>1</v>
      </c>
      <c r="P15" s="137">
        <v>0</v>
      </c>
      <c r="Q15" s="137">
        <v>0</v>
      </c>
      <c r="R15" s="137">
        <v>0</v>
      </c>
      <c r="S15" s="27"/>
      <c r="T15" s="53"/>
      <c r="U15" s="225"/>
      <c r="V15" s="454"/>
      <c r="W15" s="125"/>
      <c r="X15" s="2"/>
      <c r="Y15" s="2"/>
    </row>
    <row r="16" spans="1:25" ht="93" customHeight="1" x14ac:dyDescent="0.2">
      <c r="A16" s="5"/>
      <c r="B16" s="429"/>
      <c r="C16" s="118" t="s">
        <v>590</v>
      </c>
      <c r="D16" s="113" t="s">
        <v>613</v>
      </c>
      <c r="E16" s="230"/>
      <c r="F16" s="114">
        <v>43101</v>
      </c>
      <c r="G16" s="114">
        <v>43465</v>
      </c>
      <c r="H16" s="325" t="s">
        <v>625</v>
      </c>
      <c r="I16" s="431"/>
      <c r="J16" s="137"/>
      <c r="K16" s="427"/>
      <c r="L16" s="427"/>
      <c r="M16" s="137"/>
      <c r="N16" s="143" t="s">
        <v>737</v>
      </c>
      <c r="O16" s="302">
        <v>0.8</v>
      </c>
      <c r="P16" s="137">
        <v>0</v>
      </c>
      <c r="Q16" s="137">
        <v>0</v>
      </c>
      <c r="R16" s="137">
        <v>0</v>
      </c>
      <c r="S16" s="27"/>
      <c r="T16" s="53"/>
      <c r="U16" s="225"/>
      <c r="V16" s="454"/>
      <c r="W16" s="125"/>
      <c r="X16" s="2"/>
      <c r="Y16" s="2"/>
    </row>
    <row r="17" spans="1:25" ht="100.5" customHeight="1" x14ac:dyDescent="0.2">
      <c r="A17" s="5"/>
      <c r="B17" s="429" t="s">
        <v>622</v>
      </c>
      <c r="C17" s="118" t="s">
        <v>591</v>
      </c>
      <c r="D17" s="113" t="s">
        <v>623</v>
      </c>
      <c r="E17" s="336"/>
      <c r="F17" s="106">
        <v>43252</v>
      </c>
      <c r="G17" s="106">
        <v>43465</v>
      </c>
      <c r="H17" s="325" t="s">
        <v>625</v>
      </c>
      <c r="I17" s="431" t="s">
        <v>619</v>
      </c>
      <c r="J17" s="137">
        <v>0</v>
      </c>
      <c r="K17" s="137">
        <v>0</v>
      </c>
      <c r="L17" s="137">
        <v>0</v>
      </c>
      <c r="M17" s="137"/>
      <c r="N17" s="374" t="s">
        <v>752</v>
      </c>
      <c r="O17" s="302">
        <v>1</v>
      </c>
      <c r="P17" s="137">
        <v>0</v>
      </c>
      <c r="Q17" s="137">
        <v>0</v>
      </c>
      <c r="R17" s="137">
        <v>0</v>
      </c>
      <c r="S17" s="27"/>
      <c r="T17" s="53"/>
      <c r="U17" s="225"/>
      <c r="V17" s="454"/>
      <c r="W17" s="125"/>
      <c r="X17" s="2"/>
      <c r="Y17" s="2"/>
    </row>
    <row r="18" spans="1:25" ht="74.25" customHeight="1" x14ac:dyDescent="0.2">
      <c r="A18" s="5"/>
      <c r="B18" s="429"/>
      <c r="C18" s="118" t="s">
        <v>592</v>
      </c>
      <c r="D18" s="113" t="s">
        <v>624</v>
      </c>
      <c r="E18" s="230"/>
      <c r="F18" s="114">
        <v>43101</v>
      </c>
      <c r="G18" s="114">
        <v>43465</v>
      </c>
      <c r="H18" s="325" t="s">
        <v>625</v>
      </c>
      <c r="I18" s="431"/>
      <c r="J18" s="137">
        <v>0</v>
      </c>
      <c r="K18" s="137">
        <v>0</v>
      </c>
      <c r="L18" s="137">
        <v>0</v>
      </c>
      <c r="M18" s="137"/>
      <c r="N18" s="374" t="s">
        <v>751</v>
      </c>
      <c r="O18" s="302">
        <v>1</v>
      </c>
      <c r="P18" s="137">
        <v>0</v>
      </c>
      <c r="Q18" s="137">
        <v>0</v>
      </c>
      <c r="R18" s="137">
        <v>0</v>
      </c>
      <c r="S18" s="27"/>
      <c r="T18" s="53"/>
      <c r="U18" s="225"/>
      <c r="V18" s="454"/>
      <c r="W18" s="125"/>
      <c r="X18" s="2"/>
      <c r="Y18" s="2"/>
    </row>
    <row r="19" spans="1:25" ht="74.25" customHeight="1" x14ac:dyDescent="0.2">
      <c r="A19" s="5"/>
      <c r="B19" s="429" t="s">
        <v>626</v>
      </c>
      <c r="C19" s="118" t="s">
        <v>593</v>
      </c>
      <c r="D19" s="113" t="s">
        <v>627</v>
      </c>
      <c r="E19" s="336"/>
      <c r="F19" s="106">
        <v>43282</v>
      </c>
      <c r="G19" s="106" t="s">
        <v>629</v>
      </c>
      <c r="H19" s="325" t="s">
        <v>625</v>
      </c>
      <c r="I19" s="431" t="s">
        <v>620</v>
      </c>
      <c r="J19" s="137">
        <v>118586000</v>
      </c>
      <c r="K19" s="137">
        <v>0</v>
      </c>
      <c r="L19" s="137">
        <v>0</v>
      </c>
      <c r="M19" s="137"/>
      <c r="N19" s="143" t="s">
        <v>736</v>
      </c>
      <c r="O19" s="302">
        <v>0</v>
      </c>
      <c r="P19" s="427">
        <v>58586000</v>
      </c>
      <c r="Q19" s="427">
        <v>0</v>
      </c>
      <c r="R19" s="427">
        <v>0</v>
      </c>
      <c r="S19" s="27"/>
      <c r="T19" s="53"/>
      <c r="U19" s="225"/>
      <c r="V19" s="454"/>
      <c r="W19" s="125"/>
      <c r="X19" s="2"/>
      <c r="Y19" s="2"/>
    </row>
    <row r="20" spans="1:25" ht="66.75" customHeight="1" x14ac:dyDescent="0.2">
      <c r="A20" s="5"/>
      <c r="B20" s="430"/>
      <c r="C20" s="119" t="s">
        <v>594</v>
      </c>
      <c r="D20" s="115" t="s">
        <v>628</v>
      </c>
      <c r="E20" s="306"/>
      <c r="F20" s="116">
        <v>43313</v>
      </c>
      <c r="G20" s="116">
        <v>43465</v>
      </c>
      <c r="H20" s="326" t="s">
        <v>625</v>
      </c>
      <c r="I20" s="462"/>
      <c r="J20" s="138"/>
      <c r="K20" s="138">
        <v>0</v>
      </c>
      <c r="L20" s="138">
        <v>0</v>
      </c>
      <c r="M20" s="138"/>
      <c r="N20" s="313" t="s">
        <v>736</v>
      </c>
      <c r="O20" s="307">
        <v>0</v>
      </c>
      <c r="P20" s="428"/>
      <c r="Q20" s="428"/>
      <c r="R20" s="428"/>
      <c r="S20" s="27"/>
      <c r="T20" s="53"/>
      <c r="U20" s="225"/>
      <c r="V20" s="454"/>
      <c r="W20" s="125"/>
      <c r="X20" s="2"/>
      <c r="Y20" s="2"/>
    </row>
    <row r="21" spans="1:25" ht="24" customHeight="1" x14ac:dyDescent="0.2">
      <c r="A21" s="129"/>
      <c r="B21" s="456" t="s">
        <v>585</v>
      </c>
      <c r="C21" s="456"/>
      <c r="D21" s="456"/>
      <c r="E21" s="456"/>
      <c r="F21" s="456"/>
      <c r="G21" s="456"/>
      <c r="H21" s="456"/>
      <c r="I21" s="332"/>
      <c r="J21" s="333">
        <f>SUM(J8:J20)</f>
        <v>118586000</v>
      </c>
      <c r="K21" s="333">
        <f>SUM(K8:K20)</f>
        <v>0</v>
      </c>
      <c r="L21" s="333">
        <f>SUM(L8:L20)</f>
        <v>0</v>
      </c>
      <c r="M21" s="333"/>
      <c r="N21" s="332"/>
      <c r="O21" s="337">
        <f>(SUM(O8:O20)/13)</f>
        <v>0.73076923076923073</v>
      </c>
      <c r="P21" s="335">
        <f>SUM(P8:P20)</f>
        <v>58586000</v>
      </c>
      <c r="Q21" s="335">
        <f>SUM(Q8:Q20)</f>
        <v>0</v>
      </c>
      <c r="R21" s="335">
        <f>SUM(R8:R20)</f>
        <v>0</v>
      </c>
      <c r="S21" s="5"/>
      <c r="T21" s="5"/>
      <c r="U21" s="5"/>
      <c r="V21" s="5"/>
      <c r="W21" s="5"/>
      <c r="X21" s="5"/>
      <c r="Y21" s="5"/>
    </row>
    <row r="22" spans="1:25" ht="50.25" customHeight="1" x14ac:dyDescent="0.2">
      <c r="A22" s="5"/>
      <c r="B22" s="437" t="s">
        <v>630</v>
      </c>
      <c r="C22" s="437"/>
      <c r="D22" s="437"/>
      <c r="E22" s="338"/>
      <c r="F22" s="438" t="s">
        <v>506</v>
      </c>
      <c r="G22" s="438"/>
      <c r="H22" s="295">
        <v>0.2</v>
      </c>
      <c r="I22" s="296"/>
      <c r="J22" s="296"/>
      <c r="K22" s="296"/>
      <c r="L22" s="296"/>
      <c r="M22" s="296"/>
      <c r="N22" s="296"/>
      <c r="O22" s="339">
        <f>H22*O35</f>
        <v>0.19636363636363641</v>
      </c>
      <c r="P22" s="296"/>
      <c r="Q22" s="296"/>
      <c r="R22" s="340"/>
      <c r="S22" s="128"/>
      <c r="T22" s="128"/>
      <c r="U22" s="128"/>
      <c r="V22" s="128"/>
      <c r="W22" s="128"/>
      <c r="X22" s="128"/>
      <c r="Y22" s="5"/>
    </row>
    <row r="23" spans="1:25" ht="38.25" x14ac:dyDescent="0.2">
      <c r="A23" s="5"/>
      <c r="B23" s="433" t="s">
        <v>631</v>
      </c>
      <c r="C23" s="118" t="s">
        <v>298</v>
      </c>
      <c r="D23" s="142" t="s">
        <v>632</v>
      </c>
      <c r="E23" s="320"/>
      <c r="F23" s="106">
        <v>43101</v>
      </c>
      <c r="G23" s="106">
        <v>43465</v>
      </c>
      <c r="H23" s="435" t="s">
        <v>636</v>
      </c>
      <c r="I23" s="431" t="s">
        <v>637</v>
      </c>
      <c r="J23" s="427">
        <v>69806000</v>
      </c>
      <c r="K23" s="137">
        <v>0</v>
      </c>
      <c r="L23" s="137">
        <v>0</v>
      </c>
      <c r="M23" s="137"/>
      <c r="N23" s="140" t="s">
        <v>639</v>
      </c>
      <c r="O23" s="370">
        <v>1</v>
      </c>
      <c r="P23" s="427">
        <v>68806000</v>
      </c>
      <c r="Q23" s="137">
        <v>0</v>
      </c>
      <c r="R23" s="137">
        <v>0</v>
      </c>
      <c r="S23" s="27"/>
      <c r="T23" s="145"/>
      <c r="U23" s="455"/>
      <c r="V23" s="454"/>
      <c r="W23" s="125"/>
      <c r="X23" s="2"/>
      <c r="Y23" s="2"/>
    </row>
    <row r="24" spans="1:25" ht="89.25" x14ac:dyDescent="0.2">
      <c r="A24" s="5"/>
      <c r="B24" s="433"/>
      <c r="C24" s="118" t="s">
        <v>635</v>
      </c>
      <c r="D24" s="142" t="s">
        <v>633</v>
      </c>
      <c r="E24" s="320"/>
      <c r="F24" s="106">
        <v>43101</v>
      </c>
      <c r="G24" s="106">
        <v>43465</v>
      </c>
      <c r="H24" s="435"/>
      <c r="I24" s="431"/>
      <c r="J24" s="427"/>
      <c r="K24" s="137">
        <v>0</v>
      </c>
      <c r="L24" s="137">
        <v>0</v>
      </c>
      <c r="M24" s="137"/>
      <c r="N24" s="140" t="s">
        <v>741</v>
      </c>
      <c r="O24" s="370">
        <v>1</v>
      </c>
      <c r="P24" s="427"/>
      <c r="Q24" s="137">
        <v>0</v>
      </c>
      <c r="R24" s="137">
        <v>0</v>
      </c>
      <c r="S24" s="27"/>
      <c r="T24" s="145"/>
      <c r="U24" s="455"/>
      <c r="V24" s="454"/>
      <c r="W24" s="125"/>
      <c r="X24" s="2"/>
      <c r="Y24" s="2"/>
    </row>
    <row r="25" spans="1:25" ht="76.5" x14ac:dyDescent="0.2">
      <c r="A25" s="5"/>
      <c r="B25" s="433"/>
      <c r="C25" s="118" t="s">
        <v>299</v>
      </c>
      <c r="D25" s="142" t="s">
        <v>634</v>
      </c>
      <c r="E25" s="320"/>
      <c r="F25" s="106">
        <v>43101</v>
      </c>
      <c r="G25" s="106">
        <v>43465</v>
      </c>
      <c r="H25" s="435"/>
      <c r="I25" s="325" t="s">
        <v>638</v>
      </c>
      <c r="J25" s="427"/>
      <c r="K25" s="137">
        <v>0</v>
      </c>
      <c r="L25" s="137">
        <v>0</v>
      </c>
      <c r="M25" s="137"/>
      <c r="N25" s="140" t="s">
        <v>742</v>
      </c>
      <c r="O25" s="370">
        <v>1</v>
      </c>
      <c r="P25" s="427"/>
      <c r="Q25" s="137">
        <v>0</v>
      </c>
      <c r="R25" s="137">
        <v>0</v>
      </c>
      <c r="S25" s="27"/>
      <c r="T25" s="145"/>
      <c r="U25" s="455"/>
      <c r="V25" s="454"/>
      <c r="W25" s="125"/>
      <c r="X25" s="2"/>
      <c r="Y25" s="2"/>
    </row>
    <row r="26" spans="1:25" ht="93.75" customHeight="1" x14ac:dyDescent="0.2">
      <c r="A26" s="5"/>
      <c r="B26" s="433" t="s">
        <v>640</v>
      </c>
      <c r="C26" s="118" t="s">
        <v>300</v>
      </c>
      <c r="D26" s="142" t="s">
        <v>641</v>
      </c>
      <c r="E26" s="320"/>
      <c r="F26" s="317">
        <v>43101</v>
      </c>
      <c r="G26" s="317">
        <v>43465</v>
      </c>
      <c r="H26" s="435" t="s">
        <v>636</v>
      </c>
      <c r="I26" s="431" t="s">
        <v>642</v>
      </c>
      <c r="J26" s="427"/>
      <c r="K26" s="137">
        <v>0</v>
      </c>
      <c r="L26" s="137">
        <v>0</v>
      </c>
      <c r="M26" s="137"/>
      <c r="N26" s="373" t="s">
        <v>755</v>
      </c>
      <c r="O26" s="370">
        <v>1</v>
      </c>
      <c r="P26" s="427"/>
      <c r="Q26" s="137">
        <v>0</v>
      </c>
      <c r="R26" s="137">
        <v>0</v>
      </c>
      <c r="S26" s="27"/>
      <c r="T26" s="145"/>
      <c r="U26" s="455"/>
      <c r="V26" s="454"/>
      <c r="W26" s="125"/>
      <c r="X26" s="2"/>
      <c r="Y26" s="2"/>
    </row>
    <row r="27" spans="1:25" ht="213.75" x14ac:dyDescent="0.2">
      <c r="A27" s="5"/>
      <c r="B27" s="433"/>
      <c r="C27" s="118" t="s">
        <v>316</v>
      </c>
      <c r="D27" s="341" t="s">
        <v>715</v>
      </c>
      <c r="E27" s="320"/>
      <c r="F27" s="317">
        <v>43101</v>
      </c>
      <c r="G27" s="317">
        <v>43465</v>
      </c>
      <c r="H27" s="435"/>
      <c r="I27" s="431"/>
      <c r="J27" s="427"/>
      <c r="K27" s="137">
        <v>0</v>
      </c>
      <c r="L27" s="137">
        <v>0</v>
      </c>
      <c r="M27" s="137"/>
      <c r="N27" s="140" t="s">
        <v>743</v>
      </c>
      <c r="O27" s="370">
        <v>1</v>
      </c>
      <c r="P27" s="427"/>
      <c r="Q27" s="137">
        <v>0</v>
      </c>
      <c r="R27" s="137">
        <v>0</v>
      </c>
      <c r="S27" s="27"/>
      <c r="T27" s="145"/>
      <c r="U27" s="455"/>
      <c r="V27" s="454"/>
      <c r="W27" s="125"/>
      <c r="X27" s="2"/>
      <c r="Y27" s="2"/>
    </row>
    <row r="28" spans="1:25" ht="91.5" customHeight="1" x14ac:dyDescent="0.2">
      <c r="A28" s="5"/>
      <c r="B28" s="433" t="s">
        <v>643</v>
      </c>
      <c r="C28" s="118" t="s">
        <v>317</v>
      </c>
      <c r="D28" s="142" t="s">
        <v>644</v>
      </c>
      <c r="E28" s="320"/>
      <c r="F28" s="317">
        <v>43101</v>
      </c>
      <c r="G28" s="317">
        <v>43266</v>
      </c>
      <c r="H28" s="435" t="s">
        <v>636</v>
      </c>
      <c r="I28" s="325" t="s">
        <v>647</v>
      </c>
      <c r="J28" s="427"/>
      <c r="K28" s="137">
        <v>0</v>
      </c>
      <c r="L28" s="137">
        <v>0</v>
      </c>
      <c r="M28" s="137"/>
      <c r="N28" s="140" t="s">
        <v>744</v>
      </c>
      <c r="O28" s="370">
        <v>1</v>
      </c>
      <c r="P28" s="427"/>
      <c r="Q28" s="137">
        <v>0</v>
      </c>
      <c r="R28" s="137">
        <v>0</v>
      </c>
      <c r="S28" s="27"/>
      <c r="T28" s="145"/>
      <c r="U28" s="455"/>
      <c r="V28" s="454"/>
      <c r="W28" s="125"/>
      <c r="X28" s="2"/>
      <c r="Y28" s="2"/>
    </row>
    <row r="29" spans="1:25" ht="98.25" customHeight="1" x14ac:dyDescent="0.2">
      <c r="A29" s="5"/>
      <c r="B29" s="433"/>
      <c r="C29" s="118" t="s">
        <v>318</v>
      </c>
      <c r="D29" s="142" t="s">
        <v>645</v>
      </c>
      <c r="E29" s="320"/>
      <c r="F29" s="317">
        <v>43101</v>
      </c>
      <c r="G29" s="317">
        <v>43189</v>
      </c>
      <c r="H29" s="435"/>
      <c r="I29" s="325" t="s">
        <v>648</v>
      </c>
      <c r="J29" s="427"/>
      <c r="K29" s="137">
        <v>0</v>
      </c>
      <c r="L29" s="137">
        <v>0</v>
      </c>
      <c r="M29" s="137"/>
      <c r="N29" s="140" t="s">
        <v>745</v>
      </c>
      <c r="O29" s="370">
        <v>1</v>
      </c>
      <c r="P29" s="427"/>
      <c r="Q29" s="137">
        <v>0</v>
      </c>
      <c r="R29" s="137">
        <v>0</v>
      </c>
      <c r="S29" s="27"/>
      <c r="T29" s="145"/>
      <c r="U29" s="455"/>
      <c r="V29" s="454"/>
      <c r="W29" s="125"/>
      <c r="X29" s="2"/>
      <c r="Y29" s="2"/>
    </row>
    <row r="30" spans="1:25" ht="120" customHeight="1" x14ac:dyDescent="0.2">
      <c r="A30" s="5"/>
      <c r="B30" s="434"/>
      <c r="C30" s="119" t="s">
        <v>319</v>
      </c>
      <c r="D30" s="148" t="s">
        <v>646</v>
      </c>
      <c r="E30" s="321"/>
      <c r="F30" s="316">
        <v>43435</v>
      </c>
      <c r="G30" s="316">
        <v>43449</v>
      </c>
      <c r="H30" s="436"/>
      <c r="I30" s="326" t="s">
        <v>649</v>
      </c>
      <c r="J30" s="427"/>
      <c r="K30" s="137">
        <v>0</v>
      </c>
      <c r="L30" s="137">
        <v>0</v>
      </c>
      <c r="M30" s="138"/>
      <c r="N30" s="144" t="s">
        <v>754</v>
      </c>
      <c r="O30" s="371">
        <v>0.8</v>
      </c>
      <c r="P30" s="428"/>
      <c r="Q30" s="138">
        <v>0</v>
      </c>
      <c r="R30" s="138">
        <v>0</v>
      </c>
      <c r="S30" s="27"/>
      <c r="T30" s="145"/>
      <c r="U30" s="455"/>
      <c r="V30" s="454"/>
      <c r="W30" s="125"/>
      <c r="X30" s="2"/>
      <c r="Y30" s="2"/>
    </row>
    <row r="31" spans="1:25" ht="55.5" customHeight="1" x14ac:dyDescent="0.2">
      <c r="A31" s="5"/>
      <c r="B31" s="437" t="s">
        <v>630</v>
      </c>
      <c r="C31" s="437"/>
      <c r="D31" s="437"/>
      <c r="E31" s="338"/>
      <c r="F31" s="438"/>
      <c r="G31" s="438"/>
      <c r="H31" s="295"/>
      <c r="I31" s="296"/>
      <c r="J31" s="296"/>
      <c r="K31" s="296"/>
      <c r="L31" s="296"/>
      <c r="M31" s="296"/>
      <c r="N31" s="296"/>
      <c r="O31" s="339"/>
      <c r="P31" s="296"/>
      <c r="Q31" s="296"/>
      <c r="R31" s="340"/>
      <c r="S31" s="128"/>
      <c r="T31" s="128"/>
      <c r="U31" s="455"/>
      <c r="V31" s="454"/>
      <c r="W31" s="128"/>
      <c r="X31" s="128"/>
      <c r="Y31" s="5"/>
    </row>
    <row r="32" spans="1:25" ht="91.5" customHeight="1" x14ac:dyDescent="0.2">
      <c r="A32" s="5"/>
      <c r="B32" s="433" t="s">
        <v>650</v>
      </c>
      <c r="C32" s="118" t="s">
        <v>320</v>
      </c>
      <c r="D32" s="142" t="s">
        <v>651</v>
      </c>
      <c r="E32" s="320"/>
      <c r="F32" s="317">
        <v>43101</v>
      </c>
      <c r="G32" s="317">
        <v>43465</v>
      </c>
      <c r="H32" s="435" t="s">
        <v>656</v>
      </c>
      <c r="I32" s="124"/>
      <c r="J32" s="137">
        <v>0</v>
      </c>
      <c r="K32" s="137">
        <v>0</v>
      </c>
      <c r="L32" s="137">
        <v>0</v>
      </c>
      <c r="M32" s="137"/>
      <c r="N32" s="140" t="s">
        <v>746</v>
      </c>
      <c r="O32" s="370">
        <v>1</v>
      </c>
      <c r="P32" s="137">
        <v>0</v>
      </c>
      <c r="Q32" s="137">
        <v>0</v>
      </c>
      <c r="R32" s="137">
        <v>0</v>
      </c>
      <c r="S32" s="27"/>
      <c r="T32" s="145"/>
      <c r="U32" s="455"/>
      <c r="V32" s="454"/>
      <c r="W32" s="125"/>
      <c r="X32" s="2"/>
      <c r="Y32" s="2"/>
    </row>
    <row r="33" spans="1:25" ht="94.5" customHeight="1" x14ac:dyDescent="0.2">
      <c r="A33" s="5"/>
      <c r="B33" s="433"/>
      <c r="C33" s="118" t="s">
        <v>321</v>
      </c>
      <c r="D33" s="142" t="s">
        <v>652</v>
      </c>
      <c r="E33" s="320"/>
      <c r="F33" s="317">
        <v>43101</v>
      </c>
      <c r="G33" s="317">
        <v>43465</v>
      </c>
      <c r="H33" s="435"/>
      <c r="I33" s="124"/>
      <c r="J33" s="137">
        <v>0</v>
      </c>
      <c r="K33" s="137">
        <v>0</v>
      </c>
      <c r="L33" s="137">
        <v>0</v>
      </c>
      <c r="M33" s="137"/>
      <c r="N33" s="373" t="s">
        <v>747</v>
      </c>
      <c r="O33" s="376">
        <v>1</v>
      </c>
      <c r="P33" s="137">
        <v>0</v>
      </c>
      <c r="Q33" s="137">
        <v>0</v>
      </c>
      <c r="R33" s="137">
        <v>0</v>
      </c>
      <c r="S33" s="27"/>
      <c r="T33" s="145"/>
      <c r="U33" s="455"/>
      <c r="V33" s="454"/>
      <c r="W33" s="125"/>
      <c r="X33" s="2"/>
      <c r="Y33" s="2"/>
    </row>
    <row r="34" spans="1:25" ht="135" customHeight="1" x14ac:dyDescent="0.2">
      <c r="A34" s="5"/>
      <c r="B34" s="322" t="s">
        <v>653</v>
      </c>
      <c r="C34" s="118" t="s">
        <v>322</v>
      </c>
      <c r="D34" s="142" t="s">
        <v>654</v>
      </c>
      <c r="E34" s="320"/>
      <c r="F34" s="317">
        <v>43101</v>
      </c>
      <c r="G34" s="317">
        <v>43146</v>
      </c>
      <c r="H34" s="323" t="s">
        <v>656</v>
      </c>
      <c r="I34" s="325" t="s">
        <v>655</v>
      </c>
      <c r="J34" s="137">
        <v>0</v>
      </c>
      <c r="K34" s="137">
        <v>0</v>
      </c>
      <c r="L34" s="137">
        <v>0</v>
      </c>
      <c r="M34" s="137"/>
      <c r="N34" s="373" t="s">
        <v>753</v>
      </c>
      <c r="O34" s="376">
        <v>1</v>
      </c>
      <c r="P34" s="137">
        <v>0</v>
      </c>
      <c r="Q34" s="137">
        <v>0</v>
      </c>
      <c r="R34" s="137">
        <v>0</v>
      </c>
      <c r="S34" s="27"/>
      <c r="T34" s="145"/>
      <c r="U34" s="455"/>
      <c r="V34" s="454"/>
      <c r="W34" s="125"/>
      <c r="X34" s="2"/>
      <c r="Y34" s="2"/>
    </row>
    <row r="35" spans="1:25" ht="28.5" customHeight="1" x14ac:dyDescent="0.2">
      <c r="A35" s="129"/>
      <c r="B35" s="457" t="s">
        <v>585</v>
      </c>
      <c r="C35" s="457"/>
      <c r="D35" s="457"/>
      <c r="E35" s="457"/>
      <c r="F35" s="457"/>
      <c r="G35" s="457"/>
      <c r="H35" s="457"/>
      <c r="I35" s="130"/>
      <c r="J35" s="141">
        <f>SUM(SUM(J23:J34))</f>
        <v>69806000</v>
      </c>
      <c r="K35" s="141">
        <f t="shared" ref="K35:L35" si="0">SUM(SUM(K23:K34))</f>
        <v>0</v>
      </c>
      <c r="L35" s="141">
        <f t="shared" si="0"/>
        <v>0</v>
      </c>
      <c r="M35" s="141">
        <f>SUM(SUM(M23))</f>
        <v>0</v>
      </c>
      <c r="N35" s="130"/>
      <c r="O35" s="231">
        <f>(SUM(O23:O34)/11)</f>
        <v>0.98181818181818192</v>
      </c>
      <c r="P35" s="146">
        <f>SUM(P23)</f>
        <v>68806000</v>
      </c>
      <c r="Q35" s="146">
        <f>SUM(Q23)</f>
        <v>0</v>
      </c>
      <c r="R35" s="146">
        <f>SUM(R23)</f>
        <v>0</v>
      </c>
      <c r="S35" s="5"/>
      <c r="T35" s="5"/>
      <c r="U35" s="455"/>
      <c r="V35" s="454"/>
      <c r="W35" s="5"/>
      <c r="X35" s="5"/>
      <c r="Y35" s="5"/>
    </row>
    <row r="36" spans="1:25" ht="9" customHeight="1" x14ac:dyDescent="0.2">
      <c r="A36" s="129"/>
      <c r="B36" s="297"/>
      <c r="C36" s="297"/>
      <c r="D36" s="297"/>
      <c r="E36" s="291"/>
      <c r="F36" s="291"/>
      <c r="G36" s="291"/>
      <c r="H36" s="291"/>
      <c r="I36" s="131"/>
      <c r="J36" s="292"/>
      <c r="K36" s="292"/>
      <c r="L36" s="292"/>
      <c r="M36" s="292"/>
      <c r="N36" s="131"/>
      <c r="O36" s="293"/>
      <c r="P36" s="294"/>
      <c r="Q36" s="294"/>
      <c r="R36" s="294"/>
      <c r="S36" s="5"/>
      <c r="T36" s="5"/>
      <c r="U36" s="455"/>
      <c r="V36" s="454"/>
      <c r="W36" s="5"/>
      <c r="X36" s="5"/>
      <c r="Y36" s="5"/>
    </row>
    <row r="37" spans="1:25" ht="40.5" customHeight="1" x14ac:dyDescent="0.2">
      <c r="A37" s="5"/>
      <c r="B37" s="458" t="s">
        <v>704</v>
      </c>
      <c r="C37" s="458"/>
      <c r="D37" s="458"/>
      <c r="E37" s="343"/>
      <c r="F37" s="459" t="s">
        <v>506</v>
      </c>
      <c r="G37" s="459"/>
      <c r="H37" s="344">
        <v>0.2</v>
      </c>
      <c r="I37" s="345"/>
      <c r="J37" s="345"/>
      <c r="K37" s="345"/>
      <c r="L37" s="345"/>
      <c r="M37" s="345"/>
      <c r="N37" s="345"/>
      <c r="O37" s="369">
        <f>H37*O47</f>
        <v>0.19215000000000002</v>
      </c>
      <c r="P37" s="345"/>
      <c r="Q37" s="345"/>
      <c r="R37" s="347"/>
      <c r="S37" s="128"/>
      <c r="T37" s="128"/>
      <c r="U37" s="455"/>
      <c r="V37" s="454"/>
      <c r="W37" s="128"/>
      <c r="X37" s="128"/>
      <c r="Y37" s="5"/>
    </row>
    <row r="38" spans="1:25" ht="90" customHeight="1" x14ac:dyDescent="0.2">
      <c r="A38" s="5"/>
      <c r="B38" s="432" t="s">
        <v>657</v>
      </c>
      <c r="C38" s="123" t="s">
        <v>301</v>
      </c>
      <c r="D38" s="308" t="s">
        <v>658</v>
      </c>
      <c r="E38" s="319"/>
      <c r="F38" s="106">
        <v>43101</v>
      </c>
      <c r="G38" s="106">
        <v>43465</v>
      </c>
      <c r="H38" s="463" t="s">
        <v>664</v>
      </c>
      <c r="I38" s="324" t="s">
        <v>660</v>
      </c>
      <c r="J38" s="137">
        <v>0</v>
      </c>
      <c r="K38" s="137">
        <v>0</v>
      </c>
      <c r="L38" s="137">
        <v>0</v>
      </c>
      <c r="M38" s="136"/>
      <c r="N38" s="139" t="s">
        <v>721</v>
      </c>
      <c r="O38" s="368">
        <v>1</v>
      </c>
      <c r="P38" s="136"/>
      <c r="Q38" s="136">
        <v>0</v>
      </c>
      <c r="R38" s="136">
        <v>0</v>
      </c>
      <c r="S38" s="27"/>
      <c r="T38" s="145"/>
      <c r="U38" s="455"/>
      <c r="V38" s="454"/>
      <c r="W38" s="125"/>
      <c r="X38" s="2"/>
      <c r="Y38" s="2"/>
    </row>
    <row r="39" spans="1:25" ht="90" customHeight="1" x14ac:dyDescent="0.2">
      <c r="A39" s="5"/>
      <c r="B39" s="433"/>
      <c r="C39" s="118" t="s">
        <v>302</v>
      </c>
      <c r="D39" s="142" t="s">
        <v>659</v>
      </c>
      <c r="E39" s="320"/>
      <c r="F39" s="106">
        <v>43101</v>
      </c>
      <c r="G39" s="106">
        <v>43465</v>
      </c>
      <c r="H39" s="435"/>
      <c r="I39" s="325" t="s">
        <v>660</v>
      </c>
      <c r="J39" s="137">
        <v>0</v>
      </c>
      <c r="K39" s="137">
        <v>0</v>
      </c>
      <c r="L39" s="137">
        <v>0</v>
      </c>
      <c r="M39" s="137"/>
      <c r="N39" s="139" t="s">
        <v>722</v>
      </c>
      <c r="O39" s="315">
        <v>1</v>
      </c>
      <c r="P39" s="137"/>
      <c r="Q39" s="137">
        <v>0</v>
      </c>
      <c r="R39" s="137">
        <v>0</v>
      </c>
      <c r="S39" s="27"/>
      <c r="T39" s="145"/>
      <c r="U39" s="455"/>
      <c r="V39" s="454"/>
      <c r="W39" s="125"/>
      <c r="X39" s="2"/>
      <c r="Y39" s="2"/>
    </row>
    <row r="40" spans="1:25" ht="90" customHeight="1" x14ac:dyDescent="0.2">
      <c r="A40" s="5"/>
      <c r="B40" s="433"/>
      <c r="C40" s="118" t="s">
        <v>303</v>
      </c>
      <c r="D40" s="142" t="s">
        <v>714</v>
      </c>
      <c r="E40" s="320"/>
      <c r="F40" s="106">
        <v>43101</v>
      </c>
      <c r="G40" s="106">
        <v>43465</v>
      </c>
      <c r="H40" s="435"/>
      <c r="I40" s="325" t="s">
        <v>660</v>
      </c>
      <c r="J40" s="137">
        <v>0</v>
      </c>
      <c r="K40" s="137">
        <v>0</v>
      </c>
      <c r="L40" s="137">
        <v>0</v>
      </c>
      <c r="M40" s="137"/>
      <c r="N40" s="140" t="s">
        <v>720</v>
      </c>
      <c r="O40" s="315">
        <v>1</v>
      </c>
      <c r="P40" s="137"/>
      <c r="Q40" s="137">
        <v>0</v>
      </c>
      <c r="R40" s="137">
        <v>0</v>
      </c>
      <c r="S40" s="27"/>
      <c r="T40" s="145"/>
      <c r="U40" s="455"/>
      <c r="V40" s="454"/>
      <c r="W40" s="125"/>
      <c r="X40" s="2"/>
      <c r="Y40" s="2"/>
    </row>
    <row r="41" spans="1:25" ht="90" customHeight="1" x14ac:dyDescent="0.2">
      <c r="A41" s="5"/>
      <c r="B41" s="433"/>
      <c r="C41" s="118" t="s">
        <v>304</v>
      </c>
      <c r="D41" s="142" t="s">
        <v>713</v>
      </c>
      <c r="E41" s="320"/>
      <c r="F41" s="106">
        <v>43101</v>
      </c>
      <c r="G41" s="106">
        <v>43465</v>
      </c>
      <c r="H41" s="435"/>
      <c r="I41" s="325" t="s">
        <v>661</v>
      </c>
      <c r="J41" s="137">
        <v>0</v>
      </c>
      <c r="K41" s="137">
        <v>0</v>
      </c>
      <c r="L41" s="137">
        <v>0</v>
      </c>
      <c r="M41" s="137"/>
      <c r="N41" s="140" t="s">
        <v>719</v>
      </c>
      <c r="O41" s="315">
        <v>0.98599999999999999</v>
      </c>
      <c r="P41" s="137"/>
      <c r="Q41" s="137">
        <v>0</v>
      </c>
      <c r="R41" s="137">
        <v>0</v>
      </c>
      <c r="S41" s="27"/>
      <c r="U41" s="455"/>
      <c r="V41" s="454"/>
      <c r="W41" s="125"/>
      <c r="X41" s="2"/>
      <c r="Y41" s="2"/>
    </row>
    <row r="42" spans="1:25" ht="90" customHeight="1" x14ac:dyDescent="0.2">
      <c r="A42" s="5"/>
      <c r="B42" s="433"/>
      <c r="C42" s="118" t="s">
        <v>323</v>
      </c>
      <c r="D42" s="142" t="s">
        <v>712</v>
      </c>
      <c r="E42" s="320"/>
      <c r="F42" s="106">
        <v>43101</v>
      </c>
      <c r="G42" s="106">
        <v>43465</v>
      </c>
      <c r="H42" s="435"/>
      <c r="I42" s="325" t="s">
        <v>662</v>
      </c>
      <c r="J42" s="137">
        <v>0</v>
      </c>
      <c r="K42" s="137">
        <v>0</v>
      </c>
      <c r="L42" s="137">
        <v>0</v>
      </c>
      <c r="M42" s="137"/>
      <c r="N42" s="140" t="s">
        <v>723</v>
      </c>
      <c r="O42" s="315">
        <v>0.8</v>
      </c>
      <c r="P42" s="137"/>
      <c r="Q42" s="137">
        <v>0</v>
      </c>
      <c r="R42" s="137">
        <v>0</v>
      </c>
      <c r="S42" s="27"/>
      <c r="U42" s="455"/>
      <c r="V42" s="454"/>
      <c r="W42" s="125"/>
      <c r="X42" s="2"/>
      <c r="Y42" s="2"/>
    </row>
    <row r="43" spans="1:25" ht="90" customHeight="1" x14ac:dyDescent="0.2">
      <c r="A43" s="5"/>
      <c r="B43" s="434"/>
      <c r="C43" s="119" t="s">
        <v>324</v>
      </c>
      <c r="D43" s="148" t="s">
        <v>711</v>
      </c>
      <c r="E43" s="321"/>
      <c r="F43" s="348">
        <v>43101</v>
      </c>
      <c r="G43" s="348">
        <v>43465</v>
      </c>
      <c r="H43" s="436"/>
      <c r="I43" s="326" t="s">
        <v>663</v>
      </c>
      <c r="J43" s="138">
        <v>0</v>
      </c>
      <c r="K43" s="138">
        <v>0</v>
      </c>
      <c r="L43" s="138">
        <v>0</v>
      </c>
      <c r="M43" s="138"/>
      <c r="N43" s="140" t="s">
        <v>724</v>
      </c>
      <c r="O43" s="342">
        <v>0.9</v>
      </c>
      <c r="P43" s="138"/>
      <c r="Q43" s="138">
        <v>0</v>
      </c>
      <c r="R43" s="138">
        <v>0</v>
      </c>
      <c r="S43" s="27"/>
      <c r="U43" s="455"/>
      <c r="V43" s="454"/>
      <c r="W43" s="125"/>
      <c r="X43" s="2"/>
      <c r="Y43" s="2"/>
    </row>
    <row r="44" spans="1:25" ht="40.5" customHeight="1" x14ac:dyDescent="0.2">
      <c r="A44" s="5"/>
      <c r="B44" s="458" t="s">
        <v>704</v>
      </c>
      <c r="C44" s="458"/>
      <c r="D44" s="458"/>
      <c r="E44" s="343"/>
      <c r="F44" s="459"/>
      <c r="G44" s="459"/>
      <c r="H44" s="344"/>
      <c r="I44" s="345"/>
      <c r="J44" s="345"/>
      <c r="K44" s="345"/>
      <c r="L44" s="345"/>
      <c r="M44" s="345"/>
      <c r="N44" s="345"/>
      <c r="O44" s="346"/>
      <c r="P44" s="345"/>
      <c r="Q44" s="345"/>
      <c r="R44" s="347"/>
      <c r="S44" s="128"/>
      <c r="T44" s="128"/>
      <c r="U44" s="455"/>
      <c r="V44" s="454"/>
      <c r="W44" s="128"/>
      <c r="X44" s="128"/>
      <c r="Y44" s="5"/>
    </row>
    <row r="45" spans="1:25" ht="141" customHeight="1" x14ac:dyDescent="0.2">
      <c r="A45" s="5"/>
      <c r="B45" s="322" t="s">
        <v>665</v>
      </c>
      <c r="C45" s="118" t="s">
        <v>325</v>
      </c>
      <c r="D45" s="142" t="s">
        <v>666</v>
      </c>
      <c r="E45" s="320"/>
      <c r="F45" s="106">
        <v>43101</v>
      </c>
      <c r="G45" s="106">
        <v>43465</v>
      </c>
      <c r="H45" s="323" t="s">
        <v>664</v>
      </c>
      <c r="I45" s="325" t="s">
        <v>667</v>
      </c>
      <c r="J45" s="137">
        <v>0</v>
      </c>
      <c r="K45" s="137">
        <v>0</v>
      </c>
      <c r="L45" s="137">
        <v>0</v>
      </c>
      <c r="M45" s="137"/>
      <c r="N45" s="140" t="s">
        <v>725</v>
      </c>
      <c r="O45" s="228">
        <v>1</v>
      </c>
      <c r="P45" s="137">
        <v>0</v>
      </c>
      <c r="Q45" s="137">
        <v>0</v>
      </c>
      <c r="R45" s="137">
        <v>0</v>
      </c>
      <c r="S45" s="27"/>
      <c r="T45" s="145"/>
      <c r="U45" s="455"/>
      <c r="V45" s="454"/>
      <c r="W45" s="125"/>
      <c r="X45" s="2"/>
      <c r="Y45" s="2"/>
    </row>
    <row r="46" spans="1:25" ht="138.75" customHeight="1" x14ac:dyDescent="0.2">
      <c r="A46" s="5"/>
      <c r="B46" s="322" t="s">
        <v>668</v>
      </c>
      <c r="C46" s="119" t="s">
        <v>326</v>
      </c>
      <c r="D46" s="148" t="s">
        <v>669</v>
      </c>
      <c r="E46" s="321"/>
      <c r="F46" s="348">
        <v>43101</v>
      </c>
      <c r="G46" s="348">
        <v>43465</v>
      </c>
      <c r="H46" s="327"/>
      <c r="I46" s="326" t="s">
        <v>670</v>
      </c>
      <c r="J46" s="138">
        <v>0</v>
      </c>
      <c r="K46" s="138">
        <v>0</v>
      </c>
      <c r="L46" s="138">
        <v>0</v>
      </c>
      <c r="M46" s="138"/>
      <c r="N46" s="144" t="s">
        <v>730</v>
      </c>
      <c r="O46" s="232">
        <v>1</v>
      </c>
      <c r="P46" s="138">
        <v>0</v>
      </c>
      <c r="Q46" s="138">
        <v>0</v>
      </c>
      <c r="R46" s="138">
        <v>0</v>
      </c>
      <c r="S46" s="27"/>
      <c r="T46" s="145"/>
      <c r="U46" s="455"/>
      <c r="V46" s="454"/>
      <c r="W46" s="125"/>
      <c r="X46" s="2"/>
      <c r="Y46" s="2"/>
    </row>
    <row r="47" spans="1:25" ht="28.5" customHeight="1" x14ac:dyDescent="0.2">
      <c r="A47" s="129"/>
      <c r="B47" s="457" t="s">
        <v>585</v>
      </c>
      <c r="C47" s="456"/>
      <c r="D47" s="456"/>
      <c r="E47" s="456"/>
      <c r="F47" s="456"/>
      <c r="G47" s="456"/>
      <c r="H47" s="456"/>
      <c r="I47" s="332"/>
      <c r="J47" s="333">
        <f>SUM(J38:J46)</f>
        <v>0</v>
      </c>
      <c r="K47" s="333">
        <f t="shared" ref="K47:M47" si="1">SUM(K38:K46)</f>
        <v>0</v>
      </c>
      <c r="L47" s="333">
        <f t="shared" si="1"/>
        <v>0</v>
      </c>
      <c r="M47" s="333">
        <f t="shared" si="1"/>
        <v>0</v>
      </c>
      <c r="N47" s="332"/>
      <c r="O47" s="334">
        <f>(SUM(O38:O46)/8)</f>
        <v>0.96074999999999999</v>
      </c>
      <c r="P47" s="335">
        <f>SUM(P38:P46)</f>
        <v>0</v>
      </c>
      <c r="Q47" s="335">
        <f>SUM(Q38:Q46)</f>
        <v>0</v>
      </c>
      <c r="R47" s="335">
        <f>SUM(R38:R46)</f>
        <v>0</v>
      </c>
      <c r="S47" s="5"/>
      <c r="T47" s="5"/>
      <c r="U47" s="455"/>
      <c r="V47" s="454"/>
      <c r="W47" s="5"/>
      <c r="X47" s="5"/>
      <c r="Y47" s="5"/>
    </row>
    <row r="48" spans="1:25" ht="14.25" customHeight="1" x14ac:dyDescent="0.2">
      <c r="A48" s="129"/>
      <c r="B48" s="297"/>
      <c r="C48" s="297"/>
      <c r="D48" s="297"/>
      <c r="E48" s="291"/>
      <c r="F48" s="291"/>
      <c r="G48" s="291"/>
      <c r="H48" s="291"/>
      <c r="I48" s="131"/>
      <c r="J48" s="292"/>
      <c r="K48" s="292"/>
      <c r="L48" s="292"/>
      <c r="M48" s="292"/>
      <c r="N48" s="131"/>
      <c r="O48" s="293"/>
      <c r="P48" s="294"/>
      <c r="Q48" s="294"/>
      <c r="R48" s="294"/>
      <c r="S48" s="5"/>
      <c r="T48" s="5"/>
      <c r="U48" s="455"/>
      <c r="V48" s="454"/>
      <c r="W48" s="5"/>
      <c r="X48" s="5"/>
      <c r="Y48" s="5"/>
    </row>
    <row r="49" spans="1:25" ht="46.5" customHeight="1" x14ac:dyDescent="0.2">
      <c r="A49" s="5"/>
      <c r="B49" s="464" t="s">
        <v>671</v>
      </c>
      <c r="C49" s="464"/>
      <c r="D49" s="464"/>
      <c r="E49" s="298"/>
      <c r="F49" s="465" t="s">
        <v>506</v>
      </c>
      <c r="G49" s="465"/>
      <c r="H49" s="301">
        <v>0.2</v>
      </c>
      <c r="I49" s="299"/>
      <c r="J49" s="349"/>
      <c r="K49" s="349"/>
      <c r="L49" s="349"/>
      <c r="M49" s="299"/>
      <c r="N49" s="299"/>
      <c r="O49" s="303">
        <f>H49*O55</f>
        <v>0.2</v>
      </c>
      <c r="P49" s="300"/>
      <c r="Q49" s="300"/>
      <c r="R49" s="300"/>
      <c r="S49" s="128"/>
      <c r="T49" s="128"/>
      <c r="U49" s="455"/>
      <c r="V49" s="454"/>
      <c r="W49" s="128"/>
      <c r="X49" s="128"/>
      <c r="Y49" s="5"/>
    </row>
    <row r="50" spans="1:25" ht="112.5" customHeight="1" x14ac:dyDescent="0.2">
      <c r="A50" s="5"/>
      <c r="B50" s="468" t="s">
        <v>672</v>
      </c>
      <c r="C50" s="118" t="s">
        <v>306</v>
      </c>
      <c r="D50" s="142" t="s">
        <v>673</v>
      </c>
      <c r="E50" s="289"/>
      <c r="F50" s="106">
        <v>43101</v>
      </c>
      <c r="G50" s="106">
        <v>43465</v>
      </c>
      <c r="H50" s="463" t="s">
        <v>686</v>
      </c>
      <c r="I50" s="287" t="s">
        <v>681</v>
      </c>
      <c r="J50" s="137">
        <v>0</v>
      </c>
      <c r="K50" s="137">
        <v>0</v>
      </c>
      <c r="L50" s="137">
        <v>0</v>
      </c>
      <c r="M50" s="137"/>
      <c r="N50" s="140" t="s">
        <v>687</v>
      </c>
      <c r="O50" s="228">
        <v>1</v>
      </c>
      <c r="P50" s="136">
        <v>0</v>
      </c>
      <c r="Q50" s="136">
        <v>0</v>
      </c>
      <c r="R50" s="136">
        <v>0</v>
      </c>
      <c r="S50" s="27"/>
      <c r="U50" s="455"/>
      <c r="V50" s="454"/>
      <c r="W50" s="125"/>
      <c r="X50" s="2"/>
      <c r="Y50" s="2"/>
    </row>
    <row r="51" spans="1:25" ht="112.5" customHeight="1" x14ac:dyDescent="0.2">
      <c r="A51" s="5"/>
      <c r="B51" s="469"/>
      <c r="C51" s="118" t="s">
        <v>307</v>
      </c>
      <c r="D51" s="142" t="s">
        <v>674</v>
      </c>
      <c r="E51" s="310"/>
      <c r="F51" s="106">
        <v>43101</v>
      </c>
      <c r="G51" s="106">
        <v>43465</v>
      </c>
      <c r="H51" s="435"/>
      <c r="I51" s="311" t="s">
        <v>682</v>
      </c>
      <c r="J51" s="137">
        <v>0</v>
      </c>
      <c r="K51" s="137">
        <v>0</v>
      </c>
      <c r="L51" s="137">
        <v>0</v>
      </c>
      <c r="M51" s="137"/>
      <c r="N51" s="140" t="s">
        <v>726</v>
      </c>
      <c r="O51" s="228">
        <v>1</v>
      </c>
      <c r="P51" s="137">
        <v>0</v>
      </c>
      <c r="Q51" s="137">
        <v>0</v>
      </c>
      <c r="R51" s="137">
        <v>0</v>
      </c>
      <c r="S51" s="27"/>
      <c r="U51" s="455"/>
      <c r="V51" s="454"/>
      <c r="W51" s="125"/>
      <c r="X51" s="2"/>
      <c r="Y51" s="2"/>
    </row>
    <row r="52" spans="1:25" ht="124.5" customHeight="1" x14ac:dyDescent="0.2">
      <c r="A52" s="5"/>
      <c r="B52" s="469"/>
      <c r="C52" s="118" t="s">
        <v>678</v>
      </c>
      <c r="D52" s="142" t="s">
        <v>675</v>
      </c>
      <c r="E52" s="310"/>
      <c r="F52" s="106">
        <v>43101</v>
      </c>
      <c r="G52" s="106">
        <v>43281</v>
      </c>
      <c r="H52" s="435"/>
      <c r="I52" s="311" t="s">
        <v>683</v>
      </c>
      <c r="J52" s="137">
        <v>0</v>
      </c>
      <c r="K52" s="137">
        <v>0</v>
      </c>
      <c r="L52" s="137">
        <v>0</v>
      </c>
      <c r="M52" s="137"/>
      <c r="N52" s="140" t="s">
        <v>727</v>
      </c>
      <c r="O52" s="228">
        <v>1</v>
      </c>
      <c r="P52" s="137">
        <v>0</v>
      </c>
      <c r="Q52" s="137">
        <v>0</v>
      </c>
      <c r="R52" s="137">
        <v>0</v>
      </c>
      <c r="S52" s="27"/>
      <c r="U52" s="455"/>
      <c r="V52" s="454"/>
      <c r="W52" s="125"/>
      <c r="X52" s="2"/>
      <c r="Y52" s="2"/>
    </row>
    <row r="53" spans="1:25" ht="112.5" customHeight="1" x14ac:dyDescent="0.2">
      <c r="A53" s="5"/>
      <c r="B53" s="469"/>
      <c r="C53" s="118" t="s">
        <v>679</v>
      </c>
      <c r="D53" s="142" t="s">
        <v>676</v>
      </c>
      <c r="E53" s="310"/>
      <c r="F53" s="106">
        <v>43101</v>
      </c>
      <c r="G53" s="106">
        <v>43465</v>
      </c>
      <c r="H53" s="435"/>
      <c r="I53" s="311" t="s">
        <v>684</v>
      </c>
      <c r="J53" s="137">
        <v>0</v>
      </c>
      <c r="K53" s="137">
        <v>0</v>
      </c>
      <c r="L53" s="137">
        <v>0</v>
      </c>
      <c r="M53" s="137"/>
      <c r="N53" s="140" t="s">
        <v>728</v>
      </c>
      <c r="O53" s="228">
        <v>1</v>
      </c>
      <c r="P53" s="137">
        <v>0</v>
      </c>
      <c r="Q53" s="137">
        <v>0</v>
      </c>
      <c r="R53" s="137">
        <v>0</v>
      </c>
      <c r="S53" s="27"/>
      <c r="U53" s="455"/>
      <c r="V53" s="454"/>
      <c r="W53" s="125"/>
      <c r="X53" s="2"/>
      <c r="Y53" s="2"/>
    </row>
    <row r="54" spans="1:25" ht="112.5" customHeight="1" x14ac:dyDescent="0.2">
      <c r="A54" s="5"/>
      <c r="B54" s="470"/>
      <c r="C54" s="118" t="s">
        <v>680</v>
      </c>
      <c r="D54" s="148" t="s">
        <v>677</v>
      </c>
      <c r="E54" s="290"/>
      <c r="F54" s="106">
        <v>43101</v>
      </c>
      <c r="G54" s="106">
        <v>43465</v>
      </c>
      <c r="H54" s="436"/>
      <c r="I54" s="122" t="s">
        <v>685</v>
      </c>
      <c r="J54" s="137">
        <v>0</v>
      </c>
      <c r="K54" s="137">
        <v>0</v>
      </c>
      <c r="L54" s="137">
        <v>0</v>
      </c>
      <c r="M54" s="138"/>
      <c r="N54" s="144" t="s">
        <v>729</v>
      </c>
      <c r="O54" s="232">
        <v>1</v>
      </c>
      <c r="P54" s="138">
        <v>0</v>
      </c>
      <c r="Q54" s="138">
        <v>0</v>
      </c>
      <c r="R54" s="138">
        <v>0</v>
      </c>
      <c r="S54" s="27"/>
      <c r="U54" s="455"/>
      <c r="V54" s="454"/>
      <c r="W54" s="125"/>
      <c r="X54" s="2"/>
      <c r="Y54" s="2"/>
    </row>
    <row r="55" spans="1:25" ht="28.5" customHeight="1" x14ac:dyDescent="0.2">
      <c r="A55" s="129"/>
      <c r="B55" s="457" t="s">
        <v>585</v>
      </c>
      <c r="C55" s="457"/>
      <c r="D55" s="457"/>
      <c r="E55" s="457"/>
      <c r="F55" s="457"/>
      <c r="G55" s="457"/>
      <c r="H55" s="456"/>
      <c r="I55" s="130"/>
      <c r="J55" s="141">
        <f>SUM(SUM(J50:J54))</f>
        <v>0</v>
      </c>
      <c r="K55" s="141">
        <f>SUM(SUM(K42:K54))</f>
        <v>0</v>
      </c>
      <c r="L55" s="141">
        <f>SUM(SUM(L42:L54))</f>
        <v>0</v>
      </c>
      <c r="M55" s="141">
        <f>SUM(SUM(M54))</f>
        <v>0</v>
      </c>
      <c r="N55" s="130"/>
      <c r="O55" s="231">
        <f>(SUM(O50:O54)/5)</f>
        <v>1</v>
      </c>
      <c r="P55" s="335">
        <f>SUM(P50:P54)</f>
        <v>0</v>
      </c>
      <c r="Q55" s="335">
        <f>SUM(Q42:Q54)</f>
        <v>0</v>
      </c>
      <c r="R55" s="335">
        <f>SUM(R42:R54)</f>
        <v>0</v>
      </c>
      <c r="S55" s="5"/>
      <c r="T55" s="5"/>
      <c r="U55" s="455"/>
      <c r="V55" s="454"/>
      <c r="W55" s="5"/>
      <c r="X55" s="5"/>
      <c r="Y55" s="5"/>
    </row>
    <row r="56" spans="1:25" ht="33.75" customHeight="1" x14ac:dyDescent="0.2">
      <c r="A56" s="5"/>
      <c r="B56" s="471" t="s">
        <v>688</v>
      </c>
      <c r="C56" s="471"/>
      <c r="D56" s="471"/>
      <c r="E56" s="350"/>
      <c r="F56" s="472" t="s">
        <v>506</v>
      </c>
      <c r="G56" s="472"/>
      <c r="H56" s="351">
        <v>0.05</v>
      </c>
      <c r="I56" s="352"/>
      <c r="J56" s="352"/>
      <c r="K56" s="352"/>
      <c r="L56" s="352"/>
      <c r="M56" s="352"/>
      <c r="N56" s="352"/>
      <c r="O56" s="367">
        <f>H56*O62</f>
        <v>3.4601449275362323E-2</v>
      </c>
      <c r="P56" s="352"/>
      <c r="Q56" s="352"/>
      <c r="R56" s="353"/>
      <c r="S56" s="128"/>
      <c r="U56" s="455"/>
      <c r="V56" s="454"/>
      <c r="W56" s="128"/>
      <c r="X56" s="128"/>
      <c r="Y56" s="5"/>
    </row>
    <row r="57" spans="1:25" ht="409.5" customHeight="1" x14ac:dyDescent="0.2">
      <c r="A57" s="5"/>
      <c r="B57" s="322" t="s">
        <v>689</v>
      </c>
      <c r="C57" s="118" t="s">
        <v>338</v>
      </c>
      <c r="D57" s="142" t="s">
        <v>690</v>
      </c>
      <c r="E57" s="320"/>
      <c r="F57" s="114">
        <v>43101</v>
      </c>
      <c r="G57" s="114">
        <v>43281</v>
      </c>
      <c r="H57" s="473" t="s">
        <v>694</v>
      </c>
      <c r="I57" s="325" t="s">
        <v>692</v>
      </c>
      <c r="J57" s="137">
        <v>0</v>
      </c>
      <c r="K57" s="137">
        <v>0</v>
      </c>
      <c r="L57" s="137">
        <v>0</v>
      </c>
      <c r="M57" s="137"/>
      <c r="N57" s="140" t="s">
        <v>718</v>
      </c>
      <c r="O57" s="228">
        <v>1</v>
      </c>
      <c r="P57" s="137">
        <v>0</v>
      </c>
      <c r="Q57" s="137">
        <v>0</v>
      </c>
      <c r="R57" s="137">
        <v>0</v>
      </c>
      <c r="S57" s="27"/>
      <c r="U57" s="455"/>
      <c r="V57" s="454"/>
      <c r="W57" s="125"/>
      <c r="X57" s="2"/>
      <c r="Y57" s="2"/>
    </row>
    <row r="58" spans="1:25" ht="93.75" customHeight="1" x14ac:dyDescent="0.2">
      <c r="A58" s="5"/>
      <c r="B58" s="322"/>
      <c r="C58" s="118" t="s">
        <v>340</v>
      </c>
      <c r="D58" s="142" t="s">
        <v>691</v>
      </c>
      <c r="E58" s="320"/>
      <c r="F58" s="114">
        <v>43101</v>
      </c>
      <c r="G58" s="114">
        <v>43465</v>
      </c>
      <c r="H58" s="473"/>
      <c r="I58" s="325" t="s">
        <v>693</v>
      </c>
      <c r="J58" s="137"/>
      <c r="K58" s="137"/>
      <c r="L58" s="137"/>
      <c r="M58" s="137"/>
      <c r="N58" s="140" t="s">
        <v>740</v>
      </c>
      <c r="O58" s="228">
        <v>1</v>
      </c>
      <c r="P58" s="137">
        <v>0</v>
      </c>
      <c r="Q58" s="137">
        <v>0</v>
      </c>
      <c r="R58" s="137">
        <v>0</v>
      </c>
      <c r="S58" s="27"/>
      <c r="U58" s="455"/>
      <c r="V58" s="454"/>
      <c r="W58" s="125"/>
      <c r="X58" s="2"/>
      <c r="Y58" s="2"/>
    </row>
    <row r="59" spans="1:25" ht="117" customHeight="1" x14ac:dyDescent="0.2">
      <c r="A59" s="5"/>
      <c r="B59" s="322" t="s">
        <v>695</v>
      </c>
      <c r="C59" s="118" t="s">
        <v>596</v>
      </c>
      <c r="D59" s="142" t="s">
        <v>696</v>
      </c>
      <c r="E59" s="320"/>
      <c r="F59" s="114">
        <v>43101</v>
      </c>
      <c r="G59" s="114">
        <v>43465</v>
      </c>
      <c r="H59" s="328" t="s">
        <v>694</v>
      </c>
      <c r="I59" s="325" t="s">
        <v>697</v>
      </c>
      <c r="J59" s="137">
        <v>0</v>
      </c>
      <c r="K59" s="137">
        <v>0</v>
      </c>
      <c r="L59" s="137">
        <v>0</v>
      </c>
      <c r="M59" s="137"/>
      <c r="N59" s="373" t="s">
        <v>749</v>
      </c>
      <c r="O59" s="375">
        <f>15/23</f>
        <v>0.65217391304347827</v>
      </c>
      <c r="P59" s="137">
        <v>0</v>
      </c>
      <c r="Q59" s="137">
        <v>0</v>
      </c>
      <c r="R59" s="137">
        <v>0</v>
      </c>
      <c r="S59" s="27"/>
      <c r="U59" s="455"/>
      <c r="V59" s="454"/>
      <c r="W59" s="125"/>
      <c r="X59" s="2"/>
      <c r="Y59" s="2"/>
    </row>
    <row r="60" spans="1:25" ht="114" customHeight="1" x14ac:dyDescent="0.2">
      <c r="A60" s="5"/>
      <c r="B60" s="433" t="s">
        <v>698</v>
      </c>
      <c r="C60" s="118" t="s">
        <v>598</v>
      </c>
      <c r="D60" s="142" t="s">
        <v>699</v>
      </c>
      <c r="E60" s="320"/>
      <c r="F60" s="114">
        <v>43101</v>
      </c>
      <c r="G60" s="114">
        <v>43465</v>
      </c>
      <c r="H60" s="328"/>
      <c r="I60" s="325" t="s">
        <v>701</v>
      </c>
      <c r="J60" s="137">
        <v>0</v>
      </c>
      <c r="K60" s="137">
        <v>0</v>
      </c>
      <c r="L60" s="137">
        <v>0</v>
      </c>
      <c r="M60" s="137"/>
      <c r="N60" s="140" t="s">
        <v>750</v>
      </c>
      <c r="O60" s="228">
        <v>1</v>
      </c>
      <c r="P60" s="137">
        <v>0</v>
      </c>
      <c r="Q60" s="137">
        <v>0</v>
      </c>
      <c r="R60" s="137">
        <v>0</v>
      </c>
      <c r="S60" s="27"/>
      <c r="U60" s="455"/>
      <c r="V60" s="454"/>
      <c r="W60" s="125"/>
      <c r="X60" s="2"/>
      <c r="Y60" s="2"/>
    </row>
    <row r="61" spans="1:25" ht="140.25" customHeight="1" x14ac:dyDescent="0.2">
      <c r="A61" s="5"/>
      <c r="B61" s="434"/>
      <c r="C61" s="119" t="s">
        <v>599</v>
      </c>
      <c r="D61" s="148" t="s">
        <v>700</v>
      </c>
      <c r="E61" s="321"/>
      <c r="F61" s="116">
        <v>43101</v>
      </c>
      <c r="G61" s="116">
        <v>43465</v>
      </c>
      <c r="H61" s="309"/>
      <c r="I61" s="326" t="s">
        <v>702</v>
      </c>
      <c r="J61" s="137">
        <v>0</v>
      </c>
      <c r="K61" s="137">
        <v>0</v>
      </c>
      <c r="L61" s="137">
        <v>0</v>
      </c>
      <c r="M61" s="138"/>
      <c r="N61" s="144" t="s">
        <v>703</v>
      </c>
      <c r="O61" s="232">
        <v>0.5</v>
      </c>
      <c r="P61" s="137">
        <v>0</v>
      </c>
      <c r="Q61" s="137">
        <v>0</v>
      </c>
      <c r="R61" s="137">
        <v>0</v>
      </c>
      <c r="S61" s="27"/>
      <c r="U61" s="455"/>
      <c r="V61" s="454"/>
      <c r="W61" s="125"/>
      <c r="X61" s="2"/>
      <c r="Y61" s="2"/>
    </row>
    <row r="62" spans="1:25" ht="28.5" customHeight="1" x14ac:dyDescent="0.2">
      <c r="A62" s="129"/>
      <c r="B62" s="456" t="s">
        <v>585</v>
      </c>
      <c r="C62" s="456"/>
      <c r="D62" s="456"/>
      <c r="E62" s="456"/>
      <c r="F62" s="456"/>
      <c r="G62" s="456"/>
      <c r="H62" s="456"/>
      <c r="I62" s="332"/>
      <c r="J62" s="141">
        <f>SUM(J57:J61)</f>
        <v>0</v>
      </c>
      <c r="K62" s="141">
        <f t="shared" ref="K62:L62" si="2">SUM(K57:K61)</f>
        <v>0</v>
      </c>
      <c r="L62" s="141">
        <f t="shared" si="2"/>
        <v>0</v>
      </c>
      <c r="M62" s="354"/>
      <c r="N62" s="354"/>
      <c r="O62" s="355">
        <f>SUM(O57:O61)/6</f>
        <v>0.69202898550724645</v>
      </c>
      <c r="P62" s="141">
        <f>SUM(P57:P61)</f>
        <v>0</v>
      </c>
      <c r="Q62" s="141">
        <f t="shared" ref="Q62:R62" si="3">SUM(Q57:Q61)</f>
        <v>0</v>
      </c>
      <c r="R62" s="141">
        <f t="shared" si="3"/>
        <v>0</v>
      </c>
      <c r="S62" s="292" t="e">
        <f>SUM(#REF!)</f>
        <v>#REF!</v>
      </c>
      <c r="T62" s="5"/>
      <c r="U62" s="455"/>
      <c r="V62" s="454"/>
      <c r="W62" s="5"/>
      <c r="X62" s="5"/>
      <c r="Y62" s="5"/>
    </row>
    <row r="63" spans="1:25" ht="33.75" customHeight="1" x14ac:dyDescent="0.2">
      <c r="A63" s="5"/>
      <c r="B63" s="460" t="s">
        <v>705</v>
      </c>
      <c r="C63" s="460"/>
      <c r="D63" s="460"/>
      <c r="E63" s="358"/>
      <c r="F63" s="461" t="s">
        <v>506</v>
      </c>
      <c r="G63" s="461"/>
      <c r="H63" s="359">
        <v>0.15</v>
      </c>
      <c r="I63" s="360"/>
      <c r="J63" s="360"/>
      <c r="K63" s="360"/>
      <c r="L63" s="360"/>
      <c r="M63" s="360"/>
      <c r="N63" s="361"/>
      <c r="O63" s="362">
        <f>H63*O66</f>
        <v>0.15</v>
      </c>
      <c r="P63" s="360"/>
      <c r="Q63" s="360"/>
      <c r="R63" s="363"/>
      <c r="S63" s="128"/>
      <c r="T63" s="128"/>
      <c r="U63" s="455"/>
      <c r="V63" s="454"/>
      <c r="W63" s="128"/>
      <c r="X63" s="128"/>
      <c r="Y63" s="5"/>
    </row>
    <row r="64" spans="1:25" ht="120.75" customHeight="1" x14ac:dyDescent="0.2">
      <c r="A64" s="5"/>
      <c r="B64" s="466" t="s">
        <v>706</v>
      </c>
      <c r="C64" s="118" t="s">
        <v>338</v>
      </c>
      <c r="D64" s="113" t="s">
        <v>707</v>
      </c>
      <c r="E64" s="364">
        <v>7.4999999999999997E-2</v>
      </c>
      <c r="F64" s="106">
        <v>43101</v>
      </c>
      <c r="G64" s="106">
        <v>43465</v>
      </c>
      <c r="H64" s="325" t="s">
        <v>716</v>
      </c>
      <c r="I64" s="325" t="s">
        <v>708</v>
      </c>
      <c r="J64" s="137">
        <v>18480367</v>
      </c>
      <c r="K64" s="137">
        <v>0</v>
      </c>
      <c r="L64" s="137">
        <v>0</v>
      </c>
      <c r="M64" s="137"/>
      <c r="N64" s="365"/>
      <c r="O64" s="370">
        <v>1</v>
      </c>
      <c r="P64" s="137">
        <v>18480367</v>
      </c>
      <c r="Q64" s="137">
        <v>0</v>
      </c>
      <c r="R64" s="137">
        <v>0</v>
      </c>
      <c r="S64" s="27"/>
      <c r="T64" s="53"/>
      <c r="U64" s="455"/>
      <c r="V64" s="454"/>
      <c r="W64" s="125"/>
      <c r="X64" s="2"/>
      <c r="Y64" s="2"/>
    </row>
    <row r="65" spans="1:25" ht="117" customHeight="1" x14ac:dyDescent="0.2">
      <c r="A65" s="5"/>
      <c r="B65" s="467"/>
      <c r="C65" s="118" t="s">
        <v>340</v>
      </c>
      <c r="D65" s="113" t="s">
        <v>709</v>
      </c>
      <c r="E65" s="320">
        <v>7.4999999999999997E-2</v>
      </c>
      <c r="F65" s="114">
        <v>43101</v>
      </c>
      <c r="G65" s="114">
        <v>43465</v>
      </c>
      <c r="H65" s="325"/>
      <c r="I65" s="325" t="s">
        <v>710</v>
      </c>
      <c r="J65" s="137">
        <v>0</v>
      </c>
      <c r="K65" s="137">
        <v>0</v>
      </c>
      <c r="L65" s="137">
        <v>0</v>
      </c>
      <c r="M65" s="137"/>
      <c r="N65" s="365"/>
      <c r="O65" s="371">
        <v>1</v>
      </c>
      <c r="P65" s="124">
        <v>0</v>
      </c>
      <c r="Q65" s="124">
        <v>0</v>
      </c>
      <c r="R65" s="138">
        <v>0</v>
      </c>
      <c r="S65" s="27"/>
      <c r="T65" s="53"/>
      <c r="U65" s="455"/>
      <c r="V65" s="454"/>
      <c r="W65" s="125"/>
      <c r="X65" s="2"/>
      <c r="Y65" s="2"/>
    </row>
    <row r="66" spans="1:25" ht="28.5" customHeight="1" x14ac:dyDescent="0.2">
      <c r="A66" s="129"/>
      <c r="B66" s="457" t="s">
        <v>585</v>
      </c>
      <c r="C66" s="457"/>
      <c r="D66" s="457"/>
      <c r="E66" s="457"/>
      <c r="F66" s="457"/>
      <c r="G66" s="457"/>
      <c r="H66" s="457"/>
      <c r="I66" s="130"/>
      <c r="J66" s="141">
        <f>SUM(J64:J65)</f>
        <v>18480367</v>
      </c>
      <c r="K66" s="141">
        <f>SUM(K64:K65)</f>
        <v>0</v>
      </c>
      <c r="L66" s="141">
        <f>SUM(L64:L65)</f>
        <v>0</v>
      </c>
      <c r="M66" s="147"/>
      <c r="N66" s="147"/>
      <c r="O66" s="366">
        <f>SUM(O64:O65)/2</f>
        <v>1</v>
      </c>
      <c r="P66" s="141">
        <f>SUM(P64:P65)</f>
        <v>18480367</v>
      </c>
      <c r="Q66" s="141">
        <f>SUM(Q64:Q65)</f>
        <v>0</v>
      </c>
      <c r="R66" s="333">
        <f t="shared" ref="R66:S66" si="4">SUM(R64:R65)</f>
        <v>0</v>
      </c>
      <c r="S66" s="141">
        <f t="shared" si="4"/>
        <v>0</v>
      </c>
      <c r="T66" s="5"/>
      <c r="U66" s="455"/>
      <c r="V66" s="454"/>
      <c r="W66" s="5"/>
      <c r="X66" s="5"/>
      <c r="Y66" s="5"/>
    </row>
    <row r="67" spans="1:25" ht="28.5" customHeight="1" x14ac:dyDescent="0.2">
      <c r="A67" s="129"/>
      <c r="B67" s="291"/>
      <c r="C67" s="291"/>
      <c r="D67" s="291"/>
      <c r="E67" s="291"/>
      <c r="F67" s="291"/>
      <c r="G67" s="291"/>
      <c r="H67" s="291"/>
      <c r="I67" s="131"/>
      <c r="J67" s="292"/>
      <c r="K67" s="292"/>
      <c r="L67" s="292"/>
      <c r="M67" s="356"/>
      <c r="N67" s="356"/>
      <c r="O67" s="357"/>
      <c r="P67" s="292"/>
      <c r="Q67" s="292"/>
      <c r="R67" s="292"/>
      <c r="S67" s="292"/>
      <c r="T67" s="5"/>
      <c r="U67" s="455"/>
      <c r="V67" s="454"/>
      <c r="W67" s="5"/>
      <c r="X67" s="5"/>
      <c r="Y67" s="5"/>
    </row>
    <row r="68" spans="1:25" ht="24" customHeight="1" x14ac:dyDescent="0.2">
      <c r="A68" s="5"/>
      <c r="B68" s="135"/>
      <c r="C68" s="117"/>
      <c r="D68" s="113"/>
      <c r="E68" s="54"/>
      <c r="F68" s="114"/>
      <c r="G68" s="114"/>
      <c r="H68" s="124"/>
      <c r="I68" s="91"/>
      <c r="J68" s="137"/>
      <c r="K68" s="137"/>
      <c r="L68" s="137"/>
      <c r="M68" s="137"/>
      <c r="N68" s="124"/>
      <c r="O68" s="124"/>
      <c r="P68" s="124"/>
      <c r="Q68" s="124"/>
      <c r="R68" s="2"/>
      <c r="S68" s="27"/>
      <c r="T68" s="53"/>
      <c r="U68" s="455"/>
      <c r="V68" s="454"/>
      <c r="W68" s="125"/>
      <c r="X68" s="2"/>
      <c r="Y68" s="2"/>
    </row>
    <row r="69" spans="1:25" ht="15" customHeight="1" x14ac:dyDescent="0.2">
      <c r="A69" s="5"/>
      <c r="B69" s="155"/>
      <c r="C69" s="155"/>
      <c r="D69" s="156"/>
      <c r="E69" s="157"/>
      <c r="F69" s="439"/>
      <c r="G69" s="439"/>
      <c r="H69" s="439"/>
      <c r="I69" s="439"/>
      <c r="J69" s="440" t="s">
        <v>509</v>
      </c>
      <c r="K69" s="440"/>
      <c r="L69" s="440"/>
      <c r="M69" s="158"/>
      <c r="N69" s="158"/>
      <c r="O69" s="158"/>
      <c r="P69" s="440" t="s">
        <v>510</v>
      </c>
      <c r="Q69" s="440"/>
      <c r="R69" s="440"/>
      <c r="S69" s="2"/>
      <c r="T69" s="126"/>
      <c r="X69" s="5"/>
      <c r="Y69" s="5"/>
    </row>
    <row r="70" spans="1:25" ht="26.25" x14ac:dyDescent="0.2">
      <c r="A70" s="5"/>
      <c r="B70" s="155"/>
      <c r="C70" s="155"/>
      <c r="D70" s="156"/>
      <c r="E70" s="157"/>
      <c r="F70" s="439"/>
      <c r="G70" s="439"/>
      <c r="H70" s="439"/>
      <c r="I70" s="439"/>
      <c r="J70" s="233" t="s">
        <v>312</v>
      </c>
      <c r="K70" s="233" t="s">
        <v>311</v>
      </c>
      <c r="L70" s="233" t="s">
        <v>315</v>
      </c>
      <c r="M70" s="158"/>
      <c r="N70" s="158"/>
      <c r="O70" s="158"/>
      <c r="P70" s="233" t="s">
        <v>312</v>
      </c>
      <c r="Q70" s="233" t="s">
        <v>311</v>
      </c>
      <c r="R70" s="233" t="s">
        <v>315</v>
      </c>
      <c r="S70" s="2"/>
      <c r="T70" s="126"/>
      <c r="X70" s="5"/>
      <c r="Y70" s="5"/>
    </row>
    <row r="71" spans="1:25" ht="21.75" customHeight="1" x14ac:dyDescent="0.2">
      <c r="A71" s="5"/>
      <c r="B71" s="155"/>
      <c r="C71" s="155"/>
      <c r="D71" s="156"/>
      <c r="E71" s="157"/>
      <c r="F71" s="219"/>
      <c r="G71" s="219"/>
      <c r="H71" s="219"/>
      <c r="I71" s="219"/>
      <c r="J71" s="448">
        <f>J21+J35+J47+J55+J62</f>
        <v>188392000</v>
      </c>
      <c r="K71" s="448">
        <f t="shared" ref="K71:L71" si="5">K21+K35+K47+K55+K62</f>
        <v>0</v>
      </c>
      <c r="L71" s="448">
        <f t="shared" si="5"/>
        <v>0</v>
      </c>
      <c r="M71" s="158"/>
      <c r="N71" s="441" t="s">
        <v>507</v>
      </c>
      <c r="O71" s="444">
        <f>O7+O22+O37+O49+O56+O63</f>
        <v>0.91926893179284497</v>
      </c>
      <c r="P71" s="188">
        <f>P72/J71</f>
        <v>0.6762070576245276</v>
      </c>
      <c r="Q71" s="188">
        <v>0</v>
      </c>
      <c r="R71" s="188">
        <v>0</v>
      </c>
      <c r="S71" s="2"/>
      <c r="T71" s="126"/>
      <c r="X71" s="5"/>
      <c r="Y71" s="5"/>
    </row>
    <row r="72" spans="1:25" ht="56.25" customHeight="1" x14ac:dyDescent="0.2">
      <c r="A72" s="2"/>
      <c r="B72" s="159"/>
      <c r="C72" s="159"/>
      <c r="D72" s="441" t="s">
        <v>339</v>
      </c>
      <c r="F72" s="442">
        <f>H7+H22+H37+H49+H56+H63</f>
        <v>1</v>
      </c>
      <c r="G72" s="441" t="s">
        <v>508</v>
      </c>
      <c r="H72" s="441"/>
      <c r="I72" s="441"/>
      <c r="J72" s="448"/>
      <c r="K72" s="448"/>
      <c r="L72" s="448"/>
      <c r="M72" s="160"/>
      <c r="N72" s="441"/>
      <c r="O72" s="444"/>
      <c r="P72" s="163">
        <f>P21+P35+P47+P55+P62</f>
        <v>127392000</v>
      </c>
      <c r="Q72" s="163">
        <f t="shared" ref="Q72:R72" si="6">Q21+Q35+Q47+Q55+Q62</f>
        <v>0</v>
      </c>
      <c r="R72" s="163">
        <f t="shared" si="6"/>
        <v>0</v>
      </c>
      <c r="S72" s="2"/>
      <c r="T72" s="2"/>
      <c r="U72" s="5"/>
      <c r="V72" s="5"/>
      <c r="W72" s="5"/>
      <c r="X72" s="5"/>
      <c r="Y72" s="5"/>
    </row>
    <row r="73" spans="1:25" ht="35.25" x14ac:dyDescent="0.2">
      <c r="A73" s="2"/>
      <c r="B73" s="159"/>
      <c r="C73" s="159"/>
      <c r="D73" s="441"/>
      <c r="F73" s="442"/>
      <c r="G73" s="441"/>
      <c r="H73" s="441"/>
      <c r="I73" s="441"/>
      <c r="J73" s="443">
        <f>J71+K71+L71</f>
        <v>188392000</v>
      </c>
      <c r="K73" s="443"/>
      <c r="L73" s="443"/>
      <c r="M73" s="160"/>
      <c r="N73" s="441"/>
      <c r="O73" s="444"/>
      <c r="P73" s="443">
        <f>P72+Q72+R72</f>
        <v>127392000</v>
      </c>
      <c r="Q73" s="443"/>
      <c r="R73" s="443"/>
      <c r="S73" s="2"/>
      <c r="T73" s="2"/>
      <c r="U73" s="5"/>
      <c r="V73" s="5"/>
      <c r="W73" s="5"/>
      <c r="X73" s="5"/>
      <c r="Y73" s="5"/>
    </row>
    <row r="74" spans="1:25" ht="49.5" customHeight="1" x14ac:dyDescent="0.2">
      <c r="A74" s="5"/>
      <c r="B74" s="161"/>
      <c r="C74" s="161"/>
      <c r="D74" s="447"/>
      <c r="E74" s="447"/>
      <c r="F74" s="447"/>
      <c r="G74" s="447"/>
      <c r="H74" s="161"/>
      <c r="I74" s="161"/>
      <c r="J74" s="161"/>
      <c r="K74" s="161"/>
      <c r="L74" s="223"/>
      <c r="M74" s="223"/>
      <c r="N74" s="223"/>
      <c r="O74" s="223"/>
      <c r="P74" s="223"/>
      <c r="Q74" s="224"/>
      <c r="R74" s="162"/>
      <c r="S74" s="5"/>
      <c r="T74" s="5"/>
      <c r="U74" s="5"/>
      <c r="V74" s="5"/>
      <c r="W74" s="5"/>
      <c r="X74" s="5"/>
      <c r="Y74" s="5"/>
    </row>
    <row r="75" spans="1:25" ht="18" x14ac:dyDescent="0.2">
      <c r="A75" s="2"/>
      <c r="B75" s="90"/>
      <c r="C75" s="90"/>
      <c r="D75" s="445"/>
      <c r="E75" s="445"/>
      <c r="F75" s="445"/>
      <c r="G75" s="445"/>
      <c r="H75" s="90"/>
      <c r="I75" s="90"/>
      <c r="J75" s="90"/>
      <c r="K75" s="149"/>
      <c r="L75" s="445"/>
      <c r="M75" s="445"/>
      <c r="N75" s="445"/>
      <c r="O75" s="445"/>
      <c r="P75" s="445"/>
      <c r="Q75" s="446"/>
      <c r="R75" s="2"/>
    </row>
    <row r="76" spans="1:25" ht="120.75" customHeight="1" x14ac:dyDescent="0.2">
      <c r="A76" s="2"/>
      <c r="B76" s="2"/>
      <c r="C76" s="2"/>
      <c r="D76" s="2"/>
      <c r="E76" s="2"/>
      <c r="F76" s="2"/>
      <c r="G76" s="2"/>
      <c r="H76" s="2"/>
      <c r="I76" s="2"/>
      <c r="J76" s="2"/>
      <c r="K76" s="2"/>
      <c r="L76" s="27"/>
      <c r="M76" s="27"/>
      <c r="N76" s="27"/>
      <c r="O76" s="27"/>
      <c r="P76" s="27"/>
      <c r="Q76" s="2"/>
      <c r="R76" s="2"/>
    </row>
    <row r="77" spans="1:25" ht="120.75" customHeight="1" x14ac:dyDescent="0.2"/>
    <row r="78" spans="1:25" ht="120.75" customHeight="1" x14ac:dyDescent="0.2"/>
    <row r="79" spans="1:25" ht="120.75" customHeight="1" x14ac:dyDescent="0.2"/>
    <row r="80" spans="1:25" ht="120.75" customHeight="1" x14ac:dyDescent="0.2"/>
    <row r="81" ht="120.75" customHeight="1" x14ac:dyDescent="0.2"/>
    <row r="82" ht="120.75" customHeight="1" x14ac:dyDescent="0.2"/>
    <row r="83" ht="120.75" customHeight="1" x14ac:dyDescent="0.2"/>
    <row r="84" ht="120.75" customHeight="1" x14ac:dyDescent="0.2"/>
    <row r="85" ht="120.75" customHeight="1" x14ac:dyDescent="0.2"/>
    <row r="86" ht="120.75" customHeight="1" x14ac:dyDescent="0.2"/>
    <row r="87" ht="120.75" customHeight="1" x14ac:dyDescent="0.2"/>
    <row r="88" ht="120.75" customHeight="1" x14ac:dyDescent="0.2"/>
    <row r="89" ht="120.75" customHeight="1" x14ac:dyDescent="0.2"/>
    <row r="90" ht="120.75" customHeight="1" x14ac:dyDescent="0.2"/>
    <row r="91" ht="120.75" customHeight="1" x14ac:dyDescent="0.2"/>
    <row r="92" ht="120.75" customHeight="1" x14ac:dyDescent="0.2"/>
    <row r="93" ht="120.75" customHeight="1" x14ac:dyDescent="0.2"/>
    <row r="94" ht="120.75" customHeight="1" x14ac:dyDescent="0.2"/>
    <row r="95" ht="120.75" customHeight="1" x14ac:dyDescent="0.2"/>
    <row r="96" ht="120.75" customHeight="1" x14ac:dyDescent="0.2"/>
    <row r="97" ht="120.75" customHeight="1" x14ac:dyDescent="0.2"/>
  </sheetData>
  <sheetProtection autoFilter="0"/>
  <dataConsolidate/>
  <mergeCells count="80">
    <mergeCell ref="F49:G49"/>
    <mergeCell ref="B66:H66"/>
    <mergeCell ref="B64:B65"/>
    <mergeCell ref="B50:B54"/>
    <mergeCell ref="B56:D56"/>
    <mergeCell ref="F56:G56"/>
    <mergeCell ref="H50:H54"/>
    <mergeCell ref="H57:H58"/>
    <mergeCell ref="F44:G44"/>
    <mergeCell ref="B63:D63"/>
    <mergeCell ref="F63:G63"/>
    <mergeCell ref="I26:I27"/>
    <mergeCell ref="I19:I20"/>
    <mergeCell ref="B23:B25"/>
    <mergeCell ref="H23:H25"/>
    <mergeCell ref="B62:H62"/>
    <mergeCell ref="B60:B61"/>
    <mergeCell ref="B47:H47"/>
    <mergeCell ref="B55:H55"/>
    <mergeCell ref="I23:I24"/>
    <mergeCell ref="H38:H43"/>
    <mergeCell ref="B26:B27"/>
    <mergeCell ref="H26:H27"/>
    <mergeCell ref="B49:D49"/>
    <mergeCell ref="V8:V20"/>
    <mergeCell ref="F70:I70"/>
    <mergeCell ref="V23:V61"/>
    <mergeCell ref="U23:U61"/>
    <mergeCell ref="U62:U68"/>
    <mergeCell ref="V62:V68"/>
    <mergeCell ref="B21:H21"/>
    <mergeCell ref="B22:D22"/>
    <mergeCell ref="F22:G22"/>
    <mergeCell ref="B35:H35"/>
    <mergeCell ref="B37:D37"/>
    <mergeCell ref="F37:G37"/>
    <mergeCell ref="L8:L12"/>
    <mergeCell ref="Q19:Q20"/>
    <mergeCell ref="R19:R20"/>
    <mergeCell ref="B44:D44"/>
    <mergeCell ref="K13:K16"/>
    <mergeCell ref="L13:L16"/>
    <mergeCell ref="B8:B16"/>
    <mergeCell ref="K8:K12"/>
    <mergeCell ref="I11:I13"/>
    <mergeCell ref="I14:I16"/>
    <mergeCell ref="D2:P3"/>
    <mergeCell ref="D4:P4"/>
    <mergeCell ref="N5:R5"/>
    <mergeCell ref="B7:D7"/>
    <mergeCell ref="F7:G7"/>
    <mergeCell ref="D72:D73"/>
    <mergeCell ref="G72:I73"/>
    <mergeCell ref="J73:L73"/>
    <mergeCell ref="O71:O73"/>
    <mergeCell ref="D75:G75"/>
    <mergeCell ref="L75:Q75"/>
    <mergeCell ref="D74:G74"/>
    <mergeCell ref="P73:R73"/>
    <mergeCell ref="J71:J72"/>
    <mergeCell ref="K71:K72"/>
    <mergeCell ref="L71:L72"/>
    <mergeCell ref="F69:I69"/>
    <mergeCell ref="J69:L69"/>
    <mergeCell ref="P69:R69"/>
    <mergeCell ref="N71:N73"/>
    <mergeCell ref="F72:F73"/>
    <mergeCell ref="B38:B43"/>
    <mergeCell ref="B28:B30"/>
    <mergeCell ref="H28:H30"/>
    <mergeCell ref="B31:D31"/>
    <mergeCell ref="F31:G31"/>
    <mergeCell ref="B32:B33"/>
    <mergeCell ref="H32:H33"/>
    <mergeCell ref="J23:J30"/>
    <mergeCell ref="P23:P30"/>
    <mergeCell ref="B17:B18"/>
    <mergeCell ref="B19:B20"/>
    <mergeCell ref="I17:I18"/>
    <mergeCell ref="P19:P20"/>
  </mergeCells>
  <dataValidations count="1">
    <dataValidation type="list" allowBlank="1" showInputMessage="1" showErrorMessage="1" sqref="S8 S19 S17 S23:S30 S32:S34">
      <formula1>#REF!</formula1>
    </dataValidation>
  </dataValidations>
  <printOptions horizontalCentered="1" verticalCentered="1"/>
  <pageMargins left="0.39370078740157483" right="0.39370078740157483" top="0.39370078740157483" bottom="0.39370078740157483" header="0" footer="0"/>
  <pageSetup paperSize="14" scale="48" orientation="landscape" horizontalDpi="4294967294" verticalDpi="4294967294" r:id="rId1"/>
  <headerFooter alignWithMargins="0"/>
  <rowBreaks count="4" manualBreakCount="4">
    <brk id="21" max="18" man="1"/>
    <brk id="30" max="18" man="1"/>
    <brk id="43" max="18" man="1"/>
    <brk id="62" max="18" man="1"/>
  </rowBreaks>
  <ignoredErrors>
    <ignoredError sqref="P73"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'base de datos'!$C$290:$C$302</xm:f>
          </x14:formula1>
          <xm:sqref>N5:R5</xm:sqref>
        </x14:dataValidation>
        <x14:dataValidation type="list" allowBlank="1" showInputMessage="1" showErrorMessage="1">
          <x14:formula1>
            <xm:f>[2]listas!#REF!</xm:f>
          </x14:formula1>
          <xm:sqref>S64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142"/>
  <sheetViews>
    <sheetView view="pageBreakPreview" topLeftCell="A36" zoomScale="85" zoomScaleNormal="75" zoomScaleSheetLayoutView="85" workbookViewId="0">
      <selection activeCell="I29" sqref="I29"/>
    </sheetView>
  </sheetViews>
  <sheetFormatPr baseColWidth="10" defaultRowHeight="14.25" x14ac:dyDescent="0.2"/>
  <cols>
    <col min="1" max="1" width="1.7109375" style="33" customWidth="1"/>
    <col min="2" max="2" width="5.28515625" style="51" customWidth="1"/>
    <col min="3" max="3" width="19" style="51" customWidth="1"/>
    <col min="4" max="4" width="18.140625" style="52" customWidth="1"/>
    <col min="5" max="5" width="3.5703125" style="52" customWidth="1"/>
    <col min="6" max="7" width="12.28515625" style="52" customWidth="1"/>
    <col min="8" max="8" width="46.7109375" style="52" customWidth="1"/>
    <col min="9" max="9" width="47.85546875" style="52" customWidth="1"/>
    <col min="10" max="10" width="18.85546875" style="33" customWidth="1"/>
    <col min="11" max="13" width="19.7109375" style="33" customWidth="1"/>
    <col min="14" max="14" width="19.140625" style="33" customWidth="1"/>
    <col min="15" max="15" width="0.42578125" style="33" customWidth="1"/>
    <col min="16" max="16" width="11.42578125" style="33"/>
    <col min="17" max="17" width="11.42578125" style="33" customWidth="1"/>
    <col min="18" max="18" width="12.85546875" style="33" customWidth="1"/>
    <col min="19" max="16384" width="11.42578125" style="33"/>
  </cols>
  <sheetData>
    <row r="1" spans="1:27" ht="10.5" customHeight="1" thickBot="1" x14ac:dyDescent="0.25">
      <c r="A1" s="29"/>
      <c r="B1" s="30"/>
      <c r="C1" s="30"/>
      <c r="D1" s="31"/>
      <c r="E1" s="31"/>
      <c r="F1" s="31"/>
      <c r="G1" s="31"/>
      <c r="H1" s="31"/>
      <c r="I1" s="31"/>
      <c r="J1" s="29"/>
      <c r="K1" s="29"/>
      <c r="L1" s="29"/>
      <c r="M1" s="29"/>
      <c r="N1" s="29"/>
      <c r="O1" s="32"/>
      <c r="Z1" s="34"/>
    </row>
    <row r="2" spans="1:27" ht="32.25" customHeight="1" x14ac:dyDescent="0.2">
      <c r="A2" s="29"/>
      <c r="B2" s="57"/>
      <c r="C2" s="108"/>
      <c r="D2" s="413" t="s">
        <v>114</v>
      </c>
      <c r="E2" s="413"/>
      <c r="F2" s="413"/>
      <c r="G2" s="413"/>
      <c r="H2" s="413"/>
      <c r="I2" s="413"/>
      <c r="J2" s="413"/>
      <c r="K2" s="413"/>
      <c r="L2" s="413"/>
      <c r="M2" s="134" t="s">
        <v>70</v>
      </c>
      <c r="N2" s="260" t="s">
        <v>0</v>
      </c>
      <c r="O2" s="35"/>
    </row>
    <row r="3" spans="1:27" ht="32.25" customHeight="1" x14ac:dyDescent="0.2">
      <c r="A3" s="29"/>
      <c r="B3" s="58"/>
      <c r="C3" s="109"/>
      <c r="D3" s="414"/>
      <c r="E3" s="414"/>
      <c r="F3" s="414"/>
      <c r="G3" s="414"/>
      <c r="H3" s="414"/>
      <c r="I3" s="414"/>
      <c r="J3" s="414"/>
      <c r="K3" s="414"/>
      <c r="L3" s="414"/>
      <c r="M3" s="84" t="s">
        <v>1</v>
      </c>
      <c r="N3" s="261">
        <v>4</v>
      </c>
      <c r="O3" s="35"/>
      <c r="Z3" s="34"/>
      <c r="AA3" s="34"/>
    </row>
    <row r="4" spans="1:27" ht="32.25" customHeight="1" thickBot="1" x14ac:dyDescent="0.25">
      <c r="A4" s="29"/>
      <c r="B4" s="59"/>
      <c r="C4" s="107"/>
      <c r="D4" s="420" t="s">
        <v>2</v>
      </c>
      <c r="E4" s="420"/>
      <c r="F4" s="420"/>
      <c r="G4" s="420"/>
      <c r="H4" s="420"/>
      <c r="I4" s="420"/>
      <c r="J4" s="420"/>
      <c r="K4" s="420"/>
      <c r="L4" s="420"/>
      <c r="M4" s="36" t="s">
        <v>71</v>
      </c>
      <c r="N4" s="262">
        <v>43256</v>
      </c>
      <c r="O4" s="35"/>
      <c r="Z4" s="34"/>
      <c r="AA4" s="34"/>
    </row>
    <row r="5" spans="1:27" ht="9" customHeight="1" x14ac:dyDescent="0.2">
      <c r="A5" s="32"/>
      <c r="B5" s="37"/>
      <c r="C5" s="37"/>
      <c r="D5" s="37"/>
      <c r="E5" s="38"/>
      <c r="F5" s="38"/>
      <c r="G5" s="38"/>
      <c r="H5" s="38"/>
      <c r="I5" s="38"/>
      <c r="J5" s="38"/>
      <c r="K5" s="38"/>
      <c r="L5" s="38"/>
      <c r="M5" s="38"/>
      <c r="N5" s="38"/>
      <c r="O5" s="38"/>
      <c r="Z5" s="34"/>
      <c r="AA5" s="34"/>
    </row>
    <row r="6" spans="1:27" s="41" customFormat="1" ht="18" customHeight="1" x14ac:dyDescent="0.2">
      <c r="A6" s="29"/>
      <c r="B6" s="408" t="s">
        <v>405</v>
      </c>
      <c r="C6" s="408"/>
      <c r="D6" s="408"/>
      <c r="E6" s="408"/>
      <c r="F6" s="408"/>
      <c r="G6" s="408"/>
      <c r="H6" s="408"/>
      <c r="I6" s="408"/>
      <c r="J6" s="46"/>
      <c r="K6" s="46"/>
      <c r="L6" s="46"/>
      <c r="M6" s="46"/>
      <c r="N6" s="46"/>
      <c r="O6" s="40"/>
      <c r="X6" s="33"/>
      <c r="Z6" s="34"/>
      <c r="AA6" s="42"/>
    </row>
    <row r="7" spans="1:27" s="41" customFormat="1" ht="9.75" customHeight="1" x14ac:dyDescent="0.2">
      <c r="A7" s="29"/>
      <c r="B7" s="46"/>
      <c r="C7" s="46"/>
      <c r="D7" s="43"/>
      <c r="E7" s="43"/>
      <c r="F7" s="43"/>
      <c r="G7" s="43"/>
      <c r="H7" s="43"/>
      <c r="I7" s="43"/>
      <c r="J7" s="43"/>
      <c r="K7" s="46"/>
      <c r="L7" s="46"/>
      <c r="M7" s="46"/>
      <c r="N7" s="46"/>
      <c r="O7" s="40"/>
      <c r="X7" s="33"/>
      <c r="Z7" s="34"/>
      <c r="AA7" s="42"/>
    </row>
    <row r="8" spans="1:27" s="41" customFormat="1" ht="27" customHeight="1" x14ac:dyDescent="0.2">
      <c r="A8" s="29"/>
      <c r="B8" s="485" t="s">
        <v>469</v>
      </c>
      <c r="C8" s="485"/>
      <c r="D8" s="390" t="str">
        <f>'01. INFORMACION GENERAL'!B8</f>
        <v>00. Plan de Acción por Dependencias</v>
      </c>
      <c r="E8" s="390"/>
      <c r="F8" s="390"/>
      <c r="G8" s="390"/>
      <c r="H8" s="105" t="s">
        <v>294</v>
      </c>
      <c r="I8" s="132" t="str">
        <f>IF(AND(L8="Subdirección de Análisis de Riesgos y Efectos de Cambio Climático"),Q8,IF(AND(L8="Subdirección para la Reducción del Riesgos y Adaptación al Cambio Climático"),Q9,IF(AND(L8="Subdirección para el Manejo de Emergencias y Desastres"),Q10,IF(AND(L8="Subdirección Corporativa y Asuntos Disciplinarios"),Q11,IF(AND(L8="Oficina de Tecnologías de la Información y las Comunicaciones "),Q12,IF(AND(L8="Oficina Asesora Jurídica"),Q13,IF(AND(L8="Oficina Asesora Planeación"),Q14,IF(AND(L8="Oficina de Comunicaciones"),Q15,IF(AND(L8="Dirección General"),Q16,"")))))))))</f>
        <v>Jorge Enrique Angarita López</v>
      </c>
      <c r="J8" s="485" t="s">
        <v>296</v>
      </c>
      <c r="K8" s="485"/>
      <c r="L8" s="404" t="str">
        <f>'01. INFORMACION GENERAL'!J8</f>
        <v>Oficina Asesora Planeación</v>
      </c>
      <c r="M8" s="404"/>
      <c r="N8" s="404"/>
      <c r="O8" s="40"/>
      <c r="Q8" s="235" t="s">
        <v>514</v>
      </c>
      <c r="X8" s="33"/>
      <c r="Z8" s="34"/>
      <c r="AA8" s="42"/>
    </row>
    <row r="9" spans="1:27" s="41" customFormat="1" ht="33" customHeight="1" x14ac:dyDescent="0.2">
      <c r="A9" s="29"/>
      <c r="B9" s="485" t="s">
        <v>511</v>
      </c>
      <c r="C9" s="485"/>
      <c r="D9" s="390" t="str">
        <f>'01. INFORMACION GENERAL'!F8</f>
        <v>1 de Enero al 31 de Diciembre de 2018</v>
      </c>
      <c r="E9" s="390"/>
      <c r="F9" s="390"/>
      <c r="G9" s="390"/>
      <c r="H9" s="229" t="s">
        <v>512</v>
      </c>
      <c r="I9" s="229">
        <v>58</v>
      </c>
      <c r="J9" s="485"/>
      <c r="K9" s="485"/>
      <c r="L9" s="486"/>
      <c r="M9" s="486"/>
      <c r="N9" s="486"/>
      <c r="O9" s="40"/>
      <c r="Q9" s="235" t="s">
        <v>515</v>
      </c>
      <c r="X9" s="33"/>
      <c r="Z9" s="34"/>
      <c r="AA9" s="42"/>
    </row>
    <row r="10" spans="1:27" s="41" customFormat="1" ht="10.5" customHeight="1" x14ac:dyDescent="0.2">
      <c r="A10" s="29"/>
      <c r="B10" s="61"/>
      <c r="C10" s="61"/>
      <c r="D10" s="61"/>
      <c r="E10" s="43"/>
      <c r="F10" s="61"/>
      <c r="G10" s="61"/>
      <c r="H10" s="61"/>
      <c r="I10" s="61"/>
      <c r="J10" s="61"/>
      <c r="K10" s="61"/>
      <c r="L10" s="61"/>
      <c r="M10" s="61"/>
      <c r="N10" s="61"/>
      <c r="O10" s="40"/>
      <c r="Q10" s="235" t="s">
        <v>516</v>
      </c>
      <c r="X10" s="33"/>
      <c r="Z10" s="34"/>
      <c r="AA10" s="42"/>
    </row>
    <row r="11" spans="1:27" s="41" customFormat="1" ht="18" x14ac:dyDescent="0.2">
      <c r="A11" s="29"/>
      <c r="B11" s="423" t="s">
        <v>406</v>
      </c>
      <c r="C11" s="423"/>
      <c r="D11" s="423"/>
      <c r="E11" s="423"/>
      <c r="F11" s="423"/>
      <c r="G11" s="423"/>
      <c r="H11" s="423"/>
      <c r="I11" s="423"/>
      <c r="J11" s="39"/>
      <c r="K11" s="39"/>
      <c r="L11" s="39"/>
      <c r="M11" s="39"/>
      <c r="N11" s="39"/>
      <c r="O11" s="40"/>
      <c r="Q11" s="235" t="s">
        <v>517</v>
      </c>
      <c r="X11" s="33"/>
      <c r="Z11" s="34"/>
      <c r="AA11" s="42"/>
    </row>
    <row r="12" spans="1:27" s="41" customFormat="1" ht="11.25" customHeight="1" x14ac:dyDescent="0.2">
      <c r="A12" s="29"/>
      <c r="B12" s="43"/>
      <c r="C12" s="43"/>
      <c r="D12" s="43"/>
      <c r="E12" s="43"/>
      <c r="F12" s="29"/>
      <c r="G12" s="29"/>
      <c r="H12" s="29"/>
      <c r="I12" s="29"/>
      <c r="J12" s="29"/>
      <c r="K12" s="29"/>
      <c r="L12" s="29"/>
      <c r="M12" s="29"/>
      <c r="N12" s="29"/>
      <c r="O12" s="40"/>
      <c r="Q12" s="235" t="s">
        <v>518</v>
      </c>
      <c r="X12" s="33"/>
      <c r="Z12" s="34"/>
      <c r="AA12" s="42"/>
    </row>
    <row r="13" spans="1:27" s="41" customFormat="1" ht="21" customHeight="1" x14ac:dyDescent="0.3">
      <c r="A13" s="29"/>
      <c r="B13" s="70"/>
      <c r="C13" s="409" t="s">
        <v>293</v>
      </c>
      <c r="D13" s="409"/>
      <c r="E13" s="55"/>
      <c r="F13" s="133" t="s">
        <v>173</v>
      </c>
      <c r="G13" s="133" t="s">
        <v>343</v>
      </c>
      <c r="H13" s="133" t="s">
        <v>346</v>
      </c>
      <c r="I13" s="133" t="s">
        <v>347</v>
      </c>
      <c r="J13" s="97" t="s">
        <v>199</v>
      </c>
      <c r="K13" s="83" t="s">
        <v>200</v>
      </c>
      <c r="L13" s="83" t="s">
        <v>463</v>
      </c>
      <c r="M13" s="83" t="s">
        <v>377</v>
      </c>
      <c r="N13" s="83" t="s">
        <v>342</v>
      </c>
      <c r="O13" s="40"/>
      <c r="Q13" s="235" t="s">
        <v>519</v>
      </c>
      <c r="X13" s="33"/>
      <c r="Z13" s="34"/>
      <c r="AA13" s="42"/>
    </row>
    <row r="14" spans="1:27" s="41" customFormat="1" ht="28.5" customHeight="1" x14ac:dyDescent="0.2">
      <c r="A14" s="29"/>
      <c r="B14" s="164">
        <v>1</v>
      </c>
      <c r="C14" s="482" t="s">
        <v>192</v>
      </c>
      <c r="D14" s="482"/>
      <c r="E14" s="165"/>
      <c r="F14" s="166"/>
      <c r="G14" s="166"/>
      <c r="H14" s="166"/>
      <c r="I14" s="166"/>
      <c r="J14" s="167">
        <f>SUM(J15:J28)</f>
        <v>216876000</v>
      </c>
      <c r="K14" s="167">
        <f>SUM(K15:K28)</f>
        <v>216876000</v>
      </c>
      <c r="L14" s="167">
        <f>SUM(L15:L28)</f>
        <v>216876000</v>
      </c>
      <c r="M14" s="167">
        <f>SUM(M15:M28)</f>
        <v>0</v>
      </c>
      <c r="N14" s="167">
        <f>SUM(N15:N28)</f>
        <v>0</v>
      </c>
      <c r="O14" s="40"/>
      <c r="Q14" s="235" t="s">
        <v>513</v>
      </c>
      <c r="X14" s="33"/>
      <c r="Z14" s="34"/>
      <c r="AA14" s="42"/>
    </row>
    <row r="15" spans="1:27" s="41" customFormat="1" ht="41.25" customHeight="1" x14ac:dyDescent="0.3">
      <c r="A15" s="29"/>
      <c r="B15" s="168" t="s">
        <v>193</v>
      </c>
      <c r="C15" s="479" t="str">
        <f>'02. PLAN DE ACCION '!D8</f>
        <v xml:space="preserve">Realizar seguimiento al registro y manejo del producto no conforme de acuerdo a los requerimientos de los estándares apropiados para la entidad. </v>
      </c>
      <c r="D15" s="480"/>
      <c r="E15" s="169"/>
      <c r="F15" s="170">
        <v>2018</v>
      </c>
      <c r="G15" s="170" t="s">
        <v>344</v>
      </c>
      <c r="H15" s="171" t="s">
        <v>535</v>
      </c>
      <c r="I15" s="172" t="s">
        <v>165</v>
      </c>
      <c r="J15" s="474">
        <v>94732000</v>
      </c>
      <c r="K15" s="474">
        <v>94732000</v>
      </c>
      <c r="L15" s="474">
        <v>94732000</v>
      </c>
      <c r="M15" s="474">
        <v>0</v>
      </c>
      <c r="N15" s="474">
        <f>J15-L15</f>
        <v>0</v>
      </c>
      <c r="O15" s="40"/>
      <c r="Q15" s="235" t="s">
        <v>520</v>
      </c>
      <c r="X15" s="33"/>
      <c r="Z15" s="34"/>
      <c r="AA15" s="42"/>
    </row>
    <row r="16" spans="1:27" s="41" customFormat="1" ht="41.25" customHeight="1" x14ac:dyDescent="0.2">
      <c r="A16" s="29"/>
      <c r="B16" s="168" t="s">
        <v>195</v>
      </c>
      <c r="C16" s="479" t="str">
        <f>'02. PLAN DE ACCION '!D9</f>
        <v>Diseñar e implementar los instrumentos para el desarrollo de procesos de Gestión del Conocimiento.</v>
      </c>
      <c r="D16" s="480"/>
      <c r="E16" s="173"/>
      <c r="F16" s="170">
        <v>2018</v>
      </c>
      <c r="G16" s="170" t="s">
        <v>344</v>
      </c>
      <c r="H16" s="171" t="s">
        <v>535</v>
      </c>
      <c r="I16" s="172" t="s">
        <v>165</v>
      </c>
      <c r="J16" s="475"/>
      <c r="K16" s="475"/>
      <c r="L16" s="475">
        <v>0</v>
      </c>
      <c r="M16" s="475">
        <v>0</v>
      </c>
      <c r="N16" s="475">
        <f>J16-L16</f>
        <v>0</v>
      </c>
      <c r="O16" s="40"/>
      <c r="Q16" s="235" t="s">
        <v>521</v>
      </c>
      <c r="X16" s="33"/>
      <c r="Z16" s="34"/>
      <c r="AA16" s="42"/>
    </row>
    <row r="17" spans="1:27" s="41" customFormat="1" ht="41.25" customHeight="1" x14ac:dyDescent="0.2">
      <c r="A17" s="29"/>
      <c r="B17" s="168" t="s">
        <v>197</v>
      </c>
      <c r="C17" s="479" t="str">
        <f>'02. PLAN DE ACCION '!D10</f>
        <v>Articular requerimientos para la implementación del MIPG con la estructura de operación  por procesos de la entidad</v>
      </c>
      <c r="D17" s="480"/>
      <c r="E17" s="174"/>
      <c r="F17" s="170">
        <v>2018</v>
      </c>
      <c r="G17" s="170" t="s">
        <v>344</v>
      </c>
      <c r="H17" s="171" t="s">
        <v>535</v>
      </c>
      <c r="I17" s="172" t="s">
        <v>165</v>
      </c>
      <c r="J17" s="475"/>
      <c r="K17" s="475"/>
      <c r="L17" s="475">
        <v>0</v>
      </c>
      <c r="M17" s="475">
        <v>0</v>
      </c>
      <c r="N17" s="475">
        <f>J17-L17</f>
        <v>0</v>
      </c>
      <c r="O17" s="40"/>
      <c r="X17" s="33"/>
      <c r="Z17" s="34"/>
      <c r="AA17" s="42"/>
    </row>
    <row r="18" spans="1:27" s="41" customFormat="1" ht="41.25" customHeight="1" x14ac:dyDescent="0.2">
      <c r="A18" s="29"/>
      <c r="B18" s="168" t="s">
        <v>198</v>
      </c>
      <c r="C18" s="479" t="str">
        <f>'02. PLAN DE ACCION '!D11</f>
        <v>Desarrollar 10 sesiones con los delegados de los procesos para el fortalecimiento de las competencias en diferentes temas relacionados con la sostenibilidad del SIG</v>
      </c>
      <c r="D18" s="480"/>
      <c r="E18" s="174"/>
      <c r="F18" s="170">
        <v>2018</v>
      </c>
      <c r="G18" s="170" t="s">
        <v>344</v>
      </c>
      <c r="H18" s="171" t="s">
        <v>535</v>
      </c>
      <c r="I18" s="172" t="s">
        <v>165</v>
      </c>
      <c r="J18" s="475"/>
      <c r="K18" s="475"/>
      <c r="L18" s="475"/>
      <c r="M18" s="475"/>
      <c r="N18" s="475"/>
      <c r="O18" s="40"/>
      <c r="X18" s="33"/>
      <c r="Z18" s="34"/>
      <c r="AA18" s="42"/>
    </row>
    <row r="19" spans="1:27" s="41" customFormat="1" ht="41.25" customHeight="1" x14ac:dyDescent="0.2">
      <c r="A19" s="29"/>
      <c r="B19" s="168" t="s">
        <v>586</v>
      </c>
      <c r="C19" s="479" t="str">
        <f>'02. PLAN DE ACCION '!D12</f>
        <v>Realizar los ajustes a los procesos, procedimietos, formatos, guias e instructivos, de acuerdo a los requerimientos de las áreas</v>
      </c>
      <c r="D19" s="480"/>
      <c r="E19" s="174"/>
      <c r="F19" s="170">
        <v>2018</v>
      </c>
      <c r="G19" s="170" t="s">
        <v>344</v>
      </c>
      <c r="H19" s="171" t="s">
        <v>535</v>
      </c>
      <c r="I19" s="172" t="s">
        <v>165</v>
      </c>
      <c r="J19" s="476"/>
      <c r="K19" s="476"/>
      <c r="L19" s="476"/>
      <c r="M19" s="476"/>
      <c r="N19" s="476"/>
      <c r="O19" s="40"/>
      <c r="X19" s="33"/>
      <c r="Z19" s="34"/>
      <c r="AA19" s="42"/>
    </row>
    <row r="20" spans="1:27" s="41" customFormat="1" ht="41.25" customHeight="1" x14ac:dyDescent="0.2">
      <c r="A20" s="29"/>
      <c r="B20" s="168" t="s">
        <v>587</v>
      </c>
      <c r="C20" s="479" t="str">
        <f>'02. PLAN DE ACCION '!D13</f>
        <v>Actualizar los mapas de Riesgos para los 17 procesos de la entidad</v>
      </c>
      <c r="D20" s="480"/>
      <c r="E20" s="174"/>
      <c r="F20" s="170">
        <v>2018</v>
      </c>
      <c r="G20" s="170" t="s">
        <v>344</v>
      </c>
      <c r="H20" s="171" t="s">
        <v>535</v>
      </c>
      <c r="I20" s="172" t="s">
        <v>165</v>
      </c>
      <c r="J20" s="474">
        <v>72292000</v>
      </c>
      <c r="K20" s="474">
        <v>72292000</v>
      </c>
      <c r="L20" s="474">
        <v>72292000</v>
      </c>
      <c r="M20" s="474">
        <v>0</v>
      </c>
      <c r="N20" s="474">
        <f>J20-L20</f>
        <v>0</v>
      </c>
      <c r="O20" s="40"/>
      <c r="X20" s="33"/>
      <c r="Z20" s="34"/>
      <c r="AA20" s="42"/>
    </row>
    <row r="21" spans="1:27" s="41" customFormat="1" ht="41.25" customHeight="1" x14ac:dyDescent="0.2">
      <c r="A21" s="29"/>
      <c r="B21" s="168" t="s">
        <v>588</v>
      </c>
      <c r="C21" s="479" t="str">
        <f>'02. PLAN DE ACCION '!D14</f>
        <v>Realizar la actualización de la matriz de aspectos e impactos aplicable a los procesos que desarrolla el IDIGER</v>
      </c>
      <c r="D21" s="480"/>
      <c r="E21" s="174"/>
      <c r="F21" s="170">
        <v>2018</v>
      </c>
      <c r="G21" s="170" t="s">
        <v>344</v>
      </c>
      <c r="H21" s="171" t="s">
        <v>535</v>
      </c>
      <c r="I21" s="172" t="s">
        <v>165</v>
      </c>
      <c r="J21" s="475"/>
      <c r="K21" s="475"/>
      <c r="L21" s="475"/>
      <c r="M21" s="475"/>
      <c r="N21" s="475"/>
      <c r="O21" s="40"/>
      <c r="X21" s="33"/>
      <c r="Z21" s="34"/>
      <c r="AA21" s="42"/>
    </row>
    <row r="22" spans="1:27" s="41" customFormat="1" ht="41.25" customHeight="1" x14ac:dyDescent="0.2">
      <c r="A22" s="29"/>
      <c r="B22" s="168" t="s">
        <v>589</v>
      </c>
      <c r="C22" s="479" t="str">
        <f>'02. PLAN DE ACCION '!D16</f>
        <v>Ejecutar acciones de sostenibilidad ambiental contenidas en el PIGA de la entidad</v>
      </c>
      <c r="D22" s="480"/>
      <c r="E22" s="174"/>
      <c r="F22" s="170">
        <v>2018</v>
      </c>
      <c r="G22" s="170" t="s">
        <v>344</v>
      </c>
      <c r="H22" s="171" t="s">
        <v>535</v>
      </c>
      <c r="I22" s="172" t="s">
        <v>165</v>
      </c>
      <c r="J22" s="476"/>
      <c r="K22" s="476"/>
      <c r="L22" s="476"/>
      <c r="M22" s="476"/>
      <c r="N22" s="476"/>
      <c r="O22" s="40"/>
      <c r="X22" s="33"/>
      <c r="Z22" s="34"/>
      <c r="AA22" s="42"/>
    </row>
    <row r="23" spans="1:27" s="41" customFormat="1" ht="41.25" customHeight="1" x14ac:dyDescent="0.2">
      <c r="A23" s="29"/>
      <c r="B23" s="168" t="s">
        <v>590</v>
      </c>
      <c r="C23" s="479" t="e">
        <f>'02. PLAN DE ACCION '!#REF!</f>
        <v>#REF!</v>
      </c>
      <c r="D23" s="480"/>
      <c r="E23" s="174"/>
      <c r="F23" s="170">
        <v>2018</v>
      </c>
      <c r="G23" s="170" t="s">
        <v>344</v>
      </c>
      <c r="H23" s="171" t="s">
        <v>535</v>
      </c>
      <c r="I23" s="172" t="s">
        <v>165</v>
      </c>
      <c r="J23" s="474">
        <v>49852000</v>
      </c>
      <c r="K23" s="474">
        <v>49852000</v>
      </c>
      <c r="L23" s="474">
        <v>49852000</v>
      </c>
      <c r="M23" s="474">
        <v>0</v>
      </c>
      <c r="N23" s="474">
        <f>J23-L23</f>
        <v>0</v>
      </c>
      <c r="O23" s="40"/>
      <c r="X23" s="33"/>
      <c r="Z23" s="34"/>
      <c r="AA23" s="42"/>
    </row>
    <row r="24" spans="1:27" s="41" customFormat="1" ht="41.25" customHeight="1" x14ac:dyDescent="0.2">
      <c r="A24" s="29"/>
      <c r="B24" s="168" t="s">
        <v>591</v>
      </c>
      <c r="C24" s="479" t="e">
        <f>'02. PLAN DE ACCION '!#REF!</f>
        <v>#REF!</v>
      </c>
      <c r="D24" s="480"/>
      <c r="E24" s="174"/>
      <c r="F24" s="170">
        <v>2018</v>
      </c>
      <c r="G24" s="170" t="s">
        <v>344</v>
      </c>
      <c r="H24" s="171" t="s">
        <v>535</v>
      </c>
      <c r="I24" s="172" t="s">
        <v>165</v>
      </c>
      <c r="J24" s="475"/>
      <c r="K24" s="475"/>
      <c r="L24" s="475"/>
      <c r="M24" s="475"/>
      <c r="N24" s="475"/>
      <c r="O24" s="40"/>
      <c r="X24" s="33"/>
      <c r="Z24" s="34"/>
      <c r="AA24" s="42"/>
    </row>
    <row r="25" spans="1:27" s="41" customFormat="1" ht="41.25" customHeight="1" x14ac:dyDescent="0.2">
      <c r="A25" s="29"/>
      <c r="B25" s="168" t="s">
        <v>592</v>
      </c>
      <c r="C25" s="479" t="e">
        <f>'02. PLAN DE ACCION '!#REF!</f>
        <v>#REF!</v>
      </c>
      <c r="D25" s="480"/>
      <c r="E25" s="174"/>
      <c r="F25" s="170">
        <v>2018</v>
      </c>
      <c r="G25" s="170" t="s">
        <v>344</v>
      </c>
      <c r="H25" s="171" t="s">
        <v>535</v>
      </c>
      <c r="I25" s="172" t="s">
        <v>165</v>
      </c>
      <c r="J25" s="475"/>
      <c r="K25" s="475"/>
      <c r="L25" s="475"/>
      <c r="M25" s="475"/>
      <c r="N25" s="475"/>
      <c r="O25" s="40"/>
      <c r="X25" s="33"/>
      <c r="Z25" s="34"/>
      <c r="AA25" s="42"/>
    </row>
    <row r="26" spans="1:27" s="41" customFormat="1" ht="41.25" customHeight="1" x14ac:dyDescent="0.2">
      <c r="A26" s="29"/>
      <c r="B26" s="168" t="s">
        <v>593</v>
      </c>
      <c r="C26" s="479" t="e">
        <f>'02. PLAN DE ACCION '!#REF!</f>
        <v>#REF!</v>
      </c>
      <c r="D26" s="480"/>
      <c r="E26" s="174"/>
      <c r="F26" s="170">
        <v>2018</v>
      </c>
      <c r="G26" s="170" t="s">
        <v>344</v>
      </c>
      <c r="H26" s="171" t="s">
        <v>535</v>
      </c>
      <c r="I26" s="172" t="s">
        <v>165</v>
      </c>
      <c r="J26" s="475"/>
      <c r="K26" s="475"/>
      <c r="L26" s="475"/>
      <c r="M26" s="475"/>
      <c r="N26" s="475"/>
      <c r="O26" s="40"/>
      <c r="X26" s="33"/>
      <c r="Z26" s="34"/>
      <c r="AA26" s="42"/>
    </row>
    <row r="27" spans="1:27" s="41" customFormat="1" ht="41.25" customHeight="1" x14ac:dyDescent="0.2">
      <c r="A27" s="29"/>
      <c r="B27" s="168" t="s">
        <v>594</v>
      </c>
      <c r="C27" s="479" t="e">
        <f>'02. PLAN DE ACCION '!#REF!</f>
        <v>#REF!</v>
      </c>
      <c r="D27" s="480"/>
      <c r="E27" s="174"/>
      <c r="F27" s="170">
        <v>2018</v>
      </c>
      <c r="G27" s="170" t="s">
        <v>344</v>
      </c>
      <c r="H27" s="171" t="s">
        <v>535</v>
      </c>
      <c r="I27" s="172" t="s">
        <v>165</v>
      </c>
      <c r="J27" s="475"/>
      <c r="K27" s="475"/>
      <c r="L27" s="475"/>
      <c r="M27" s="475"/>
      <c r="N27" s="475"/>
      <c r="O27" s="40"/>
      <c r="X27" s="33"/>
      <c r="Z27" s="34"/>
      <c r="AA27" s="42"/>
    </row>
    <row r="28" spans="1:27" s="41" customFormat="1" ht="41.25" customHeight="1" x14ac:dyDescent="0.2">
      <c r="A28" s="29"/>
      <c r="B28" s="168" t="s">
        <v>595</v>
      </c>
      <c r="C28" s="479" t="e">
        <f>'02. PLAN DE ACCION '!#REF!</f>
        <v>#REF!</v>
      </c>
      <c r="D28" s="480"/>
      <c r="E28" s="174"/>
      <c r="F28" s="170">
        <v>2018</v>
      </c>
      <c r="G28" s="170" t="s">
        <v>344</v>
      </c>
      <c r="H28" s="171" t="s">
        <v>535</v>
      </c>
      <c r="I28" s="172" t="s">
        <v>165</v>
      </c>
      <c r="J28" s="476"/>
      <c r="K28" s="476"/>
      <c r="L28" s="476"/>
      <c r="M28" s="476"/>
      <c r="N28" s="476"/>
      <c r="O28" s="40"/>
      <c r="X28" s="33"/>
      <c r="Z28" s="34"/>
      <c r="AA28" s="42"/>
    </row>
    <row r="29" spans="1:27" s="41" customFormat="1" ht="28.5" customHeight="1" x14ac:dyDescent="0.2">
      <c r="A29" s="29"/>
      <c r="B29" s="93">
        <v>2</v>
      </c>
      <c r="C29" s="477" t="s">
        <v>290</v>
      </c>
      <c r="D29" s="477"/>
      <c r="E29" s="92"/>
      <c r="F29" s="96"/>
      <c r="G29" s="96"/>
      <c r="H29" s="96"/>
      <c r="I29" s="96"/>
      <c r="J29" s="154">
        <f>SUM(J30)</f>
        <v>132121000</v>
      </c>
      <c r="K29" s="154">
        <f>SUM(K30)</f>
        <v>115126000</v>
      </c>
      <c r="L29" s="154">
        <f>SUM(L30)</f>
        <v>115126000</v>
      </c>
      <c r="M29" s="154">
        <f>SUM(M30)</f>
        <v>0</v>
      </c>
      <c r="N29" s="154">
        <f>SUM(N30)</f>
        <v>16995000</v>
      </c>
      <c r="O29" s="40"/>
      <c r="X29" s="33"/>
      <c r="Z29" s="34"/>
      <c r="AA29" s="42"/>
    </row>
    <row r="30" spans="1:27" s="41" customFormat="1" ht="41.25" customHeight="1" x14ac:dyDescent="0.3">
      <c r="A30" s="29"/>
      <c r="B30" s="95" t="s">
        <v>298</v>
      </c>
      <c r="C30" s="479" t="str">
        <f>'02. PLAN DE ACCION '!D23</f>
        <v>Capacitar, instruir y orientar a las dependencias de la entidad en la formulación y reformulación de los proyectos de inversión del Plan de Desarrollo a cargo de la entidad.</v>
      </c>
      <c r="D30" s="480"/>
      <c r="E30" s="60"/>
      <c r="F30" s="82">
        <v>2018</v>
      </c>
      <c r="G30" s="170" t="s">
        <v>344</v>
      </c>
      <c r="H30" s="171" t="s">
        <v>535</v>
      </c>
      <c r="I30" s="172" t="s">
        <v>165</v>
      </c>
      <c r="J30" s="274">
        <v>132121000</v>
      </c>
      <c r="K30" s="274">
        <v>115126000</v>
      </c>
      <c r="L30" s="274">
        <v>115126000</v>
      </c>
      <c r="M30" s="274">
        <v>0</v>
      </c>
      <c r="N30" s="274">
        <f>J30-L30</f>
        <v>16995000</v>
      </c>
      <c r="O30" s="40"/>
      <c r="X30" s="33"/>
      <c r="Z30" s="34"/>
      <c r="AA30" s="42"/>
    </row>
    <row r="31" spans="1:27" s="41" customFormat="1" ht="28.5" customHeight="1" x14ac:dyDescent="0.2">
      <c r="A31" s="29"/>
      <c r="B31" s="93">
        <v>3</v>
      </c>
      <c r="C31" s="477" t="s">
        <v>291</v>
      </c>
      <c r="D31" s="477"/>
      <c r="E31" s="92"/>
      <c r="F31" s="96"/>
      <c r="G31" s="96"/>
      <c r="H31" s="96"/>
      <c r="I31" s="96"/>
      <c r="J31" s="154">
        <f>SUM(J32:J44)</f>
        <v>4613815854</v>
      </c>
      <c r="K31" s="154">
        <f>SUM(K32:K44)</f>
        <v>723833492</v>
      </c>
      <c r="L31" s="154">
        <f>SUM(L32:L44)</f>
        <v>723833492</v>
      </c>
      <c r="M31" s="154">
        <f>SUM(M32:M44)</f>
        <v>0</v>
      </c>
      <c r="N31" s="154">
        <f>SUM(N32)</f>
        <v>26630000</v>
      </c>
      <c r="O31" s="40"/>
      <c r="X31" s="33"/>
      <c r="Z31" s="34"/>
      <c r="AA31" s="42"/>
    </row>
    <row r="32" spans="1:27" s="41" customFormat="1" ht="31.5" customHeight="1" x14ac:dyDescent="0.2">
      <c r="A32" s="29"/>
      <c r="B32" s="95" t="s">
        <v>301</v>
      </c>
      <c r="C32" s="478" t="str">
        <f>'02. PLAN DE ACCION '!D38</f>
        <v>Apoyo a la Secretaría Técnica del Consejo Distrital de Gestión de Riesgos y Cambio Climático, según solicitud de la Dirección General de la entidad</v>
      </c>
      <c r="D32" s="478"/>
      <c r="E32" s="56"/>
      <c r="F32" s="288">
        <v>2018</v>
      </c>
      <c r="G32" s="170" t="s">
        <v>344</v>
      </c>
      <c r="H32" s="171" t="s">
        <v>535</v>
      </c>
      <c r="I32" s="172" t="s">
        <v>165</v>
      </c>
      <c r="J32" s="474">
        <v>111730000</v>
      </c>
      <c r="K32" s="474">
        <v>85100000</v>
      </c>
      <c r="L32" s="474">
        <v>85100000</v>
      </c>
      <c r="M32" s="474"/>
      <c r="N32" s="474">
        <f>J32-L32</f>
        <v>26630000</v>
      </c>
      <c r="O32" s="40"/>
      <c r="X32" s="33"/>
      <c r="Z32" s="34"/>
      <c r="AA32" s="42"/>
    </row>
    <row r="33" spans="1:27" s="41" customFormat="1" ht="28.5" customHeight="1" x14ac:dyDescent="0.2">
      <c r="A33" s="29"/>
      <c r="B33" s="95" t="s">
        <v>299</v>
      </c>
      <c r="C33" s="478" t="str">
        <f>'02. PLAN DE ACCION '!D39</f>
        <v>Apoyo a la Secretaría Técnica de la Comisión Intersectorial de Gestión de Riesgos y Cambio Climático.</v>
      </c>
      <c r="D33" s="478"/>
      <c r="E33" s="94"/>
      <c r="F33" s="288">
        <v>2018</v>
      </c>
      <c r="G33" s="170" t="s">
        <v>344</v>
      </c>
      <c r="H33" s="171" t="s">
        <v>535</v>
      </c>
      <c r="I33" s="172" t="s">
        <v>165</v>
      </c>
      <c r="J33" s="475"/>
      <c r="K33" s="475"/>
      <c r="L33" s="475"/>
      <c r="M33" s="475"/>
      <c r="N33" s="475"/>
      <c r="O33" s="40"/>
      <c r="X33" s="33"/>
      <c r="Z33" s="34"/>
      <c r="AA33" s="42"/>
    </row>
    <row r="34" spans="1:27" s="41" customFormat="1" ht="28.5" customHeight="1" x14ac:dyDescent="0.2">
      <c r="A34" s="29"/>
      <c r="B34" s="95" t="s">
        <v>300</v>
      </c>
      <c r="C34" s="478" t="str">
        <f>'02. PLAN DE ACCION '!D40</f>
        <v>Seguimiento a las Mesas de Trabajo  de la  Comisión Intersectorial de Gestión de Riesgos y Cambio Climático y  Participación delegadas a la Oficina Asesora de Planeación</v>
      </c>
      <c r="D34" s="478"/>
      <c r="E34" s="94"/>
      <c r="F34" s="288">
        <v>2018</v>
      </c>
      <c r="G34" s="170" t="s">
        <v>344</v>
      </c>
      <c r="H34" s="171" t="s">
        <v>535</v>
      </c>
      <c r="I34" s="172" t="s">
        <v>165</v>
      </c>
      <c r="J34" s="475"/>
      <c r="K34" s="475"/>
      <c r="L34" s="475"/>
      <c r="M34" s="475"/>
      <c r="N34" s="475"/>
      <c r="O34" s="40"/>
      <c r="X34" s="33"/>
      <c r="Z34" s="34"/>
      <c r="AA34" s="42"/>
    </row>
    <row r="35" spans="1:27" s="41" customFormat="1" ht="28.5" customHeight="1" x14ac:dyDescent="0.2">
      <c r="A35" s="29"/>
      <c r="B35" s="95" t="s">
        <v>316</v>
      </c>
      <c r="C35" s="478" t="str">
        <f>'02. PLAN DE ACCION '!D41</f>
        <v>Cumplimiento de compromisos en las instancias del SDGR-CC.</v>
      </c>
      <c r="D35" s="478"/>
      <c r="E35" s="94"/>
      <c r="F35" s="288">
        <v>2018</v>
      </c>
      <c r="G35" s="170" t="s">
        <v>344</v>
      </c>
      <c r="H35" s="171" t="s">
        <v>535</v>
      </c>
      <c r="I35" s="172" t="s">
        <v>165</v>
      </c>
      <c r="J35" s="475"/>
      <c r="K35" s="475"/>
      <c r="L35" s="475"/>
      <c r="M35" s="475"/>
      <c r="N35" s="475"/>
      <c r="O35" s="40"/>
      <c r="X35" s="33"/>
      <c r="Z35" s="34"/>
      <c r="AA35" s="42"/>
    </row>
    <row r="36" spans="1:27" s="41" customFormat="1" ht="28.5" customHeight="1" x14ac:dyDescent="0.2">
      <c r="A36" s="29"/>
      <c r="B36" s="95" t="s">
        <v>317</v>
      </c>
      <c r="C36" s="478" t="str">
        <f>'02. PLAN DE ACCION '!D42</f>
        <v>Revisión y análisis de la estructura del Sistema Distrital de Gestión de Riesgos y Cambio Climático, y recomendaciones para su desarrollo.</v>
      </c>
      <c r="D36" s="478"/>
      <c r="E36" s="94"/>
      <c r="F36" s="288">
        <v>2018</v>
      </c>
      <c r="G36" s="170" t="s">
        <v>344</v>
      </c>
      <c r="H36" s="171" t="s">
        <v>535</v>
      </c>
      <c r="I36" s="172" t="s">
        <v>165</v>
      </c>
      <c r="J36" s="475"/>
      <c r="K36" s="475"/>
      <c r="L36" s="475"/>
      <c r="M36" s="475"/>
      <c r="N36" s="475"/>
      <c r="O36" s="40"/>
      <c r="X36" s="33"/>
      <c r="Z36" s="34"/>
      <c r="AA36" s="42"/>
    </row>
    <row r="37" spans="1:27" s="41" customFormat="1" ht="28.5" customHeight="1" x14ac:dyDescent="0.2">
      <c r="A37" s="29"/>
      <c r="B37" s="95" t="s">
        <v>318</v>
      </c>
      <c r="C37" s="478" t="str">
        <f>'02. PLAN DE ACCION '!D43</f>
        <v>Realizacion de seguimiento  a instancias de orientación y coordinación, a través de la consolidación de información semestral de su funcionamiento.</v>
      </c>
      <c r="D37" s="478"/>
      <c r="E37" s="94"/>
      <c r="F37" s="288">
        <v>2018</v>
      </c>
      <c r="G37" s="170" t="s">
        <v>344</v>
      </c>
      <c r="H37" s="171" t="s">
        <v>535</v>
      </c>
      <c r="I37" s="172" t="s">
        <v>165</v>
      </c>
      <c r="J37" s="475"/>
      <c r="K37" s="475"/>
      <c r="L37" s="475"/>
      <c r="M37" s="475"/>
      <c r="N37" s="475"/>
      <c r="O37" s="40"/>
      <c r="X37" s="33"/>
      <c r="Z37" s="34"/>
      <c r="AA37" s="42"/>
    </row>
    <row r="38" spans="1:27" s="41" customFormat="1" ht="28.5" customHeight="1" x14ac:dyDescent="0.2">
      <c r="A38" s="29"/>
      <c r="B38" s="95" t="s">
        <v>319</v>
      </c>
      <c r="C38" s="478" t="e">
        <f>'02. PLAN DE ACCION '!#REF!</f>
        <v>#REF!</v>
      </c>
      <c r="D38" s="478"/>
      <c r="E38" s="94"/>
      <c r="F38" s="288">
        <v>2018</v>
      </c>
      <c r="G38" s="170" t="s">
        <v>344</v>
      </c>
      <c r="H38" s="171" t="s">
        <v>535</v>
      </c>
      <c r="I38" s="172" t="s">
        <v>165</v>
      </c>
      <c r="J38" s="475"/>
      <c r="K38" s="475"/>
      <c r="L38" s="475"/>
      <c r="M38" s="475"/>
      <c r="N38" s="475"/>
      <c r="O38" s="40"/>
      <c r="X38" s="33"/>
      <c r="Z38" s="34"/>
      <c r="AA38" s="42"/>
    </row>
    <row r="39" spans="1:27" s="41" customFormat="1" ht="28.5" customHeight="1" x14ac:dyDescent="0.2">
      <c r="A39" s="29"/>
      <c r="B39" s="95" t="s">
        <v>320</v>
      </c>
      <c r="C39" s="478" t="e">
        <f>'02. PLAN DE ACCION '!#REF!</f>
        <v>#REF!</v>
      </c>
      <c r="D39" s="478"/>
      <c r="E39" s="94"/>
      <c r="F39" s="288">
        <v>2018</v>
      </c>
      <c r="G39" s="170" t="s">
        <v>344</v>
      </c>
      <c r="H39" s="171" t="s">
        <v>535</v>
      </c>
      <c r="I39" s="172" t="s">
        <v>165</v>
      </c>
      <c r="J39" s="475"/>
      <c r="K39" s="475"/>
      <c r="L39" s="475"/>
      <c r="M39" s="475"/>
      <c r="N39" s="475"/>
      <c r="O39" s="40"/>
      <c r="X39" s="33"/>
      <c r="Z39" s="34"/>
      <c r="AA39" s="42"/>
    </row>
    <row r="40" spans="1:27" s="41" customFormat="1" ht="28.5" customHeight="1" x14ac:dyDescent="0.2">
      <c r="A40" s="29"/>
      <c r="B40" s="95" t="s">
        <v>320</v>
      </c>
      <c r="C40" s="478" t="e">
        <f>'02. PLAN DE ACCION '!#REF!</f>
        <v>#REF!</v>
      </c>
      <c r="D40" s="478"/>
      <c r="E40" s="94"/>
      <c r="F40" s="288">
        <v>2018</v>
      </c>
      <c r="G40" s="170" t="s">
        <v>344</v>
      </c>
      <c r="H40" s="171" t="s">
        <v>535</v>
      </c>
      <c r="I40" s="172" t="s">
        <v>165</v>
      </c>
      <c r="J40" s="475"/>
      <c r="K40" s="475"/>
      <c r="L40" s="475"/>
      <c r="M40" s="475"/>
      <c r="N40" s="475"/>
      <c r="O40" s="40"/>
      <c r="X40" s="33"/>
      <c r="Z40" s="34"/>
      <c r="AA40" s="42"/>
    </row>
    <row r="41" spans="1:27" s="41" customFormat="1" ht="28.5" customHeight="1" x14ac:dyDescent="0.2">
      <c r="A41" s="29"/>
      <c r="B41" s="95" t="s">
        <v>321</v>
      </c>
      <c r="C41" s="478" t="e">
        <f>'02. PLAN DE ACCION '!#REF!</f>
        <v>#REF!</v>
      </c>
      <c r="D41" s="478"/>
      <c r="E41" s="94"/>
      <c r="F41" s="288">
        <v>2018</v>
      </c>
      <c r="G41" s="170" t="s">
        <v>344</v>
      </c>
      <c r="H41" s="171" t="s">
        <v>535</v>
      </c>
      <c r="I41" s="172" t="s">
        <v>165</v>
      </c>
      <c r="J41" s="475"/>
      <c r="K41" s="475"/>
      <c r="L41" s="475"/>
      <c r="M41" s="475"/>
      <c r="N41" s="475"/>
      <c r="O41" s="40"/>
      <c r="X41" s="33"/>
      <c r="Z41" s="34"/>
      <c r="AA41" s="42"/>
    </row>
    <row r="42" spans="1:27" s="41" customFormat="1" ht="28.5" customHeight="1" x14ac:dyDescent="0.2">
      <c r="A42" s="29"/>
      <c r="B42" s="95" t="s">
        <v>322</v>
      </c>
      <c r="C42" s="478" t="e">
        <f>'02. PLAN DE ACCION '!#REF!</f>
        <v>#REF!</v>
      </c>
      <c r="D42" s="478"/>
      <c r="E42" s="94"/>
      <c r="F42" s="288">
        <v>2018</v>
      </c>
      <c r="G42" s="170" t="s">
        <v>344</v>
      </c>
      <c r="H42" s="171" t="s">
        <v>535</v>
      </c>
      <c r="I42" s="172" t="s">
        <v>165</v>
      </c>
      <c r="J42" s="476"/>
      <c r="K42" s="476"/>
      <c r="L42" s="476"/>
      <c r="M42" s="476"/>
      <c r="N42" s="476"/>
      <c r="O42" s="40"/>
      <c r="X42" s="33"/>
      <c r="Z42" s="34"/>
      <c r="AA42" s="42"/>
    </row>
    <row r="43" spans="1:27" s="41" customFormat="1" ht="28.5" customHeight="1" x14ac:dyDescent="0.2">
      <c r="A43" s="29"/>
      <c r="B43" s="93">
        <v>4</v>
      </c>
      <c r="C43" s="477" t="s">
        <v>305</v>
      </c>
      <c r="D43" s="477"/>
      <c r="E43" s="92"/>
      <c r="F43" s="96"/>
      <c r="G43" s="96"/>
      <c r="H43" s="96"/>
      <c r="I43" s="96"/>
      <c r="J43" s="275">
        <f>SUM(J44:J69)</f>
        <v>4114760813</v>
      </c>
      <c r="K43" s="275">
        <f>SUM(K44:K69)</f>
        <v>638733492</v>
      </c>
      <c r="L43" s="275">
        <f>SUM(L44:L69)</f>
        <v>638733492</v>
      </c>
      <c r="M43" s="275">
        <f>SUM(M44:M69)</f>
        <v>0</v>
      </c>
      <c r="N43" s="275">
        <f>SUM(N44:N69)</f>
        <v>3476027321</v>
      </c>
      <c r="O43" s="40"/>
      <c r="X43" s="33"/>
      <c r="Z43" s="34"/>
      <c r="AA43" s="42"/>
    </row>
    <row r="44" spans="1:27" s="41" customFormat="1" ht="31.5" customHeight="1" x14ac:dyDescent="0.3">
      <c r="A44" s="29"/>
      <c r="B44" s="95" t="s">
        <v>306</v>
      </c>
      <c r="C44" s="481" t="str">
        <f>'02. PLAN DE ACCION '!D50</f>
        <v>Realizar la administración de los recursos de FONDIGER, actualizando de manera permanente los movimientos que se registren.</v>
      </c>
      <c r="D44" s="478"/>
      <c r="E44" s="60"/>
      <c r="F44" s="82">
        <v>2018</v>
      </c>
      <c r="G44" s="170" t="s">
        <v>345</v>
      </c>
      <c r="H44" s="171" t="s">
        <v>535</v>
      </c>
      <c r="I44" s="172" t="s">
        <v>165</v>
      </c>
      <c r="J44" s="274">
        <v>387325041</v>
      </c>
      <c r="K44" s="274">
        <v>0</v>
      </c>
      <c r="L44" s="274">
        <v>0</v>
      </c>
      <c r="M44" s="274">
        <v>0</v>
      </c>
      <c r="N44" s="274">
        <f>J44-L44</f>
        <v>387325041</v>
      </c>
      <c r="O44" s="40"/>
      <c r="X44" s="33"/>
      <c r="Z44" s="34"/>
      <c r="AA44" s="42"/>
    </row>
    <row r="45" spans="1:27" s="41" customFormat="1" ht="39" customHeight="1" x14ac:dyDescent="0.3">
      <c r="A45" s="29"/>
      <c r="B45" s="95" t="s">
        <v>307</v>
      </c>
      <c r="C45" s="481" t="str">
        <f>'02. PLAN DE ACCION '!D54</f>
        <v>Apoyar a la Secretaría Técnica en la preparación de la documentación que sea necesaria para la realización de las Juntas Directivas que se realizan en el año (2 ordinarias y las extraordinarias necesarias).</v>
      </c>
      <c r="D45" s="478"/>
      <c r="E45" s="60"/>
      <c r="F45" s="132">
        <v>2018</v>
      </c>
      <c r="G45" s="170" t="s">
        <v>344</v>
      </c>
      <c r="H45" s="171" t="s">
        <v>535</v>
      </c>
      <c r="I45" s="172" t="s">
        <v>165</v>
      </c>
      <c r="J45" s="274">
        <v>62315000</v>
      </c>
      <c r="K45" s="274">
        <v>62315000</v>
      </c>
      <c r="L45" s="274">
        <v>62315000</v>
      </c>
      <c r="M45" s="274"/>
      <c r="N45" s="274">
        <f>J45-L45</f>
        <v>0</v>
      </c>
      <c r="O45" s="40"/>
      <c r="X45" s="33"/>
      <c r="Z45" s="34"/>
      <c r="AA45" s="42"/>
    </row>
    <row r="46" spans="1:27" s="41" customFormat="1" ht="28.5" customHeight="1" x14ac:dyDescent="0.2">
      <c r="A46" s="29"/>
      <c r="B46" s="93">
        <v>5</v>
      </c>
      <c r="C46" s="477" t="s">
        <v>603</v>
      </c>
      <c r="D46" s="477"/>
      <c r="E46" s="92"/>
      <c r="F46" s="96"/>
      <c r="G46" s="96"/>
      <c r="H46" s="96"/>
      <c r="I46" s="96"/>
      <c r="J46" s="275">
        <f>SUM(J47:J72)</f>
        <v>1832560386</v>
      </c>
      <c r="K46" s="275">
        <f>SUM(K47:K72)</f>
        <v>288209246</v>
      </c>
      <c r="L46" s="275">
        <f>SUM(L47:L72)</f>
        <v>288209246</v>
      </c>
      <c r="M46" s="275">
        <f>SUM(M47:M72)</f>
        <v>0</v>
      </c>
      <c r="N46" s="275">
        <f>SUM(N47:N72)</f>
        <v>1544351140</v>
      </c>
      <c r="O46" s="40"/>
      <c r="X46" s="33"/>
      <c r="Z46" s="34"/>
      <c r="AA46" s="42"/>
    </row>
    <row r="47" spans="1:27" s="41" customFormat="1" ht="31.5" customHeight="1" x14ac:dyDescent="0.3">
      <c r="A47" s="29"/>
      <c r="B47" s="95" t="s">
        <v>338</v>
      </c>
      <c r="C47" s="481" t="str">
        <f>'02. PLAN DE ACCION '!D57</f>
        <v>Revisión de procedimientos existentes y propuestas de ajuste en caso que se requiera.
1. Actualizar los documentos (manuales, procedimientos, instructivos y formatos) asociados a la formulación y seguimiento de los indicadores de gestión de la entidad.  Angélica Bermúdez
2. Construir un documento detallado (manual o instructivo) en formato Word que permita realizar los cambios y modificaciones entre conceptos de gasto en el sistema de información PREDIS. Claudia Liliana Guerrero   
3. Construir un documento detallado (manual o instructivo) en formato Word  que permita realizar el registro de la información de la cuenta mensual y anual del PACA al sistema de información SIVICOF. Claudia Liliana Guerrero 
4. Construir un documento detallado (manual o instructivo) en formato Word que permita realizar el registro de la información presupuestal en el sistema de información PREDIS en el marco del anteproyecto de presupuesto. Yaneth Peralta    
5. Construir un documento detallado (manual o instructivo) en formato Word que permita realizar el registro de la información de la cuenta mensual y anual al sistema de información SIVICOF. Yaneth Peralta 
6. Actualizar los documentos (manuales, procedimientos, instructivos y formatos) asociados a la Formulación, Reformulación y Modificación de los Planes, Programas y Proyectos de Inversión. José Leonardo Millán Alvarado 
7. Actualizar los documentos (manuales, procedimientos, instructivos y formatos) asociados a al Plan de acción. Rafael Moreno 
8. Formulación del Manual, procedimientos y formatos de FONDIGER. Martha Suna</v>
      </c>
      <c r="D47" s="478"/>
      <c r="E47" s="60"/>
      <c r="F47" s="132">
        <v>2018</v>
      </c>
      <c r="G47" s="170" t="s">
        <v>345</v>
      </c>
      <c r="H47" s="171" t="s">
        <v>536</v>
      </c>
      <c r="I47" s="172" t="s">
        <v>207</v>
      </c>
      <c r="J47" s="274">
        <v>342220000</v>
      </c>
      <c r="K47" s="274">
        <v>0</v>
      </c>
      <c r="L47" s="274">
        <v>0</v>
      </c>
      <c r="M47" s="274">
        <v>0</v>
      </c>
      <c r="N47" s="274">
        <f t="shared" ref="N47:N69" si="0">J47-L47</f>
        <v>342220000</v>
      </c>
      <c r="O47" s="40"/>
      <c r="X47" s="33"/>
      <c r="Z47" s="34"/>
      <c r="AA47" s="42"/>
    </row>
    <row r="48" spans="1:27" s="41" customFormat="1" ht="31.5" customHeight="1" x14ac:dyDescent="0.3">
      <c r="A48" s="29"/>
      <c r="B48" s="95" t="s">
        <v>340</v>
      </c>
      <c r="C48" s="481" t="str">
        <f>'02. PLAN DE ACCION '!D58</f>
        <v>Validación de los procedimientos ante la Oficina Asesora de Planeación.</v>
      </c>
      <c r="D48" s="478"/>
      <c r="E48" s="60"/>
      <c r="F48" s="132">
        <v>2018</v>
      </c>
      <c r="G48" s="170" t="s">
        <v>345</v>
      </c>
      <c r="H48" s="171" t="s">
        <v>536</v>
      </c>
      <c r="I48" s="172" t="s">
        <v>207</v>
      </c>
      <c r="J48" s="274">
        <v>72000000</v>
      </c>
      <c r="K48" s="274">
        <v>0</v>
      </c>
      <c r="L48" s="274">
        <v>0</v>
      </c>
      <c r="M48" s="274">
        <v>0</v>
      </c>
      <c r="N48" s="274">
        <f t="shared" si="0"/>
        <v>72000000</v>
      </c>
      <c r="O48" s="40"/>
      <c r="X48" s="33"/>
      <c r="Z48" s="34"/>
      <c r="AA48" s="42"/>
    </row>
    <row r="49" spans="1:27" s="41" customFormat="1" ht="31.5" customHeight="1" x14ac:dyDescent="0.3">
      <c r="A49" s="29"/>
      <c r="B49" s="95" t="s">
        <v>596</v>
      </c>
      <c r="C49" s="481" t="str">
        <f>'02. PLAN DE ACCION '!D59</f>
        <v>Seguimiento y cierre de las acciones preventivas y correctivas plasmadas en los Planes de Mejoramiento</v>
      </c>
      <c r="D49" s="478"/>
      <c r="E49" s="60"/>
      <c r="F49" s="132">
        <v>2017</v>
      </c>
      <c r="G49" s="170" t="s">
        <v>345</v>
      </c>
      <c r="H49" s="171" t="s">
        <v>536</v>
      </c>
      <c r="I49" s="172" t="s">
        <v>207</v>
      </c>
      <c r="J49" s="274">
        <v>140400000</v>
      </c>
      <c r="K49" s="274">
        <v>0</v>
      </c>
      <c r="L49" s="274">
        <v>0</v>
      </c>
      <c r="M49" s="274">
        <v>0</v>
      </c>
      <c r="N49" s="274">
        <f t="shared" si="0"/>
        <v>140400000</v>
      </c>
      <c r="O49" s="40"/>
      <c r="X49" s="33"/>
      <c r="Z49" s="34"/>
      <c r="AA49" s="42"/>
    </row>
    <row r="50" spans="1:27" s="41" customFormat="1" ht="31.5" customHeight="1" x14ac:dyDescent="0.3">
      <c r="A50" s="29"/>
      <c r="B50" s="95" t="s">
        <v>597</v>
      </c>
      <c r="C50" s="481" t="e">
        <f>'02. PLAN DE ACCION '!#REF!</f>
        <v>#REF!</v>
      </c>
      <c r="D50" s="478"/>
      <c r="E50" s="60"/>
      <c r="F50" s="132">
        <v>2018</v>
      </c>
      <c r="G50" s="170" t="s">
        <v>345</v>
      </c>
      <c r="H50" s="171" t="s">
        <v>536</v>
      </c>
      <c r="I50" s="172" t="s">
        <v>207</v>
      </c>
      <c r="J50" s="274">
        <v>200000000</v>
      </c>
      <c r="K50" s="274">
        <v>0</v>
      </c>
      <c r="L50" s="274">
        <v>0</v>
      </c>
      <c r="M50" s="274">
        <v>0</v>
      </c>
      <c r="N50" s="274">
        <f t="shared" si="0"/>
        <v>200000000</v>
      </c>
      <c r="O50" s="40"/>
      <c r="X50" s="33"/>
      <c r="Z50" s="34"/>
      <c r="AA50" s="42"/>
    </row>
    <row r="51" spans="1:27" s="41" customFormat="1" ht="31.5" customHeight="1" x14ac:dyDescent="0.3">
      <c r="A51" s="29"/>
      <c r="B51" s="95" t="s">
        <v>598</v>
      </c>
      <c r="C51" s="481" t="str">
        <f>'02. PLAN DE ACCION '!D60</f>
        <v>Reporte mensual de los indicadores de Gestión.</v>
      </c>
      <c r="D51" s="478"/>
      <c r="E51" s="60"/>
      <c r="F51" s="132">
        <v>2016</v>
      </c>
      <c r="G51" s="170" t="s">
        <v>345</v>
      </c>
      <c r="H51" s="171" t="s">
        <v>536</v>
      </c>
      <c r="I51" s="172" t="s">
        <v>207</v>
      </c>
      <c r="J51" s="274">
        <v>42000000</v>
      </c>
      <c r="K51" s="274">
        <v>0</v>
      </c>
      <c r="L51" s="274">
        <v>0</v>
      </c>
      <c r="M51" s="274">
        <v>0</v>
      </c>
      <c r="N51" s="274">
        <f t="shared" si="0"/>
        <v>42000000</v>
      </c>
      <c r="O51" s="40"/>
      <c r="X51" s="33"/>
      <c r="Z51" s="34"/>
      <c r="AA51" s="42"/>
    </row>
    <row r="52" spans="1:27" s="41" customFormat="1" ht="31.5" customHeight="1" x14ac:dyDescent="0.3">
      <c r="A52" s="29"/>
      <c r="B52" s="95" t="s">
        <v>599</v>
      </c>
      <c r="C52" s="481"/>
      <c r="D52" s="478"/>
      <c r="E52" s="60"/>
      <c r="F52" s="132">
        <v>2018</v>
      </c>
      <c r="G52" s="170" t="s">
        <v>345</v>
      </c>
      <c r="H52" s="171" t="s">
        <v>536</v>
      </c>
      <c r="I52" s="172" t="s">
        <v>207</v>
      </c>
      <c r="J52" s="274">
        <v>225000000</v>
      </c>
      <c r="K52" s="274">
        <v>0</v>
      </c>
      <c r="L52" s="274">
        <v>0</v>
      </c>
      <c r="M52" s="274">
        <v>0</v>
      </c>
      <c r="N52" s="274">
        <f t="shared" si="0"/>
        <v>225000000</v>
      </c>
      <c r="O52" s="40"/>
      <c r="X52" s="33"/>
      <c r="Z52" s="34"/>
      <c r="AA52" s="42"/>
    </row>
    <row r="53" spans="1:27" s="41" customFormat="1" ht="31.5" customHeight="1" x14ac:dyDescent="0.3">
      <c r="A53" s="29"/>
      <c r="B53" s="95" t="s">
        <v>600</v>
      </c>
      <c r="C53" s="481" t="e">
        <f>'02. PLAN DE ACCION '!#REF!</f>
        <v>#REF!</v>
      </c>
      <c r="D53" s="478"/>
      <c r="E53" s="60"/>
      <c r="F53" s="132">
        <v>2018</v>
      </c>
      <c r="G53" s="170"/>
      <c r="H53" s="171"/>
      <c r="I53" s="172"/>
      <c r="J53" s="274">
        <v>0</v>
      </c>
      <c r="K53" s="274">
        <v>0</v>
      </c>
      <c r="L53" s="274">
        <v>0</v>
      </c>
      <c r="M53" s="274">
        <v>0</v>
      </c>
      <c r="N53" s="274">
        <f t="shared" si="0"/>
        <v>0</v>
      </c>
      <c r="O53" s="40"/>
      <c r="X53" s="33"/>
      <c r="Z53" s="34"/>
      <c r="AA53" s="42"/>
    </row>
    <row r="54" spans="1:27" s="41" customFormat="1" ht="39" customHeight="1" x14ac:dyDescent="0.3">
      <c r="A54" s="29"/>
      <c r="B54" s="95" t="s">
        <v>601</v>
      </c>
      <c r="C54" s="481" t="e">
        <f>'02. PLAN DE ACCION '!#REF!</f>
        <v>#REF!</v>
      </c>
      <c r="D54" s="478"/>
      <c r="E54" s="60"/>
      <c r="F54" s="132">
        <v>2018</v>
      </c>
      <c r="G54" s="170" t="s">
        <v>344</v>
      </c>
      <c r="H54" s="171" t="s">
        <v>533</v>
      </c>
      <c r="I54" s="172" t="s">
        <v>153</v>
      </c>
      <c r="J54" s="274">
        <v>87252000</v>
      </c>
      <c r="K54" s="274">
        <v>87252000</v>
      </c>
      <c r="L54" s="274">
        <v>87252000</v>
      </c>
      <c r="M54" s="274"/>
      <c r="N54" s="274">
        <f t="shared" si="0"/>
        <v>0</v>
      </c>
      <c r="O54" s="40"/>
      <c r="X54" s="33"/>
      <c r="Z54" s="34"/>
      <c r="AA54" s="42"/>
    </row>
    <row r="55" spans="1:27" s="41" customFormat="1" ht="39" customHeight="1" x14ac:dyDescent="0.3">
      <c r="A55" s="29"/>
      <c r="B55" s="95" t="s">
        <v>602</v>
      </c>
      <c r="C55" s="481" t="e">
        <f>'02. PLAN DE ACCION '!#REF!</f>
        <v>#REF!</v>
      </c>
      <c r="D55" s="478"/>
      <c r="E55" s="60"/>
      <c r="F55" s="132">
        <v>2018</v>
      </c>
      <c r="G55" s="170" t="s">
        <v>344</v>
      </c>
      <c r="H55" s="171" t="s">
        <v>533</v>
      </c>
      <c r="I55" s="172" t="s">
        <v>153</v>
      </c>
      <c r="J55" s="274">
        <v>86027480</v>
      </c>
      <c r="K55" s="274">
        <v>86027480</v>
      </c>
      <c r="L55" s="274">
        <v>86027480</v>
      </c>
      <c r="M55" s="274"/>
      <c r="N55" s="274">
        <f t="shared" si="0"/>
        <v>0</v>
      </c>
      <c r="O55" s="40"/>
      <c r="X55" s="33"/>
      <c r="Z55" s="34"/>
      <c r="AA55" s="42"/>
    </row>
    <row r="56" spans="1:27" s="41" customFormat="1" ht="39" customHeight="1" x14ac:dyDescent="0.3">
      <c r="A56" s="29"/>
      <c r="B56" s="95" t="s">
        <v>327</v>
      </c>
      <c r="C56" s="481" t="e">
        <f>'02. PLAN DE ACCION '!#REF!</f>
        <v>#REF!</v>
      </c>
      <c r="D56" s="478"/>
      <c r="E56" s="60"/>
      <c r="F56" s="132">
        <v>2018</v>
      </c>
      <c r="G56" s="170" t="s">
        <v>344</v>
      </c>
      <c r="H56" s="171" t="s">
        <v>533</v>
      </c>
      <c r="I56" s="172" t="s">
        <v>153</v>
      </c>
      <c r="J56" s="274">
        <v>36146000</v>
      </c>
      <c r="K56" s="274">
        <v>36146000</v>
      </c>
      <c r="L56" s="274">
        <v>36146000</v>
      </c>
      <c r="M56" s="274"/>
      <c r="N56" s="274">
        <f t="shared" si="0"/>
        <v>0</v>
      </c>
      <c r="O56" s="40"/>
      <c r="X56" s="33"/>
      <c r="Z56" s="34"/>
      <c r="AA56" s="42"/>
    </row>
    <row r="57" spans="1:27" s="41" customFormat="1" ht="31.5" customHeight="1" x14ac:dyDescent="0.3">
      <c r="A57" s="29"/>
      <c r="B57" s="95" t="s">
        <v>328</v>
      </c>
      <c r="C57" s="481" t="e">
        <f>'02. PLAN DE ACCION '!#REF!</f>
        <v>#REF!</v>
      </c>
      <c r="D57" s="478"/>
      <c r="E57" s="60"/>
      <c r="F57" s="132">
        <v>2018</v>
      </c>
      <c r="G57" s="170"/>
      <c r="H57" s="171"/>
      <c r="I57" s="172"/>
      <c r="J57" s="274">
        <v>0</v>
      </c>
      <c r="K57" s="274">
        <v>0</v>
      </c>
      <c r="L57" s="274">
        <v>0</v>
      </c>
      <c r="M57" s="274">
        <v>0</v>
      </c>
      <c r="N57" s="274">
        <f>J57-L57</f>
        <v>0</v>
      </c>
      <c r="O57" s="40"/>
      <c r="X57" s="33"/>
      <c r="Z57" s="34"/>
      <c r="AA57" s="42"/>
    </row>
    <row r="58" spans="1:27" s="41" customFormat="1" ht="31.5" customHeight="1" x14ac:dyDescent="0.3">
      <c r="A58" s="29"/>
      <c r="B58" s="95" t="s">
        <v>329</v>
      </c>
      <c r="C58" s="481" t="e">
        <f>'02. PLAN DE ACCION '!#REF!</f>
        <v>#REF!</v>
      </c>
      <c r="D58" s="478"/>
      <c r="E58" s="60"/>
      <c r="F58" s="132">
        <v>2018</v>
      </c>
      <c r="G58" s="170"/>
      <c r="H58" s="171"/>
      <c r="I58" s="172"/>
      <c r="J58" s="274">
        <v>0</v>
      </c>
      <c r="K58" s="274">
        <v>0</v>
      </c>
      <c r="L58" s="274">
        <v>0</v>
      </c>
      <c r="M58" s="274">
        <v>0</v>
      </c>
      <c r="N58" s="274">
        <f>J58-L58</f>
        <v>0</v>
      </c>
      <c r="O58" s="40"/>
      <c r="X58" s="33"/>
      <c r="Z58" s="34"/>
      <c r="AA58" s="42"/>
    </row>
    <row r="59" spans="1:27" s="41" customFormat="1" ht="31.5" customHeight="1" x14ac:dyDescent="0.3">
      <c r="A59" s="29"/>
      <c r="B59" s="95" t="s">
        <v>330</v>
      </c>
      <c r="C59" s="481" t="e">
        <f>'02. PLAN DE ACCION '!#REF!</f>
        <v>#REF!</v>
      </c>
      <c r="D59" s="478"/>
      <c r="E59" s="60"/>
      <c r="F59" s="132">
        <v>2018</v>
      </c>
      <c r="G59" s="170"/>
      <c r="H59" s="171"/>
      <c r="I59" s="172"/>
      <c r="J59" s="274">
        <v>0</v>
      </c>
      <c r="K59" s="274">
        <v>0</v>
      </c>
      <c r="L59" s="274">
        <v>0</v>
      </c>
      <c r="M59" s="274">
        <v>0</v>
      </c>
      <c r="N59" s="274">
        <f>J59-L59</f>
        <v>0</v>
      </c>
      <c r="O59" s="40"/>
      <c r="X59" s="33"/>
      <c r="Z59" s="34"/>
      <c r="AA59" s="42"/>
    </row>
    <row r="60" spans="1:27" s="41" customFormat="1" ht="31.5" customHeight="1" x14ac:dyDescent="0.3">
      <c r="A60" s="29"/>
      <c r="B60" s="95" t="s">
        <v>331</v>
      </c>
      <c r="C60" s="481" t="e">
        <f>'02. PLAN DE ACCION '!#REF!</f>
        <v>#REF!</v>
      </c>
      <c r="D60" s="478"/>
      <c r="E60" s="60"/>
      <c r="F60" s="132">
        <v>2018</v>
      </c>
      <c r="G60" s="170"/>
      <c r="H60" s="171"/>
      <c r="I60" s="172"/>
      <c r="J60" s="274">
        <v>0</v>
      </c>
      <c r="K60" s="274">
        <v>0</v>
      </c>
      <c r="L60" s="274">
        <v>0</v>
      </c>
      <c r="M60" s="274">
        <v>0</v>
      </c>
      <c r="N60" s="274">
        <f>J60-L60</f>
        <v>0</v>
      </c>
      <c r="O60" s="40"/>
      <c r="X60" s="33"/>
      <c r="Z60" s="34"/>
      <c r="AA60" s="42"/>
    </row>
    <row r="61" spans="1:27" s="41" customFormat="1" ht="31.5" customHeight="1" x14ac:dyDescent="0.3">
      <c r="A61" s="29"/>
      <c r="B61" s="95" t="s">
        <v>332</v>
      </c>
      <c r="C61" s="481" t="e">
        <f>'02. PLAN DE ACCION '!#REF!</f>
        <v>#REF!</v>
      </c>
      <c r="D61" s="478"/>
      <c r="E61" s="60"/>
      <c r="F61" s="132">
        <v>2018</v>
      </c>
      <c r="G61" s="170" t="s">
        <v>345</v>
      </c>
      <c r="H61" s="171" t="s">
        <v>536</v>
      </c>
      <c r="I61" s="172" t="s">
        <v>207</v>
      </c>
      <c r="J61" s="274">
        <v>270000000</v>
      </c>
      <c r="K61" s="274">
        <v>0</v>
      </c>
      <c r="L61" s="274">
        <v>0</v>
      </c>
      <c r="M61" s="274">
        <v>0</v>
      </c>
      <c r="N61" s="274">
        <f>J61-L61</f>
        <v>270000000</v>
      </c>
      <c r="O61" s="40"/>
      <c r="X61" s="33"/>
      <c r="Z61" s="34"/>
      <c r="AA61" s="42"/>
    </row>
    <row r="62" spans="1:27" s="41" customFormat="1" ht="31.5" customHeight="1" x14ac:dyDescent="0.3">
      <c r="A62" s="29"/>
      <c r="B62" s="95" t="s">
        <v>333</v>
      </c>
      <c r="C62" s="481" t="e">
        <f>'02. PLAN DE ACCION '!#REF!</f>
        <v>#REF!</v>
      </c>
      <c r="D62" s="478"/>
      <c r="E62" s="60"/>
      <c r="F62" s="132">
        <v>2018</v>
      </c>
      <c r="G62" s="170" t="s">
        <v>345</v>
      </c>
      <c r="H62" s="171" t="s">
        <v>536</v>
      </c>
      <c r="I62" s="172" t="s">
        <v>207</v>
      </c>
      <c r="J62" s="274">
        <v>74778000</v>
      </c>
      <c r="K62" s="274"/>
      <c r="L62" s="274"/>
      <c r="M62" s="274"/>
      <c r="N62" s="274">
        <f t="shared" si="0"/>
        <v>74778000</v>
      </c>
      <c r="O62" s="40"/>
      <c r="X62" s="33"/>
      <c r="Z62" s="34"/>
      <c r="AA62" s="42"/>
    </row>
    <row r="63" spans="1:27" s="41" customFormat="1" ht="31.5" customHeight="1" x14ac:dyDescent="0.3">
      <c r="A63" s="29"/>
      <c r="B63" s="95" t="s">
        <v>334</v>
      </c>
      <c r="C63" s="481" t="e">
        <f>'02. PLAN DE ACCION '!#REF!</f>
        <v>#REF!</v>
      </c>
      <c r="D63" s="478"/>
      <c r="E63" s="60"/>
      <c r="F63" s="132">
        <v>2018</v>
      </c>
      <c r="G63" s="170"/>
      <c r="H63" s="171"/>
      <c r="I63" s="172"/>
      <c r="J63" s="274">
        <v>0</v>
      </c>
      <c r="K63" s="274">
        <v>0</v>
      </c>
      <c r="L63" s="274">
        <v>0</v>
      </c>
      <c r="M63" s="274">
        <v>0</v>
      </c>
      <c r="N63" s="274">
        <f t="shared" si="0"/>
        <v>0</v>
      </c>
      <c r="O63" s="40"/>
      <c r="X63" s="33"/>
      <c r="Z63" s="34"/>
      <c r="AA63" s="42"/>
    </row>
    <row r="64" spans="1:27" s="41" customFormat="1" ht="31.5" customHeight="1" x14ac:dyDescent="0.3">
      <c r="A64" s="29"/>
      <c r="B64" s="95" t="s">
        <v>335</v>
      </c>
      <c r="C64" s="481" t="e">
        <f>'02. PLAN DE ACCION '!#REF!</f>
        <v>#REF!</v>
      </c>
      <c r="D64" s="478"/>
      <c r="E64" s="60"/>
      <c r="F64" s="132">
        <v>2018</v>
      </c>
      <c r="G64" s="170"/>
      <c r="H64" s="171"/>
      <c r="I64" s="172"/>
      <c r="J64" s="274">
        <v>0</v>
      </c>
      <c r="K64" s="274">
        <v>0</v>
      </c>
      <c r="L64" s="274">
        <v>0</v>
      </c>
      <c r="M64" s="274">
        <v>0</v>
      </c>
      <c r="N64" s="274">
        <f>J64-L64</f>
        <v>0</v>
      </c>
      <c r="O64" s="40"/>
      <c r="X64" s="33"/>
      <c r="Z64" s="34"/>
      <c r="AA64" s="42"/>
    </row>
    <row r="65" spans="1:28" s="41" customFormat="1" ht="31.5" customHeight="1" x14ac:dyDescent="0.3">
      <c r="A65" s="29"/>
      <c r="B65" s="95" t="s">
        <v>336</v>
      </c>
      <c r="C65" s="481" t="e">
        <f>'02. PLAN DE ACCION '!#REF!</f>
        <v>#REF!</v>
      </c>
      <c r="D65" s="478"/>
      <c r="E65" s="60"/>
      <c r="F65" s="132">
        <v>2018</v>
      </c>
      <c r="G65" s="170" t="s">
        <v>344</v>
      </c>
      <c r="H65" s="171" t="s">
        <v>533</v>
      </c>
      <c r="I65" s="172" t="s">
        <v>153</v>
      </c>
      <c r="J65" s="274">
        <v>40000000</v>
      </c>
      <c r="K65" s="274">
        <v>0</v>
      </c>
      <c r="L65" s="274">
        <v>0</v>
      </c>
      <c r="M65" s="274">
        <v>0</v>
      </c>
      <c r="N65" s="274">
        <f t="shared" si="0"/>
        <v>40000000</v>
      </c>
      <c r="O65" s="40"/>
      <c r="X65" s="33"/>
      <c r="Z65" s="34"/>
      <c r="AA65" s="42"/>
    </row>
    <row r="66" spans="1:28" s="41" customFormat="1" ht="31.5" customHeight="1" x14ac:dyDescent="0.3">
      <c r="A66" s="29"/>
      <c r="B66" s="95" t="s">
        <v>336</v>
      </c>
      <c r="C66" s="481" t="e">
        <f>'02. PLAN DE ACCION '!#REF!</f>
        <v>#REF!</v>
      </c>
      <c r="D66" s="478"/>
      <c r="E66" s="73"/>
      <c r="F66" s="132">
        <v>2016</v>
      </c>
      <c r="G66" s="170" t="s">
        <v>345</v>
      </c>
      <c r="H66" s="171" t="s">
        <v>536</v>
      </c>
      <c r="I66" s="172" t="s">
        <v>207</v>
      </c>
      <c r="J66" s="274">
        <v>18474000</v>
      </c>
      <c r="K66" s="274">
        <v>3474000</v>
      </c>
      <c r="L66" s="274">
        <v>3474000</v>
      </c>
      <c r="M66" s="276">
        <v>0</v>
      </c>
      <c r="N66" s="274">
        <f t="shared" si="0"/>
        <v>15000000</v>
      </c>
      <c r="O66" s="40"/>
      <c r="X66" s="33"/>
      <c r="Z66" s="34"/>
      <c r="AA66" s="42"/>
    </row>
    <row r="67" spans="1:28" s="41" customFormat="1" ht="31.5" customHeight="1" x14ac:dyDescent="0.3">
      <c r="A67" s="29"/>
      <c r="B67" s="95" t="s">
        <v>336</v>
      </c>
      <c r="C67" s="481" t="e">
        <f>'02. PLAN DE ACCION '!#REF!</f>
        <v>#REF!</v>
      </c>
      <c r="D67" s="478"/>
      <c r="E67" s="73"/>
      <c r="F67" s="132">
        <v>2017</v>
      </c>
      <c r="G67" s="170" t="s">
        <v>345</v>
      </c>
      <c r="H67" s="171" t="s">
        <v>536</v>
      </c>
      <c r="I67" s="172" t="s">
        <v>207</v>
      </c>
      <c r="J67" s="274">
        <v>3474000</v>
      </c>
      <c r="K67" s="274">
        <v>3474000</v>
      </c>
      <c r="L67" s="274">
        <v>3474000</v>
      </c>
      <c r="M67" s="276">
        <v>0</v>
      </c>
      <c r="N67" s="274">
        <f t="shared" si="0"/>
        <v>0</v>
      </c>
      <c r="O67" s="40"/>
      <c r="X67" s="33"/>
      <c r="Z67" s="34"/>
      <c r="AA67" s="42"/>
    </row>
    <row r="68" spans="1:28" s="41" customFormat="1" ht="31.5" customHeight="1" x14ac:dyDescent="0.3">
      <c r="A68" s="29"/>
      <c r="B68" s="95" t="s">
        <v>337</v>
      </c>
      <c r="C68" s="481" t="e">
        <f>'02. PLAN DE ACCION '!#REF!</f>
        <v>#REF!</v>
      </c>
      <c r="D68" s="478"/>
      <c r="E68" s="73"/>
      <c r="F68" s="132">
        <v>2016</v>
      </c>
      <c r="G68" s="170" t="s">
        <v>345</v>
      </c>
      <c r="H68" s="171" t="s">
        <v>536</v>
      </c>
      <c r="I68" s="172" t="s">
        <v>207</v>
      </c>
      <c r="J68" s="274">
        <v>177788906</v>
      </c>
      <c r="K68" s="276">
        <v>71835766</v>
      </c>
      <c r="L68" s="276">
        <v>71835766</v>
      </c>
      <c r="M68" s="276"/>
      <c r="N68" s="274">
        <f t="shared" si="0"/>
        <v>105953140</v>
      </c>
      <c r="O68" s="40"/>
      <c r="X68" s="33"/>
      <c r="Z68" s="34"/>
      <c r="AA68" s="42"/>
    </row>
    <row r="69" spans="1:28" s="41" customFormat="1" ht="28.5" customHeight="1" x14ac:dyDescent="0.2">
      <c r="A69" s="29"/>
      <c r="B69" s="95" t="s">
        <v>337</v>
      </c>
      <c r="C69" s="481" t="e">
        <f>'02. PLAN DE ACCION '!#REF!</f>
        <v>#REF!</v>
      </c>
      <c r="D69" s="478"/>
      <c r="E69" s="94"/>
      <c r="F69" s="82">
        <v>2017</v>
      </c>
      <c r="G69" s="170" t="s">
        <v>345</v>
      </c>
      <c r="H69" s="171" t="s">
        <v>536</v>
      </c>
      <c r="I69" s="172" t="s">
        <v>207</v>
      </c>
      <c r="J69" s="274">
        <v>17000000</v>
      </c>
      <c r="K69" s="276">
        <v>0</v>
      </c>
      <c r="L69" s="276">
        <v>0</v>
      </c>
      <c r="M69" s="276"/>
      <c r="N69" s="274">
        <f t="shared" si="0"/>
        <v>17000000</v>
      </c>
      <c r="O69" s="40"/>
      <c r="X69" s="33"/>
      <c r="Z69" s="34"/>
      <c r="AA69" s="42"/>
    </row>
    <row r="70" spans="1:28" s="41" customFormat="1" ht="28.5" customHeight="1" x14ac:dyDescent="0.2">
      <c r="A70" s="29"/>
      <c r="B70" s="93">
        <v>4</v>
      </c>
      <c r="C70" s="477" t="s">
        <v>305</v>
      </c>
      <c r="D70" s="477"/>
      <c r="E70" s="92"/>
      <c r="F70" s="96"/>
      <c r="G70" s="96"/>
      <c r="H70" s="96"/>
      <c r="I70" s="96"/>
      <c r="J70" s="277">
        <f>SUM(J71:J72)</f>
        <v>0</v>
      </c>
      <c r="K70" s="277">
        <f>SUM(K71:K72)</f>
        <v>0</v>
      </c>
      <c r="L70" s="277">
        <f>SUM(L71:L72)</f>
        <v>0</v>
      </c>
      <c r="M70" s="277">
        <f>SUM(M71:M72)</f>
        <v>0</v>
      </c>
      <c r="N70" s="277">
        <f>SUM(N71:N72)</f>
        <v>0</v>
      </c>
      <c r="O70" s="40"/>
      <c r="X70" s="33"/>
      <c r="Z70" s="34"/>
      <c r="AA70" s="42"/>
    </row>
    <row r="71" spans="1:28" s="41" customFormat="1" ht="31.5" customHeight="1" x14ac:dyDescent="0.3">
      <c r="A71" s="29"/>
      <c r="B71" s="95" t="s">
        <v>306</v>
      </c>
      <c r="C71" s="478" t="s">
        <v>194</v>
      </c>
      <c r="D71" s="478"/>
      <c r="E71" s="60"/>
      <c r="F71" s="132">
        <v>2018</v>
      </c>
      <c r="G71" s="170"/>
      <c r="H71" s="171"/>
      <c r="I71" s="172"/>
      <c r="J71" s="274">
        <v>0</v>
      </c>
      <c r="K71" s="274">
        <v>0</v>
      </c>
      <c r="L71" s="274">
        <v>0</v>
      </c>
      <c r="M71" s="274">
        <v>0</v>
      </c>
      <c r="N71" s="274">
        <v>0</v>
      </c>
      <c r="O71" s="40"/>
      <c r="X71" s="33"/>
      <c r="Z71" s="34"/>
      <c r="AA71" s="42"/>
    </row>
    <row r="72" spans="1:28" s="41" customFormat="1" ht="28.5" customHeight="1" x14ac:dyDescent="0.2">
      <c r="A72" s="29"/>
      <c r="B72" s="95" t="s">
        <v>307</v>
      </c>
      <c r="C72" s="478" t="s">
        <v>196</v>
      </c>
      <c r="D72" s="478"/>
      <c r="E72" s="56"/>
      <c r="F72" s="132">
        <v>2018</v>
      </c>
      <c r="G72" s="170"/>
      <c r="H72" s="171"/>
      <c r="I72" s="172"/>
      <c r="J72" s="274">
        <v>0</v>
      </c>
      <c r="K72" s="274">
        <v>0</v>
      </c>
      <c r="L72" s="274">
        <v>0</v>
      </c>
      <c r="M72" s="274">
        <v>0</v>
      </c>
      <c r="N72" s="274">
        <v>0</v>
      </c>
      <c r="O72" s="40"/>
      <c r="X72" s="33"/>
      <c r="Z72" s="34"/>
      <c r="AA72" s="42"/>
    </row>
    <row r="73" spans="1:28" s="41" customFormat="1" ht="28.5" customHeight="1" x14ac:dyDescent="0.2">
      <c r="A73" s="29"/>
      <c r="B73" s="93">
        <v>4</v>
      </c>
      <c r="C73" s="477" t="s">
        <v>305</v>
      </c>
      <c r="D73" s="477"/>
      <c r="E73" s="92"/>
      <c r="F73" s="96"/>
      <c r="G73" s="96"/>
      <c r="H73" s="96"/>
      <c r="I73" s="96"/>
      <c r="J73" s="278"/>
      <c r="K73" s="279"/>
      <c r="L73" s="279"/>
      <c r="M73" s="279"/>
      <c r="N73" s="279"/>
      <c r="O73" s="40"/>
      <c r="X73" s="33"/>
      <c r="Z73" s="34"/>
      <c r="AA73" s="42"/>
    </row>
    <row r="74" spans="1:28" s="41" customFormat="1" ht="31.5" customHeight="1" x14ac:dyDescent="0.3">
      <c r="A74" s="29"/>
      <c r="B74" s="95" t="s">
        <v>338</v>
      </c>
      <c r="C74" s="478" t="s">
        <v>194</v>
      </c>
      <c r="D74" s="478"/>
      <c r="E74" s="60"/>
      <c r="F74" s="132">
        <v>2018</v>
      </c>
      <c r="G74" s="170"/>
      <c r="H74" s="171"/>
      <c r="I74" s="172"/>
      <c r="J74" s="274">
        <v>0</v>
      </c>
      <c r="K74" s="274">
        <v>0</v>
      </c>
      <c r="L74" s="274">
        <v>0</v>
      </c>
      <c r="M74" s="274">
        <v>0</v>
      </c>
      <c r="N74" s="274">
        <v>0</v>
      </c>
      <c r="O74" s="40"/>
      <c r="X74" s="33"/>
      <c r="Z74" s="34"/>
      <c r="AA74" s="42"/>
    </row>
    <row r="75" spans="1:28" s="41" customFormat="1" ht="28.5" customHeight="1" x14ac:dyDescent="0.2">
      <c r="A75" s="29"/>
      <c r="B75" s="95" t="s">
        <v>340</v>
      </c>
      <c r="C75" s="478" t="s">
        <v>196</v>
      </c>
      <c r="D75" s="478"/>
      <c r="E75" s="56"/>
      <c r="F75" s="132">
        <v>2018</v>
      </c>
      <c r="G75" s="170"/>
      <c r="H75" s="171"/>
      <c r="I75" s="172"/>
      <c r="J75" s="274">
        <v>0</v>
      </c>
      <c r="K75" s="274">
        <v>0</v>
      </c>
      <c r="L75" s="274">
        <v>0</v>
      </c>
      <c r="M75" s="274">
        <v>0</v>
      </c>
      <c r="N75" s="274">
        <v>0</v>
      </c>
      <c r="O75" s="40"/>
      <c r="X75" s="33"/>
      <c r="Z75" s="34"/>
      <c r="AA75" s="42"/>
    </row>
    <row r="76" spans="1:28" s="41" customFormat="1" ht="28.5" customHeight="1" x14ac:dyDescent="0.2">
      <c r="A76" s="29"/>
      <c r="B76" s="265"/>
      <c r="C76" s="487" t="s">
        <v>292</v>
      </c>
      <c r="D76" s="487"/>
      <c r="E76" s="266"/>
      <c r="F76" s="265"/>
      <c r="G76" s="265"/>
      <c r="H76" s="267"/>
      <c r="I76" s="267"/>
      <c r="J76" s="280">
        <f>J14+J29+J43+J70+J73</f>
        <v>4463757813</v>
      </c>
      <c r="K76" s="280">
        <f>K14+K29+K43+K70+K73</f>
        <v>970735492</v>
      </c>
      <c r="L76" s="280">
        <f>L14+L29+L43+L70+L73</f>
        <v>970735492</v>
      </c>
      <c r="M76" s="280">
        <f>M14+M29+M43+M70+M73</f>
        <v>0</v>
      </c>
      <c r="N76" s="280">
        <f>N14+N29+N43+N70+N73</f>
        <v>3493022321</v>
      </c>
      <c r="O76" s="40"/>
      <c r="X76" s="33"/>
      <c r="Z76" s="34"/>
      <c r="AA76" s="42"/>
    </row>
    <row r="77" spans="1:28" x14ac:dyDescent="0.2">
      <c r="A77" s="29"/>
      <c r="B77" s="30"/>
      <c r="C77" s="30"/>
      <c r="D77" s="31"/>
      <c r="E77" s="31"/>
      <c r="F77" s="31"/>
      <c r="G77" s="31"/>
      <c r="H77" s="31"/>
      <c r="I77" s="31"/>
      <c r="J77" s="29"/>
      <c r="K77" s="29"/>
      <c r="L77" s="29"/>
      <c r="M77" s="29"/>
      <c r="N77" s="29"/>
      <c r="O77" s="29"/>
      <c r="Z77" s="34"/>
      <c r="AA77" s="34"/>
      <c r="AB77" s="34"/>
    </row>
    <row r="78" spans="1:28" ht="15" x14ac:dyDescent="0.2">
      <c r="A78" s="29"/>
      <c r="B78" s="242"/>
      <c r="C78" s="242"/>
      <c r="D78" s="243"/>
      <c r="E78" s="243"/>
      <c r="F78" s="243"/>
      <c r="G78" s="243"/>
      <c r="H78" s="244"/>
      <c r="I78" s="238" t="s">
        <v>545</v>
      </c>
      <c r="J78" s="238" t="s">
        <v>355</v>
      </c>
      <c r="K78" s="251" t="s">
        <v>200</v>
      </c>
      <c r="L78" s="238" t="s">
        <v>463</v>
      </c>
      <c r="M78" s="238" t="s">
        <v>377</v>
      </c>
      <c r="N78" s="238" t="s">
        <v>342</v>
      </c>
      <c r="O78" s="29"/>
      <c r="Z78" s="34"/>
      <c r="AA78" s="34"/>
      <c r="AB78" s="34"/>
    </row>
    <row r="79" spans="1:28" ht="16.5" customHeight="1" x14ac:dyDescent="0.2">
      <c r="A79" s="29"/>
      <c r="B79" s="242"/>
      <c r="C79" s="242"/>
      <c r="D79" s="243"/>
      <c r="E79" s="243"/>
      <c r="F79" s="243"/>
      <c r="G79" s="243"/>
      <c r="H79" s="245" t="s">
        <v>551</v>
      </c>
      <c r="I79" s="239">
        <v>0</v>
      </c>
      <c r="J79" s="239">
        <v>0</v>
      </c>
      <c r="K79" s="281">
        <v>0</v>
      </c>
      <c r="L79" s="281">
        <v>0</v>
      </c>
      <c r="M79" s="281">
        <v>0</v>
      </c>
      <c r="N79" s="281">
        <v>0</v>
      </c>
      <c r="O79" s="29"/>
      <c r="Z79" s="34"/>
      <c r="AA79" s="34"/>
      <c r="AB79" s="34"/>
    </row>
    <row r="80" spans="1:28" ht="16.5" customHeight="1" x14ac:dyDescent="0.2">
      <c r="A80" s="29"/>
      <c r="B80" s="242"/>
      <c r="C80" s="242"/>
      <c r="D80" s="243"/>
      <c r="E80" s="243"/>
      <c r="F80" s="243"/>
      <c r="G80" s="243"/>
      <c r="H80" s="246" t="s">
        <v>550</v>
      </c>
      <c r="I80" s="240">
        <v>3576411000</v>
      </c>
      <c r="J80" s="240">
        <v>3576411000</v>
      </c>
      <c r="K80" s="282">
        <v>0</v>
      </c>
      <c r="L80" s="282">
        <v>0</v>
      </c>
      <c r="M80" s="282">
        <v>0</v>
      </c>
      <c r="N80" s="282">
        <v>0</v>
      </c>
      <c r="O80" s="29"/>
      <c r="Z80" s="34"/>
      <c r="AA80" s="34"/>
      <c r="AB80" s="34"/>
    </row>
    <row r="81" spans="1:28" ht="16.5" customHeight="1" x14ac:dyDescent="0.2">
      <c r="A81" s="29"/>
      <c r="B81" s="242"/>
      <c r="C81" s="483"/>
      <c r="D81" s="483"/>
      <c r="E81" s="247"/>
      <c r="F81" s="247"/>
      <c r="G81" s="247"/>
      <c r="H81" s="246" t="s">
        <v>547</v>
      </c>
      <c r="I81" s="240">
        <v>482938306</v>
      </c>
      <c r="J81" s="283">
        <v>448232406</v>
      </c>
      <c r="K81" s="282">
        <v>0</v>
      </c>
      <c r="L81" s="282">
        <v>0</v>
      </c>
      <c r="M81" s="282">
        <v>0</v>
      </c>
      <c r="N81" s="282">
        <v>0</v>
      </c>
      <c r="O81" s="29"/>
      <c r="Z81" s="34"/>
      <c r="AA81" s="34"/>
      <c r="AB81" s="34"/>
    </row>
    <row r="82" spans="1:28" ht="16.5" customHeight="1" x14ac:dyDescent="0.2">
      <c r="A82" s="29"/>
      <c r="B82" s="242"/>
      <c r="C82" s="483"/>
      <c r="D82" s="483"/>
      <c r="E82" s="247"/>
      <c r="F82" s="247"/>
      <c r="G82" s="247"/>
      <c r="H82" s="246" t="s">
        <v>548</v>
      </c>
      <c r="I82" s="240">
        <v>716128227</v>
      </c>
      <c r="J82" s="283">
        <v>600785000</v>
      </c>
      <c r="K82" s="282">
        <v>0</v>
      </c>
      <c r="L82" s="282">
        <v>0</v>
      </c>
      <c r="M82" s="282">
        <v>0</v>
      </c>
      <c r="N82" s="282">
        <v>0</v>
      </c>
      <c r="O82" s="29"/>
      <c r="Z82" s="34"/>
      <c r="AA82" s="34"/>
      <c r="AB82" s="34"/>
    </row>
    <row r="83" spans="1:28" ht="16.5" customHeight="1" x14ac:dyDescent="0.2">
      <c r="A83" s="29"/>
      <c r="B83" s="242"/>
      <c r="C83" s="483"/>
      <c r="D83" s="483"/>
      <c r="E83" s="248"/>
      <c r="F83" s="248"/>
      <c r="G83" s="248"/>
      <c r="H83" s="249" t="s">
        <v>549</v>
      </c>
      <c r="I83" s="241">
        <v>5500000000</v>
      </c>
      <c r="J83" s="284">
        <v>5496545041</v>
      </c>
      <c r="K83" s="285">
        <v>0</v>
      </c>
      <c r="L83" s="285">
        <v>0</v>
      </c>
      <c r="M83" s="285">
        <v>0</v>
      </c>
      <c r="N83" s="285">
        <v>0</v>
      </c>
      <c r="O83" s="29"/>
      <c r="Z83" s="34"/>
      <c r="AA83" s="34"/>
      <c r="AB83" s="34"/>
    </row>
    <row r="84" spans="1:28" ht="23.25" customHeight="1" x14ac:dyDescent="0.2">
      <c r="A84" s="29"/>
      <c r="B84" s="242"/>
      <c r="C84" s="484"/>
      <c r="D84" s="484"/>
      <c r="E84" s="250"/>
      <c r="F84" s="250"/>
      <c r="G84" s="250"/>
      <c r="H84" s="263" t="s">
        <v>546</v>
      </c>
      <c r="I84" s="286">
        <f t="shared" ref="I84:N84" si="1">SUM(I79:I83)</f>
        <v>10275477533</v>
      </c>
      <c r="J84" s="286">
        <f>SUM(J79:J83)</f>
        <v>10121973447</v>
      </c>
      <c r="K84" s="264">
        <f t="shared" si="1"/>
        <v>0</v>
      </c>
      <c r="L84" s="264">
        <f t="shared" si="1"/>
        <v>0</v>
      </c>
      <c r="M84" s="264">
        <f t="shared" si="1"/>
        <v>0</v>
      </c>
      <c r="N84" s="264">
        <f t="shared" si="1"/>
        <v>0</v>
      </c>
      <c r="O84" s="29"/>
      <c r="Z84" s="34"/>
      <c r="AA84" s="34"/>
      <c r="AB84" s="34"/>
    </row>
    <row r="85" spans="1:28" ht="9" customHeight="1" x14ac:dyDescent="0.2">
      <c r="A85" s="29"/>
      <c r="B85" s="242"/>
      <c r="C85" s="242"/>
      <c r="D85" s="243"/>
      <c r="E85" s="243"/>
      <c r="F85" s="243"/>
      <c r="G85" s="243"/>
      <c r="H85" s="243"/>
      <c r="I85" s="31"/>
      <c r="J85" s="29"/>
      <c r="K85" s="29"/>
      <c r="L85" s="29"/>
      <c r="M85" s="29"/>
      <c r="N85" s="29"/>
      <c r="O85" s="29"/>
      <c r="Z85" s="34"/>
      <c r="AA85" s="34"/>
      <c r="AB85" s="34"/>
    </row>
    <row r="86" spans="1:28" x14ac:dyDescent="0.2">
      <c r="A86" s="29"/>
      <c r="B86" s="30"/>
      <c r="C86" s="30"/>
      <c r="D86" s="31"/>
      <c r="E86" s="31"/>
      <c r="F86" s="31"/>
      <c r="G86" s="31"/>
      <c r="H86" s="31"/>
      <c r="I86" s="31"/>
      <c r="J86" s="29"/>
      <c r="K86" s="29"/>
      <c r="L86" s="29"/>
      <c r="M86" s="29"/>
      <c r="N86" s="29"/>
      <c r="O86" s="29"/>
      <c r="Z86" s="34"/>
      <c r="AA86" s="34"/>
      <c r="AB86" s="34"/>
    </row>
    <row r="87" spans="1:28" x14ac:dyDescent="0.2">
      <c r="Z87" s="34"/>
      <c r="AA87" s="34"/>
      <c r="AB87" s="34"/>
    </row>
    <row r="88" spans="1:28" x14ac:dyDescent="0.2">
      <c r="Z88" s="34"/>
      <c r="AA88" s="34"/>
      <c r="AB88" s="34"/>
    </row>
    <row r="89" spans="1:28" x14ac:dyDescent="0.2">
      <c r="Z89" s="34"/>
      <c r="AA89" s="34"/>
      <c r="AB89" s="34"/>
    </row>
    <row r="90" spans="1:28" x14ac:dyDescent="0.2">
      <c r="Z90" s="34"/>
      <c r="AA90" s="34"/>
      <c r="AB90" s="34"/>
    </row>
    <row r="91" spans="1:28" x14ac:dyDescent="0.2">
      <c r="Z91" s="34"/>
      <c r="AA91" s="34"/>
      <c r="AB91" s="34"/>
    </row>
    <row r="92" spans="1:28" x14ac:dyDescent="0.2">
      <c r="Z92" s="34"/>
      <c r="AA92" s="34"/>
      <c r="AB92" s="34"/>
    </row>
    <row r="93" spans="1:28" x14ac:dyDescent="0.2">
      <c r="Z93" s="34"/>
      <c r="AA93" s="34"/>
      <c r="AB93" s="34"/>
    </row>
    <row r="94" spans="1:28" x14ac:dyDescent="0.2">
      <c r="Z94" s="34"/>
      <c r="AA94" s="34"/>
      <c r="AB94" s="34"/>
    </row>
    <row r="95" spans="1:28" x14ac:dyDescent="0.2">
      <c r="Z95" s="34"/>
      <c r="AA95" s="34"/>
      <c r="AB95" s="34"/>
    </row>
    <row r="96" spans="1:28" x14ac:dyDescent="0.2">
      <c r="Z96" s="34"/>
      <c r="AA96" s="34"/>
      <c r="AB96" s="34"/>
    </row>
    <row r="97" spans="26:28" x14ac:dyDescent="0.2">
      <c r="Z97" s="34"/>
      <c r="AA97" s="34"/>
      <c r="AB97" s="34"/>
    </row>
    <row r="98" spans="26:28" x14ac:dyDescent="0.2">
      <c r="Z98" s="34"/>
      <c r="AA98" s="34"/>
      <c r="AB98" s="34"/>
    </row>
    <row r="99" spans="26:28" x14ac:dyDescent="0.2">
      <c r="Z99" s="34"/>
      <c r="AA99" s="34"/>
      <c r="AB99" s="34"/>
    </row>
    <row r="100" spans="26:28" x14ac:dyDescent="0.2">
      <c r="AA100" s="34"/>
      <c r="AB100" s="34"/>
    </row>
    <row r="101" spans="26:28" x14ac:dyDescent="0.2">
      <c r="AA101" s="34"/>
      <c r="AB101" s="34"/>
    </row>
    <row r="102" spans="26:28" x14ac:dyDescent="0.2">
      <c r="AA102" s="34"/>
      <c r="AB102" s="34"/>
    </row>
    <row r="103" spans="26:28" x14ac:dyDescent="0.2">
      <c r="AA103" s="34"/>
      <c r="AB103" s="34"/>
    </row>
    <row r="104" spans="26:28" x14ac:dyDescent="0.2">
      <c r="AA104" s="34"/>
      <c r="AB104" s="34"/>
    </row>
    <row r="105" spans="26:28" x14ac:dyDescent="0.2">
      <c r="AA105" s="34"/>
      <c r="AB105" s="34"/>
    </row>
    <row r="106" spans="26:28" x14ac:dyDescent="0.2">
      <c r="AA106" s="34"/>
      <c r="AB106" s="34"/>
    </row>
    <row r="107" spans="26:28" x14ac:dyDescent="0.2">
      <c r="AA107" s="34"/>
      <c r="AB107" s="34"/>
    </row>
    <row r="108" spans="26:28" x14ac:dyDescent="0.2">
      <c r="AA108" s="34"/>
      <c r="AB108" s="34"/>
    </row>
    <row r="109" spans="26:28" x14ac:dyDescent="0.2">
      <c r="AA109" s="34"/>
      <c r="AB109" s="34"/>
    </row>
    <row r="110" spans="26:28" x14ac:dyDescent="0.2">
      <c r="AA110" s="34"/>
      <c r="AB110" s="34"/>
    </row>
    <row r="111" spans="26:28" x14ac:dyDescent="0.2">
      <c r="AA111" s="34"/>
      <c r="AB111" s="34"/>
    </row>
    <row r="112" spans="26:28" x14ac:dyDescent="0.2">
      <c r="AA112" s="34"/>
      <c r="AB112" s="34"/>
    </row>
    <row r="113" spans="27:28" x14ac:dyDescent="0.2">
      <c r="AA113" s="34"/>
      <c r="AB113" s="34"/>
    </row>
    <row r="114" spans="27:28" x14ac:dyDescent="0.2">
      <c r="AA114" s="34"/>
      <c r="AB114" s="34"/>
    </row>
    <row r="115" spans="27:28" x14ac:dyDescent="0.2">
      <c r="AA115" s="34"/>
      <c r="AB115" s="34"/>
    </row>
    <row r="116" spans="27:28" x14ac:dyDescent="0.2">
      <c r="AA116" s="34"/>
      <c r="AB116" s="34"/>
    </row>
    <row r="117" spans="27:28" x14ac:dyDescent="0.2">
      <c r="AA117" s="34"/>
      <c r="AB117" s="34"/>
    </row>
    <row r="118" spans="27:28" x14ac:dyDescent="0.2">
      <c r="AA118" s="34"/>
      <c r="AB118" s="34"/>
    </row>
    <row r="119" spans="27:28" x14ac:dyDescent="0.2">
      <c r="AA119" s="34"/>
      <c r="AB119" s="34"/>
    </row>
    <row r="120" spans="27:28" x14ac:dyDescent="0.2">
      <c r="AA120" s="34"/>
      <c r="AB120" s="34"/>
    </row>
    <row r="121" spans="27:28" x14ac:dyDescent="0.2">
      <c r="AA121" s="34"/>
      <c r="AB121" s="34"/>
    </row>
    <row r="122" spans="27:28" x14ac:dyDescent="0.2">
      <c r="AA122" s="34"/>
      <c r="AB122" s="34"/>
    </row>
    <row r="123" spans="27:28" x14ac:dyDescent="0.2">
      <c r="AB123" s="34"/>
    </row>
    <row r="124" spans="27:28" x14ac:dyDescent="0.2">
      <c r="AB124" s="34"/>
    </row>
    <row r="125" spans="27:28" x14ac:dyDescent="0.2">
      <c r="AB125" s="34"/>
    </row>
    <row r="126" spans="27:28" x14ac:dyDescent="0.2">
      <c r="AB126" s="34"/>
    </row>
    <row r="127" spans="27:28" x14ac:dyDescent="0.2">
      <c r="AB127" s="34"/>
    </row>
    <row r="128" spans="27:28" x14ac:dyDescent="0.2">
      <c r="AB128" s="34"/>
    </row>
    <row r="129" spans="28:28" x14ac:dyDescent="0.2">
      <c r="AB129" s="34"/>
    </row>
    <row r="130" spans="28:28" x14ac:dyDescent="0.2">
      <c r="AB130" s="34"/>
    </row>
    <row r="131" spans="28:28" x14ac:dyDescent="0.2">
      <c r="AB131" s="34"/>
    </row>
    <row r="132" spans="28:28" x14ac:dyDescent="0.2">
      <c r="AB132" s="34"/>
    </row>
    <row r="133" spans="28:28" x14ac:dyDescent="0.2">
      <c r="AB133" s="34"/>
    </row>
    <row r="134" spans="28:28" x14ac:dyDescent="0.2">
      <c r="AB134" s="34"/>
    </row>
    <row r="135" spans="28:28" x14ac:dyDescent="0.2">
      <c r="AB135" s="34"/>
    </row>
    <row r="136" spans="28:28" x14ac:dyDescent="0.2">
      <c r="AB136" s="34"/>
    </row>
    <row r="137" spans="28:28" x14ac:dyDescent="0.2">
      <c r="AB137" s="34"/>
    </row>
    <row r="138" spans="28:28" x14ac:dyDescent="0.2">
      <c r="AB138" s="34"/>
    </row>
    <row r="139" spans="28:28" x14ac:dyDescent="0.2">
      <c r="AB139" s="34"/>
    </row>
    <row r="140" spans="28:28" x14ac:dyDescent="0.2">
      <c r="AB140" s="34"/>
    </row>
    <row r="141" spans="28:28" x14ac:dyDescent="0.2">
      <c r="AB141" s="34"/>
    </row>
    <row r="142" spans="28:28" x14ac:dyDescent="0.2">
      <c r="AB142" s="34"/>
    </row>
  </sheetData>
  <sheetProtection insertRows="0" deleteRows="0"/>
  <autoFilter ref="B13:N13">
    <filterColumn colId="1" showButton="0"/>
  </autoFilter>
  <dataConsolidate link="1"/>
  <mergeCells count="100">
    <mergeCell ref="C66:D66"/>
    <mergeCell ref="C67:D67"/>
    <mergeCell ref="C63:D63"/>
    <mergeCell ref="C81:D81"/>
    <mergeCell ref="C53:D53"/>
    <mergeCell ref="C54:D54"/>
    <mergeCell ref="C56:D56"/>
    <mergeCell ref="C57:D57"/>
    <mergeCell ref="C64:D64"/>
    <mergeCell ref="C65:D65"/>
    <mergeCell ref="C58:D58"/>
    <mergeCell ref="C59:D59"/>
    <mergeCell ref="C60:D60"/>
    <mergeCell ref="C61:D61"/>
    <mergeCell ref="C62:D62"/>
    <mergeCell ref="C55:D55"/>
    <mergeCell ref="C82:D82"/>
    <mergeCell ref="C68:D68"/>
    <mergeCell ref="C73:D73"/>
    <mergeCell ref="C75:D75"/>
    <mergeCell ref="C72:D72"/>
    <mergeCell ref="C74:D74"/>
    <mergeCell ref="C76:D76"/>
    <mergeCell ref="C83:D83"/>
    <mergeCell ref="C84:D84"/>
    <mergeCell ref="L8:N8"/>
    <mergeCell ref="J8:K8"/>
    <mergeCell ref="J9:K9"/>
    <mergeCell ref="L9:N9"/>
    <mergeCell ref="B9:C9"/>
    <mergeCell ref="B8:C8"/>
    <mergeCell ref="D8:G8"/>
    <mergeCell ref="D9:G9"/>
    <mergeCell ref="C44:D44"/>
    <mergeCell ref="C69:D69"/>
    <mergeCell ref="C70:D70"/>
    <mergeCell ref="C71:D71"/>
    <mergeCell ref="C47:D47"/>
    <mergeCell ref="C48:D48"/>
    <mergeCell ref="C51:D51"/>
    <mergeCell ref="C52:D52"/>
    <mergeCell ref="C43:D43"/>
    <mergeCell ref="C13:D13"/>
    <mergeCell ref="C14:D14"/>
    <mergeCell ref="C15:D15"/>
    <mergeCell ref="C16:D16"/>
    <mergeCell ref="C17:D17"/>
    <mergeCell ref="C45:D45"/>
    <mergeCell ref="C40:D40"/>
    <mergeCell ref="C46:D46"/>
    <mergeCell ref="C49:D49"/>
    <mergeCell ref="C50:D50"/>
    <mergeCell ref="C42:D42"/>
    <mergeCell ref="C41:D41"/>
    <mergeCell ref="C37:D37"/>
    <mergeCell ref="D2:L3"/>
    <mergeCell ref="D4:L4"/>
    <mergeCell ref="B11:I11"/>
    <mergeCell ref="B6:I6"/>
    <mergeCell ref="C34:D34"/>
    <mergeCell ref="C18:D18"/>
    <mergeCell ref="C19:D19"/>
    <mergeCell ref="C20:D20"/>
    <mergeCell ref="C21:D21"/>
    <mergeCell ref="C22:D22"/>
    <mergeCell ref="C23:D23"/>
    <mergeCell ref="C24:D24"/>
    <mergeCell ref="C25:D25"/>
    <mergeCell ref="C26:D26"/>
    <mergeCell ref="C27:D27"/>
    <mergeCell ref="C28:D28"/>
    <mergeCell ref="J15:J19"/>
    <mergeCell ref="J20:J22"/>
    <mergeCell ref="K15:K19"/>
    <mergeCell ref="L15:L19"/>
    <mergeCell ref="J23:J28"/>
    <mergeCell ref="K23:K28"/>
    <mergeCell ref="L23:L28"/>
    <mergeCell ref="M15:M19"/>
    <mergeCell ref="N15:N19"/>
    <mergeCell ref="K20:K22"/>
    <mergeCell ref="L20:L22"/>
    <mergeCell ref="M20:M22"/>
    <mergeCell ref="N20:N22"/>
    <mergeCell ref="M23:M28"/>
    <mergeCell ref="N23:N28"/>
    <mergeCell ref="C31:D31"/>
    <mergeCell ref="J32:J42"/>
    <mergeCell ref="K32:K42"/>
    <mergeCell ref="L32:L42"/>
    <mergeCell ref="M32:M42"/>
    <mergeCell ref="N32:N42"/>
    <mergeCell ref="C35:D35"/>
    <mergeCell ref="C36:D36"/>
    <mergeCell ref="C29:D29"/>
    <mergeCell ref="C30:D30"/>
    <mergeCell ref="C32:D32"/>
    <mergeCell ref="C33:D33"/>
    <mergeCell ref="C38:D38"/>
    <mergeCell ref="C39:D39"/>
  </mergeCells>
  <dataValidations count="3">
    <dataValidation type="list" allowBlank="1" showInputMessage="1" showErrorMessage="1" sqref="F71:F72 F32:F42 F30 F74:F75 F44:F45 F47:F69">
      <formula1>$B$253:$B$257</formula1>
    </dataValidation>
    <dataValidation type="list" allowBlank="1" showInputMessage="1" showErrorMessage="1" sqref="G71:G72 G32:G42 G74:G75 G15:G28 G30 G44:G45 G47:G69">
      <formula1>ORIGEN</formula1>
    </dataValidation>
    <dataValidation type="list" allowBlank="1" showInputMessage="1" showErrorMessage="1" sqref="H15:I28 H32:I42 H71:I72 H74:I75 H30:I30 H47:I69 H44:I45">
      <formula1>INDIRECT(G15)</formula1>
    </dataValidation>
  </dataValidations>
  <printOptions horizontalCentered="1" verticalCentered="1"/>
  <pageMargins left="0.39370078740157483" right="0.39370078740157483" top="0.39370078740157483" bottom="0.39370078740157483" header="0.31496062992125984" footer="0.31496062992125984"/>
  <pageSetup paperSize="14" scale="60" orientation="landscape" horizontalDpi="4294967294" verticalDpi="4294967294" r:id="rId1"/>
  <headerFooter alignWithMargins="0"/>
  <rowBreaks count="2" manualBreakCount="2">
    <brk id="28" max="14" man="1"/>
    <brk id="72" max="14" man="1"/>
  </rowBreaks>
  <ignoredErrors>
    <ignoredError sqref="L8 N20 N15"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'base de datos'!$B$219:$B$223</xm:f>
          </x14:formula1>
          <xm:sqref>F15:F28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AB88"/>
  <sheetViews>
    <sheetView view="pageBreakPreview" topLeftCell="A7" zoomScale="90" zoomScaleNormal="75" zoomScaleSheetLayoutView="90" workbookViewId="0">
      <selection activeCell="B12" sqref="B12:I12"/>
    </sheetView>
  </sheetViews>
  <sheetFormatPr baseColWidth="10" defaultRowHeight="14.25" x14ac:dyDescent="0.2"/>
  <cols>
    <col min="1" max="1" width="1.7109375" style="33" customWidth="1"/>
    <col min="2" max="2" width="6.7109375" style="51" customWidth="1"/>
    <col min="3" max="3" width="18" style="51" customWidth="1"/>
    <col min="4" max="5" width="15.85546875" style="51" customWidth="1"/>
    <col min="6" max="6" width="18" style="52" customWidth="1"/>
    <col min="7" max="8" width="18.5703125" style="52" customWidth="1"/>
    <col min="9" max="9" width="24" style="52" customWidth="1"/>
    <col min="10" max="10" width="35.140625" style="33" customWidth="1"/>
    <col min="11" max="11" width="3.140625" style="29" customWidth="1"/>
    <col min="12" max="12" width="18.85546875" style="33" customWidth="1"/>
    <col min="13" max="13" width="27.42578125" style="33" customWidth="1"/>
    <col min="14" max="14" width="19.85546875" style="33" customWidth="1"/>
    <col min="15" max="15" width="1.5703125" style="33" customWidth="1"/>
    <col min="16" max="16" width="11.42578125" style="33"/>
    <col min="17" max="17" width="0" style="33" hidden="1" customWidth="1"/>
    <col min="18" max="18" width="12.85546875" style="33" bestFit="1" customWidth="1"/>
    <col min="19" max="16384" width="11.42578125" style="33"/>
  </cols>
  <sheetData>
    <row r="1" spans="1:27" ht="6.75" customHeight="1" thickBot="1" x14ac:dyDescent="0.25">
      <c r="A1" s="29"/>
      <c r="B1" s="30"/>
      <c r="C1" s="30"/>
      <c r="D1" s="30"/>
      <c r="E1" s="30"/>
      <c r="F1" s="31"/>
      <c r="G1" s="31"/>
      <c r="H1" s="31"/>
      <c r="I1" s="31"/>
      <c r="J1" s="29"/>
      <c r="L1" s="29"/>
      <c r="M1" s="29"/>
      <c r="N1" s="29"/>
      <c r="O1" s="32"/>
      <c r="Z1" s="34"/>
    </row>
    <row r="2" spans="1:27" ht="31.5" customHeight="1" x14ac:dyDescent="0.2">
      <c r="A2" s="29"/>
      <c r="B2" s="57"/>
      <c r="C2" s="57"/>
      <c r="D2" s="413" t="s">
        <v>114</v>
      </c>
      <c r="E2" s="413"/>
      <c r="F2" s="413"/>
      <c r="G2" s="413"/>
      <c r="H2" s="413"/>
      <c r="I2" s="413"/>
      <c r="J2" s="413"/>
      <c r="K2" s="413"/>
      <c r="L2" s="413"/>
      <c r="M2" s="134" t="s">
        <v>70</v>
      </c>
      <c r="N2" s="176" t="s">
        <v>0</v>
      </c>
      <c r="O2" s="35"/>
    </row>
    <row r="3" spans="1:27" ht="31.5" customHeight="1" x14ac:dyDescent="0.2">
      <c r="A3" s="29"/>
      <c r="B3" s="58"/>
      <c r="C3" s="58"/>
      <c r="D3" s="414"/>
      <c r="E3" s="414"/>
      <c r="F3" s="414"/>
      <c r="G3" s="414"/>
      <c r="H3" s="414"/>
      <c r="I3" s="414"/>
      <c r="J3" s="414"/>
      <c r="K3" s="414"/>
      <c r="L3" s="414"/>
      <c r="M3" s="84" t="s">
        <v>1</v>
      </c>
      <c r="N3" s="177">
        <v>4</v>
      </c>
      <c r="O3" s="35"/>
      <c r="Z3" s="34"/>
      <c r="AA3" s="34"/>
    </row>
    <row r="4" spans="1:27" ht="31.5" customHeight="1" thickBot="1" x14ac:dyDescent="0.25">
      <c r="A4" s="29"/>
      <c r="B4" s="59"/>
      <c r="C4" s="59"/>
      <c r="D4" s="420" t="s">
        <v>2</v>
      </c>
      <c r="E4" s="420"/>
      <c r="F4" s="420"/>
      <c r="G4" s="420"/>
      <c r="H4" s="420"/>
      <c r="I4" s="420"/>
      <c r="J4" s="420"/>
      <c r="K4" s="420"/>
      <c r="L4" s="420"/>
      <c r="M4" s="36" t="s">
        <v>71</v>
      </c>
      <c r="N4" s="178">
        <v>43256</v>
      </c>
      <c r="O4" s="35"/>
      <c r="Z4" s="34"/>
      <c r="AA4" s="34"/>
    </row>
    <row r="5" spans="1:27" ht="9" customHeight="1" x14ac:dyDescent="0.2">
      <c r="A5" s="32"/>
      <c r="B5" s="37"/>
      <c r="C5" s="37"/>
      <c r="D5" s="37"/>
      <c r="E5" s="37"/>
      <c r="F5" s="37"/>
      <c r="G5" s="38"/>
      <c r="H5" s="38"/>
      <c r="I5" s="38"/>
      <c r="J5" s="38"/>
      <c r="K5" s="38"/>
      <c r="L5" s="38"/>
      <c r="M5" s="38"/>
      <c r="N5" s="38"/>
      <c r="O5" s="38"/>
      <c r="Z5" s="34"/>
      <c r="AA5" s="34"/>
    </row>
    <row r="6" spans="1:27" s="41" customFormat="1" ht="7.5" customHeight="1" x14ac:dyDescent="0.2">
      <c r="A6" s="29"/>
      <c r="B6" s="46"/>
      <c r="C6" s="46"/>
      <c r="D6" s="46"/>
      <c r="E6" s="46"/>
      <c r="F6" s="43"/>
      <c r="G6" s="43"/>
      <c r="H6" s="43"/>
      <c r="I6" s="43"/>
      <c r="J6" s="46"/>
      <c r="K6" s="46"/>
      <c r="L6" s="46"/>
      <c r="M6" s="46"/>
      <c r="N6" s="46"/>
      <c r="O6" s="40"/>
      <c r="X6" s="33"/>
      <c r="Z6" s="34"/>
      <c r="AA6" s="42"/>
    </row>
    <row r="7" spans="1:27" s="41" customFormat="1" ht="18" customHeight="1" x14ac:dyDescent="0.2">
      <c r="A7" s="29"/>
      <c r="B7" s="408" t="s">
        <v>72</v>
      </c>
      <c r="C7" s="408"/>
      <c r="D7" s="408"/>
      <c r="E7" s="408"/>
      <c r="F7" s="408"/>
      <c r="G7" s="408"/>
      <c r="H7" s="408"/>
      <c r="I7" s="408"/>
      <c r="J7" s="46"/>
      <c r="K7" s="46"/>
      <c r="L7" s="46"/>
      <c r="M7" s="46"/>
      <c r="N7" s="46"/>
      <c r="O7" s="40"/>
      <c r="X7" s="33"/>
      <c r="Z7" s="34"/>
      <c r="AA7" s="42"/>
    </row>
    <row r="8" spans="1:27" s="41" customFormat="1" ht="9.75" customHeight="1" x14ac:dyDescent="0.2">
      <c r="A8" s="29"/>
      <c r="B8" s="46"/>
      <c r="C8" s="46"/>
      <c r="D8" s="43"/>
      <c r="E8" s="43"/>
      <c r="F8" s="43"/>
      <c r="G8" s="43"/>
      <c r="H8" s="43"/>
      <c r="I8" s="43"/>
      <c r="J8" s="46"/>
      <c r="K8" s="46"/>
      <c r="L8" s="46"/>
      <c r="M8" s="46"/>
      <c r="N8" s="46"/>
      <c r="O8" s="40"/>
      <c r="Q8" s="235" t="s">
        <v>514</v>
      </c>
      <c r="X8" s="33"/>
      <c r="Z8" s="34"/>
      <c r="AA8" s="42"/>
    </row>
    <row r="9" spans="1:27" s="41" customFormat="1" ht="45" customHeight="1" x14ac:dyDescent="0.2">
      <c r="A9" s="29"/>
      <c r="B9" s="485" t="s">
        <v>297</v>
      </c>
      <c r="C9" s="485"/>
      <c r="D9" s="390" t="str">
        <f>'01. INFORMACION GENERAL'!B8</f>
        <v>00. Plan de Acción por Dependencias</v>
      </c>
      <c r="E9" s="390"/>
      <c r="F9" s="390"/>
      <c r="G9" s="485" t="s">
        <v>294</v>
      </c>
      <c r="H9" s="485"/>
      <c r="I9" s="259" t="str">
        <f>IF(AND(L9="Subdirección de Análisis de Riesgos y Efectos de Cambio Climático"),Q8,IF(AND(L9="Subdirección para la Reducción del Riesgos y Adaptación al Cambio Climático"),Q9,IF(AND(L9="Subdirección para el Manejo de Emergencias y Desastres"),Q10,IF(AND(L9="Subdirección Corporativa y Asuntos Disciplinarios"),Q11,IF(AND(L9="Oficina de Tecnologías de la Información y las Comunicaciones "),Q12,IF(AND(L9="Oficina Asesora Jurídica"),Q13,IF(AND(L9="Oficina Asesora Planeación"),Q14,IF(AND(L9="Oficina de Comunicaciones"),Q15,IF(AND(L9="Dirección General"),Q16,"")))))))))</f>
        <v xml:space="preserve">Diana Patricia Arévalo Sánchez    </v>
      </c>
      <c r="J9" s="485" t="s">
        <v>296</v>
      </c>
      <c r="K9" s="485"/>
      <c r="L9" s="404" t="s">
        <v>42</v>
      </c>
      <c r="M9" s="404"/>
      <c r="N9" s="404"/>
      <c r="O9" s="40"/>
      <c r="Q9" s="235" t="s">
        <v>515</v>
      </c>
      <c r="X9" s="33"/>
      <c r="Z9" s="34"/>
      <c r="AA9" s="42"/>
    </row>
    <row r="10" spans="1:27" s="41" customFormat="1" ht="42.75" customHeight="1" x14ac:dyDescent="0.2">
      <c r="A10" s="29"/>
      <c r="B10" s="485" t="s">
        <v>511</v>
      </c>
      <c r="C10" s="485"/>
      <c r="D10" s="488" t="str">
        <f>'01. INFORMACION GENERAL'!F8</f>
        <v>1 de Enero al 31 de Diciembre de 2018</v>
      </c>
      <c r="E10" s="488"/>
      <c r="F10" s="488"/>
      <c r="G10" s="485" t="s">
        <v>512</v>
      </c>
      <c r="H10" s="485"/>
      <c r="I10" s="268">
        <f>'03. EJECUCIÓN DE RECURSOS'!I9</f>
        <v>58</v>
      </c>
      <c r="J10" s="485"/>
      <c r="K10" s="485"/>
      <c r="L10" s="486"/>
      <c r="M10" s="486"/>
      <c r="N10" s="486"/>
      <c r="O10" s="40"/>
      <c r="Q10" s="235" t="s">
        <v>516</v>
      </c>
      <c r="X10" s="33"/>
      <c r="Z10" s="34"/>
      <c r="AA10" s="42"/>
    </row>
    <row r="11" spans="1:27" s="41" customFormat="1" ht="10.5" customHeight="1" x14ac:dyDescent="0.2">
      <c r="A11" s="29"/>
      <c r="B11" s="61"/>
      <c r="C11" s="61"/>
      <c r="D11" s="61"/>
      <c r="E11" s="61"/>
      <c r="F11" s="61"/>
      <c r="G11" s="61"/>
      <c r="H11" s="61"/>
      <c r="I11" s="61"/>
      <c r="J11" s="61"/>
      <c r="K11" s="61"/>
      <c r="L11" s="61"/>
      <c r="M11" s="61"/>
      <c r="N11" s="61"/>
      <c r="O11" s="40"/>
      <c r="Q11" s="235" t="s">
        <v>517</v>
      </c>
      <c r="X11" s="33"/>
      <c r="Z11" s="34"/>
      <c r="AA11" s="42"/>
    </row>
    <row r="12" spans="1:27" s="41" customFormat="1" ht="18" x14ac:dyDescent="0.2">
      <c r="A12" s="29"/>
      <c r="B12" s="423" t="s">
        <v>416</v>
      </c>
      <c r="C12" s="423"/>
      <c r="D12" s="423"/>
      <c r="E12" s="423"/>
      <c r="F12" s="423"/>
      <c r="G12" s="423"/>
      <c r="H12" s="423"/>
      <c r="I12" s="423"/>
      <c r="J12" s="39"/>
      <c r="K12" s="39"/>
      <c r="L12" s="39"/>
      <c r="M12" s="39"/>
      <c r="N12" s="39"/>
      <c r="O12" s="40"/>
      <c r="Q12" s="235" t="s">
        <v>518</v>
      </c>
      <c r="X12" s="33"/>
      <c r="Z12" s="34"/>
      <c r="AA12" s="42"/>
    </row>
    <row r="13" spans="1:27" s="41" customFormat="1" ht="8.25" customHeight="1" x14ac:dyDescent="0.2">
      <c r="A13" s="29"/>
      <c r="B13" s="43"/>
      <c r="C13" s="43"/>
      <c r="D13" s="43"/>
      <c r="E13" s="43"/>
      <c r="F13" s="43"/>
      <c r="G13" s="43"/>
      <c r="H13" s="43"/>
      <c r="I13" s="43"/>
      <c r="J13" s="44"/>
      <c r="K13" s="44"/>
      <c r="L13" s="44"/>
      <c r="M13" s="44"/>
      <c r="N13" s="44"/>
      <c r="O13" s="40"/>
      <c r="Q13" s="235" t="s">
        <v>519</v>
      </c>
      <c r="X13" s="33"/>
      <c r="Z13" s="34"/>
      <c r="AA13" s="42"/>
    </row>
    <row r="14" spans="1:27" s="41" customFormat="1" ht="69" customHeight="1" x14ac:dyDescent="0.2">
      <c r="A14" s="29"/>
      <c r="B14" s="190" t="s">
        <v>378</v>
      </c>
      <c r="C14" s="190" t="s">
        <v>384</v>
      </c>
      <c r="D14" s="190" t="s">
        <v>379</v>
      </c>
      <c r="E14" s="190" t="s">
        <v>390</v>
      </c>
      <c r="F14" s="190" t="s">
        <v>391</v>
      </c>
      <c r="G14" s="489" t="s">
        <v>383</v>
      </c>
      <c r="H14" s="489"/>
      <c r="I14" s="489"/>
      <c r="J14" s="196" t="s">
        <v>404</v>
      </c>
      <c r="K14" s="191"/>
      <c r="L14" s="195" t="s">
        <v>385</v>
      </c>
      <c r="M14" s="195" t="s">
        <v>389</v>
      </c>
      <c r="N14" s="195" t="s">
        <v>386</v>
      </c>
      <c r="O14" s="40"/>
      <c r="Q14" s="235" t="s">
        <v>513</v>
      </c>
      <c r="X14" s="33"/>
      <c r="Z14" s="34"/>
      <c r="AA14" s="42"/>
    </row>
    <row r="15" spans="1:27" s="41" customFormat="1" ht="82.5" customHeight="1" x14ac:dyDescent="0.2">
      <c r="A15" s="29"/>
      <c r="B15" s="179">
        <v>1</v>
      </c>
      <c r="C15" s="189"/>
      <c r="D15" s="179"/>
      <c r="E15" s="179"/>
      <c r="F15" s="179"/>
      <c r="G15" s="404"/>
      <c r="H15" s="404"/>
      <c r="I15" s="404"/>
      <c r="J15" s="179"/>
      <c r="K15" s="192"/>
      <c r="L15" s="179"/>
      <c r="M15" s="197"/>
      <c r="N15" s="189"/>
      <c r="O15" s="40"/>
      <c r="Q15" s="235" t="s">
        <v>520</v>
      </c>
      <c r="X15" s="33"/>
      <c r="Z15" s="34"/>
      <c r="AA15" s="42"/>
    </row>
    <row r="16" spans="1:27" s="41" customFormat="1" ht="82.5" customHeight="1" x14ac:dyDescent="0.2">
      <c r="A16" s="29"/>
      <c r="B16" s="179">
        <v>2</v>
      </c>
      <c r="C16" s="189"/>
      <c r="D16" s="179"/>
      <c r="E16" s="179"/>
      <c r="F16" s="179"/>
      <c r="G16" s="404"/>
      <c r="H16" s="404"/>
      <c r="I16" s="404"/>
      <c r="J16" s="179"/>
      <c r="K16" s="192"/>
      <c r="L16" s="179"/>
      <c r="M16" s="197"/>
      <c r="N16" s="189"/>
      <c r="O16" s="40"/>
      <c r="Q16" s="235" t="s">
        <v>521</v>
      </c>
      <c r="X16" s="33"/>
      <c r="Z16" s="34"/>
      <c r="AA16" s="42"/>
    </row>
    <row r="17" spans="1:28" s="41" customFormat="1" ht="82.5" customHeight="1" x14ac:dyDescent="0.2">
      <c r="A17" s="29"/>
      <c r="B17" s="179">
        <v>3</v>
      </c>
      <c r="C17" s="189"/>
      <c r="D17" s="179"/>
      <c r="E17" s="179"/>
      <c r="F17" s="179"/>
      <c r="G17" s="404"/>
      <c r="H17" s="404"/>
      <c r="I17" s="404"/>
      <c r="J17" s="179"/>
      <c r="K17" s="192"/>
      <c r="L17" s="179"/>
      <c r="M17" s="197"/>
      <c r="N17" s="189"/>
      <c r="O17" s="40"/>
      <c r="X17" s="33"/>
      <c r="Z17" s="34"/>
      <c r="AA17" s="42"/>
    </row>
    <row r="18" spans="1:28" s="41" customFormat="1" ht="82.5" customHeight="1" x14ac:dyDescent="0.2">
      <c r="A18" s="29"/>
      <c r="B18" s="179">
        <v>4</v>
      </c>
      <c r="C18" s="189"/>
      <c r="D18" s="179"/>
      <c r="E18" s="179"/>
      <c r="F18" s="179"/>
      <c r="G18" s="175"/>
      <c r="H18" s="175"/>
      <c r="I18" s="175"/>
      <c r="J18" s="56"/>
      <c r="K18" s="193"/>
      <c r="L18" s="56"/>
      <c r="M18" s="56"/>
      <c r="N18" s="56"/>
      <c r="O18" s="40"/>
      <c r="X18" s="33"/>
      <c r="Z18" s="34"/>
      <c r="AA18" s="42"/>
    </row>
    <row r="19" spans="1:28" s="41" customFormat="1" ht="82.5" customHeight="1" x14ac:dyDescent="0.2">
      <c r="A19" s="29"/>
      <c r="B19" s="179">
        <v>5</v>
      </c>
      <c r="C19" s="56"/>
      <c r="D19" s="56"/>
      <c r="E19" s="56"/>
      <c r="F19" s="56"/>
      <c r="G19" s="175"/>
      <c r="H19" s="175"/>
      <c r="I19" s="175"/>
      <c r="J19" s="175"/>
      <c r="K19" s="194"/>
      <c r="L19" s="175"/>
      <c r="M19" s="175"/>
      <c r="N19" s="175"/>
      <c r="O19" s="40"/>
      <c r="X19" s="33"/>
      <c r="Z19" s="34"/>
      <c r="AA19" s="42"/>
    </row>
    <row r="20" spans="1:28" s="41" customFormat="1" ht="82.5" customHeight="1" x14ac:dyDescent="0.2">
      <c r="A20" s="29"/>
      <c r="B20" s="179">
        <v>6</v>
      </c>
      <c r="C20" s="56"/>
      <c r="D20" s="56"/>
      <c r="E20" s="56"/>
      <c r="F20" s="56"/>
      <c r="G20" s="175"/>
      <c r="H20" s="175"/>
      <c r="I20" s="175"/>
      <c r="J20" s="175"/>
      <c r="K20" s="194"/>
      <c r="L20" s="175"/>
      <c r="M20" s="175"/>
      <c r="N20" s="175"/>
      <c r="O20" s="40"/>
      <c r="X20" s="33"/>
      <c r="Z20" s="34"/>
      <c r="AA20" s="42"/>
    </row>
    <row r="21" spans="1:28" ht="8.25" customHeight="1" x14ac:dyDescent="0.2">
      <c r="A21" s="29"/>
      <c r="B21" s="30"/>
      <c r="C21" s="30"/>
      <c r="D21" s="30"/>
      <c r="E21" s="30"/>
      <c r="F21" s="31"/>
      <c r="G21" s="31"/>
      <c r="H21" s="31"/>
      <c r="I21" s="31"/>
      <c r="J21" s="77"/>
      <c r="L21" s="77"/>
      <c r="M21" s="77"/>
      <c r="N21" s="77"/>
      <c r="O21" s="29"/>
      <c r="Z21" s="34"/>
      <c r="AA21" s="34"/>
      <c r="AB21" s="34"/>
    </row>
    <row r="22" spans="1:28" x14ac:dyDescent="0.2">
      <c r="Z22" s="34"/>
      <c r="AA22" s="34"/>
      <c r="AB22" s="34"/>
    </row>
    <row r="23" spans="1:28" x14ac:dyDescent="0.2">
      <c r="Z23" s="34"/>
      <c r="AA23" s="34"/>
      <c r="AB23" s="34"/>
    </row>
    <row r="24" spans="1:28" x14ac:dyDescent="0.2">
      <c r="Z24" s="34"/>
      <c r="AA24" s="34"/>
      <c r="AB24" s="34"/>
    </row>
    <row r="25" spans="1:28" x14ac:dyDescent="0.2">
      <c r="Z25" s="34"/>
      <c r="AA25" s="34"/>
      <c r="AB25" s="34"/>
    </row>
    <row r="26" spans="1:28" x14ac:dyDescent="0.2">
      <c r="Z26" s="34"/>
      <c r="AA26" s="34"/>
      <c r="AB26" s="34"/>
    </row>
    <row r="27" spans="1:28" x14ac:dyDescent="0.2">
      <c r="Z27" s="34"/>
      <c r="AA27" s="34"/>
      <c r="AB27" s="34"/>
    </row>
    <row r="28" spans="1:28" x14ac:dyDescent="0.2">
      <c r="Z28" s="34"/>
      <c r="AA28" s="34"/>
      <c r="AB28" s="34"/>
    </row>
    <row r="29" spans="1:28" x14ac:dyDescent="0.2">
      <c r="Z29" s="34"/>
      <c r="AA29" s="34"/>
      <c r="AB29" s="34"/>
    </row>
    <row r="30" spans="1:28" x14ac:dyDescent="0.2">
      <c r="Z30" s="34"/>
      <c r="AA30" s="34"/>
      <c r="AB30" s="34"/>
    </row>
    <row r="31" spans="1:28" x14ac:dyDescent="0.2">
      <c r="Z31" s="34"/>
      <c r="AA31" s="34"/>
      <c r="AB31" s="34"/>
    </row>
    <row r="32" spans="1:28" x14ac:dyDescent="0.2">
      <c r="Z32" s="34"/>
      <c r="AA32" s="34"/>
      <c r="AB32" s="34"/>
    </row>
    <row r="33" spans="26:28" x14ac:dyDescent="0.2">
      <c r="Z33" s="34"/>
      <c r="AA33" s="34"/>
      <c r="AB33" s="34"/>
    </row>
    <row r="34" spans="26:28" x14ac:dyDescent="0.2">
      <c r="Z34" s="34"/>
      <c r="AA34" s="34"/>
      <c r="AB34" s="34"/>
    </row>
    <row r="35" spans="26:28" x14ac:dyDescent="0.2">
      <c r="Z35" s="34"/>
      <c r="AA35" s="34"/>
      <c r="AB35" s="34"/>
    </row>
    <row r="36" spans="26:28" x14ac:dyDescent="0.2">
      <c r="Z36" s="34"/>
      <c r="AA36" s="34"/>
      <c r="AB36" s="34"/>
    </row>
    <row r="37" spans="26:28" x14ac:dyDescent="0.2">
      <c r="Z37" s="34"/>
      <c r="AA37" s="34"/>
      <c r="AB37" s="34"/>
    </row>
    <row r="38" spans="26:28" x14ac:dyDescent="0.2">
      <c r="Z38" s="34"/>
      <c r="AA38" s="34"/>
      <c r="AB38" s="34"/>
    </row>
    <row r="39" spans="26:28" x14ac:dyDescent="0.2">
      <c r="Z39" s="34"/>
      <c r="AA39" s="34"/>
      <c r="AB39" s="34"/>
    </row>
    <row r="40" spans="26:28" x14ac:dyDescent="0.2">
      <c r="Z40" s="34"/>
      <c r="AA40" s="34"/>
      <c r="AB40" s="34"/>
    </row>
    <row r="41" spans="26:28" x14ac:dyDescent="0.2">
      <c r="Z41" s="34"/>
      <c r="AA41" s="34"/>
      <c r="AB41" s="34"/>
    </row>
    <row r="42" spans="26:28" x14ac:dyDescent="0.2">
      <c r="Z42" s="34"/>
      <c r="AA42" s="34"/>
      <c r="AB42" s="34"/>
    </row>
    <row r="43" spans="26:28" x14ac:dyDescent="0.2">
      <c r="Z43" s="34"/>
      <c r="AA43" s="34"/>
      <c r="AB43" s="34"/>
    </row>
    <row r="44" spans="26:28" x14ac:dyDescent="0.2">
      <c r="Z44" s="34"/>
      <c r="AA44" s="34"/>
      <c r="AB44" s="34"/>
    </row>
    <row r="45" spans="26:28" x14ac:dyDescent="0.2">
      <c r="Z45" s="34"/>
      <c r="AA45" s="34"/>
      <c r="AB45" s="34"/>
    </row>
    <row r="46" spans="26:28" x14ac:dyDescent="0.2">
      <c r="AA46" s="34"/>
      <c r="AB46" s="34"/>
    </row>
    <row r="47" spans="26:28" x14ac:dyDescent="0.2">
      <c r="AA47" s="34"/>
      <c r="AB47" s="34"/>
    </row>
    <row r="48" spans="26:28" x14ac:dyDescent="0.2">
      <c r="AA48" s="34"/>
      <c r="AB48" s="34"/>
    </row>
    <row r="49" spans="27:28" x14ac:dyDescent="0.2">
      <c r="AA49" s="34"/>
      <c r="AB49" s="34"/>
    </row>
    <row r="50" spans="27:28" x14ac:dyDescent="0.2">
      <c r="AA50" s="34"/>
      <c r="AB50" s="34"/>
    </row>
    <row r="51" spans="27:28" x14ac:dyDescent="0.2">
      <c r="AA51" s="34"/>
      <c r="AB51" s="34"/>
    </row>
    <row r="52" spans="27:28" x14ac:dyDescent="0.2">
      <c r="AA52" s="34"/>
      <c r="AB52" s="34"/>
    </row>
    <row r="53" spans="27:28" x14ac:dyDescent="0.2">
      <c r="AA53" s="34"/>
      <c r="AB53" s="34"/>
    </row>
    <row r="54" spans="27:28" x14ac:dyDescent="0.2">
      <c r="AA54" s="34"/>
      <c r="AB54" s="34"/>
    </row>
    <row r="55" spans="27:28" x14ac:dyDescent="0.2">
      <c r="AA55" s="34"/>
      <c r="AB55" s="34"/>
    </row>
    <row r="56" spans="27:28" x14ac:dyDescent="0.2">
      <c r="AA56" s="34"/>
      <c r="AB56" s="34"/>
    </row>
    <row r="57" spans="27:28" x14ac:dyDescent="0.2">
      <c r="AA57" s="34"/>
      <c r="AB57" s="34"/>
    </row>
    <row r="58" spans="27:28" x14ac:dyDescent="0.2">
      <c r="AA58" s="34"/>
      <c r="AB58" s="34"/>
    </row>
    <row r="59" spans="27:28" x14ac:dyDescent="0.2">
      <c r="AA59" s="34"/>
      <c r="AB59" s="34"/>
    </row>
    <row r="60" spans="27:28" x14ac:dyDescent="0.2">
      <c r="AA60" s="34"/>
      <c r="AB60" s="34"/>
    </row>
    <row r="61" spans="27:28" x14ac:dyDescent="0.2">
      <c r="AA61" s="34"/>
      <c r="AB61" s="34"/>
    </row>
    <row r="62" spans="27:28" x14ac:dyDescent="0.2">
      <c r="AA62" s="34"/>
      <c r="AB62" s="34"/>
    </row>
    <row r="63" spans="27:28" x14ac:dyDescent="0.2">
      <c r="AA63" s="34"/>
      <c r="AB63" s="34"/>
    </row>
    <row r="64" spans="27:28" x14ac:dyDescent="0.2">
      <c r="AA64" s="34"/>
      <c r="AB64" s="34"/>
    </row>
    <row r="65" spans="27:28" x14ac:dyDescent="0.2">
      <c r="AA65" s="34"/>
      <c r="AB65" s="34"/>
    </row>
    <row r="66" spans="27:28" x14ac:dyDescent="0.2">
      <c r="AA66" s="34"/>
      <c r="AB66" s="34"/>
    </row>
    <row r="67" spans="27:28" x14ac:dyDescent="0.2">
      <c r="AA67" s="34"/>
      <c r="AB67" s="34"/>
    </row>
    <row r="68" spans="27:28" x14ac:dyDescent="0.2">
      <c r="AA68" s="34"/>
      <c r="AB68" s="34"/>
    </row>
    <row r="69" spans="27:28" x14ac:dyDescent="0.2">
      <c r="AB69" s="34"/>
    </row>
    <row r="70" spans="27:28" x14ac:dyDescent="0.2">
      <c r="AB70" s="34"/>
    </row>
    <row r="71" spans="27:28" x14ac:dyDescent="0.2">
      <c r="AB71" s="34"/>
    </row>
    <row r="72" spans="27:28" x14ac:dyDescent="0.2">
      <c r="AB72" s="34"/>
    </row>
    <row r="73" spans="27:28" x14ac:dyDescent="0.2">
      <c r="AB73" s="34"/>
    </row>
    <row r="74" spans="27:28" x14ac:dyDescent="0.2">
      <c r="AB74" s="34"/>
    </row>
    <row r="75" spans="27:28" x14ac:dyDescent="0.2">
      <c r="AB75" s="34"/>
    </row>
    <row r="76" spans="27:28" x14ac:dyDescent="0.2">
      <c r="AB76" s="34"/>
    </row>
    <row r="77" spans="27:28" x14ac:dyDescent="0.2">
      <c r="AB77" s="34"/>
    </row>
    <row r="78" spans="27:28" x14ac:dyDescent="0.2">
      <c r="AB78" s="34"/>
    </row>
    <row r="79" spans="27:28" x14ac:dyDescent="0.2">
      <c r="AB79" s="34"/>
    </row>
    <row r="80" spans="27:28" x14ac:dyDescent="0.2">
      <c r="AB80" s="34"/>
    </row>
    <row r="81" spans="28:28" x14ac:dyDescent="0.2">
      <c r="AB81" s="34"/>
    </row>
    <row r="82" spans="28:28" x14ac:dyDescent="0.2">
      <c r="AB82" s="34"/>
    </row>
    <row r="83" spans="28:28" x14ac:dyDescent="0.2">
      <c r="AB83" s="34"/>
    </row>
    <row r="84" spans="28:28" x14ac:dyDescent="0.2">
      <c r="AB84" s="34"/>
    </row>
    <row r="85" spans="28:28" x14ac:dyDescent="0.2">
      <c r="AB85" s="34"/>
    </row>
    <row r="86" spans="28:28" x14ac:dyDescent="0.2">
      <c r="AB86" s="34"/>
    </row>
    <row r="87" spans="28:28" x14ac:dyDescent="0.2">
      <c r="AB87" s="34"/>
    </row>
    <row r="88" spans="28:28" x14ac:dyDescent="0.2">
      <c r="AB88" s="34"/>
    </row>
  </sheetData>
  <sheetProtection password="CCE3" sheet="1" objects="1" scenarios="1"/>
  <autoFilter ref="B14:J15">
    <filterColumn colId="5" showButton="0"/>
    <filterColumn colId="6" showButton="0"/>
  </autoFilter>
  <dataConsolidate link="1"/>
  <mergeCells count="18">
    <mergeCell ref="G17:I17"/>
    <mergeCell ref="B12:I12"/>
    <mergeCell ref="G14:I14"/>
    <mergeCell ref="G15:I15"/>
    <mergeCell ref="D2:L3"/>
    <mergeCell ref="D4:L4"/>
    <mergeCell ref="B7:I7"/>
    <mergeCell ref="B9:C9"/>
    <mergeCell ref="G16:I16"/>
    <mergeCell ref="L9:N9"/>
    <mergeCell ref="L10:N10"/>
    <mergeCell ref="J10:K10"/>
    <mergeCell ref="B10:C10"/>
    <mergeCell ref="J9:K9"/>
    <mergeCell ref="G9:H9"/>
    <mergeCell ref="D9:F9"/>
    <mergeCell ref="D10:F10"/>
    <mergeCell ref="G10:H10"/>
  </mergeCells>
  <dataValidations count="1">
    <dataValidation type="list" allowBlank="1" showInputMessage="1" showErrorMessage="1" sqref="K15:K17">
      <formula1>$B$334:$B$336</formula1>
    </dataValidation>
  </dataValidations>
  <printOptions horizontalCentered="1" verticalCentered="1"/>
  <pageMargins left="0.39370078740157483" right="0.39370078740157483" top="0.39370078740157483" bottom="0.39370078740157483" header="0.31496062992125984" footer="0.31496062992125984"/>
  <pageSetup paperSize="14" scale="64" orientation="landscape" horizontalDpi="4294967294" verticalDpi="4294967294" r:id="rId1"/>
  <headerFooter alignWithMargins="0"/>
  <ignoredErrors>
    <ignoredError sqref="D9:D10 I9"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'base de datos'!$B$297:$B$304</xm:f>
          </x14:formula1>
          <xm:sqref>F15:F17</xm:sqref>
        </x14:dataValidation>
        <x14:dataValidation type="list" allowBlank="1" showInputMessage="1" showErrorMessage="1">
          <x14:formula1>
            <xm:f>'base de datos'!$B$306:$B$308</xm:f>
          </x14:formula1>
          <xm:sqref>D18:E18</xm:sqref>
        </x14:dataValidation>
        <x14:dataValidation type="list" allowBlank="1" showInputMessage="1" showErrorMessage="1">
          <x14:formula1>
            <xm:f>'base de datos'!$B$314:$B$315</xm:f>
          </x14:formula1>
          <xm:sqref>L15:L17</xm:sqref>
        </x14:dataValidation>
        <x14:dataValidation type="list" allowBlank="1" showInputMessage="1" showErrorMessage="1">
          <x14:formula1>
            <xm:f>'base de datos'!$B$306:$B$312</xm:f>
          </x14:formula1>
          <xm:sqref>E15:E17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59</vt:i4>
      </vt:variant>
    </vt:vector>
  </HeadingPairs>
  <TitlesOfParts>
    <vt:vector size="65" baseType="lpstr">
      <vt:lpstr>base de datos</vt:lpstr>
      <vt:lpstr>INSTRUCTIVO</vt:lpstr>
      <vt:lpstr>01. INFORMACION GENERAL</vt:lpstr>
      <vt:lpstr>02. PLAN DE ACCION </vt:lpstr>
      <vt:lpstr>03. EJECUCIÓN DE RECURSOS</vt:lpstr>
      <vt:lpstr>04. CONTROL DE CAMBIOS</vt:lpstr>
      <vt:lpstr>_01_Desarrollar_e_implementar_100__de_la__Estrategia_Distrital_de_Respuesta_a_Emergencias</vt:lpstr>
      <vt:lpstr>'01. INFORMACION GENERAL'!Área_de_impresión</vt:lpstr>
      <vt:lpstr>'02. PLAN DE ACCION '!Área_de_impresión</vt:lpstr>
      <vt:lpstr>'03. EJECUCIÓN DE RECURSOS'!Área_de_impresión</vt:lpstr>
      <vt:lpstr>'04. CONTROL DE CAMBIOS'!Área_de_impresión</vt:lpstr>
      <vt:lpstr>INSTRUCTIVO!Área_de_impresión</vt:lpstr>
      <vt:lpstr>Atención_Integral_oportuna_eficiente_y_eficaz_de_las_situaciones_de_emergencia_calamidad_o_desastre_a_traves_de_la_estrategia_distrital_de_respuesta</vt:lpstr>
      <vt:lpstr>Bogota_ciudad_sostenible_y_eficiente_baja_en_carbono</vt:lpstr>
      <vt:lpstr>FONDIGER</vt:lpstr>
      <vt:lpstr>Funcionamiento</vt:lpstr>
      <vt:lpstr>Gastos_Generales</vt:lpstr>
      <vt:lpstr>'base de datos'!Generacion_de_</vt:lpstr>
      <vt:lpstr>Generación_de_conociminento_y_actualización_de_los_analisis_de_riesgos_y_efectos_del_cambio_climatico</vt:lpstr>
      <vt:lpstr>IDIGER</vt:lpstr>
      <vt:lpstr>Implementación_de_procesos_efectivos_de_preparativos_respuesta_y_recuperación_post_evento</vt:lpstr>
      <vt:lpstr>Inversión_Directa_FONDIGER</vt:lpstr>
      <vt:lpstr>Inversión_Directa_IDIGER</vt:lpstr>
      <vt:lpstr>'base de datos'!linea</vt:lpstr>
      <vt:lpstr>LISTA001</vt:lpstr>
      <vt:lpstr>LISTA002</vt:lpstr>
      <vt:lpstr>LISTA003</vt:lpstr>
      <vt:lpstr>LISTA004</vt:lpstr>
      <vt:lpstr>LISTA005</vt:lpstr>
      <vt:lpstr>LISTA006</vt:lpstr>
      <vt:lpstr>LISTA007</vt:lpstr>
      <vt:lpstr>LISTA008</vt:lpstr>
      <vt:lpstr>LISTA009</vt:lpstr>
      <vt:lpstr>LISTA010</vt:lpstr>
      <vt:lpstr>LISTA011</vt:lpstr>
      <vt:lpstr>LISTA012</vt:lpstr>
      <vt:lpstr>LISTA013</vt:lpstr>
      <vt:lpstr>LISTA014</vt:lpstr>
      <vt:lpstr>LISTA015</vt:lpstr>
      <vt:lpstr>LISTA016</vt:lpstr>
      <vt:lpstr>LISTA017</vt:lpstr>
      <vt:lpstr>LISTA018</vt:lpstr>
      <vt:lpstr>LISTA019</vt:lpstr>
      <vt:lpstr>LISTA020</vt:lpstr>
      <vt:lpstr>LISTA021</vt:lpstr>
      <vt:lpstr>LISTA022</vt:lpstr>
      <vt:lpstr>LISTA023</vt:lpstr>
      <vt:lpstr>LISTA024</vt:lpstr>
      <vt:lpstr>LISTA025</vt:lpstr>
      <vt:lpstr>LISTA026</vt:lpstr>
      <vt:lpstr>Manejo_integral_del_agua_como_elemento_vital_para_la_resiliencia_frente_a_riesgos_y_los_efectos_del_cambio_climatico</vt:lpstr>
      <vt:lpstr>ORIGEN</vt:lpstr>
      <vt:lpstr>Proyecto_No_1158_Reducción_del_riesgo_y_adaptación_al_cambio_climático</vt:lpstr>
      <vt:lpstr>Proyecto_No_1166_Consolidación_de_la_gestión_pública_eficiente_del_IDIGER_como_entidad_coordinadora_del_SDGR_CC</vt:lpstr>
      <vt:lpstr>Proyecto_No_1172_Conocimiento_del_riesgo_y_efectos_del_cambio_climático</vt:lpstr>
      <vt:lpstr>Proyecto_No_1178_Fortalecimiento_del_manejo_de_emergencias_y_desastres</vt:lpstr>
      <vt:lpstr>Reducción_de_la_vulnerabilidad_territorial_de_Bogota_frente_a_riesgos_y_efectos_del_cambio_climatico</vt:lpstr>
      <vt:lpstr>Resiliencia_sectorial_y_reducción_de_riesgos_de_gran_impacto</vt:lpstr>
      <vt:lpstr>Sistema_de_gobernanza_ambiental_para_afrontar_colectivamente_los_riesgos_y_efectos_de_cambio_climatico</vt:lpstr>
      <vt:lpstr>'01. INFORMACION GENERAL'!Títulos_a_imprimir</vt:lpstr>
      <vt:lpstr>'02. PLAN DE ACCION '!Títulos_a_imprimir</vt:lpstr>
      <vt:lpstr>'03. EJECUCIÓN DE RECURSOS'!Títulos_a_imprimir</vt:lpstr>
      <vt:lpstr>'04. CONTROL DE CAMBIOS'!Títulos_a_imprimir</vt:lpstr>
      <vt:lpstr>INSTRUCTIVO!Títulos_a_imprimir</vt:lpstr>
      <vt:lpstr>Tranformación_cultural_para_enfentar_los_riesgos_y_los_nuevos_retos_del_cambio_climatico</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Andrea Gabriela Linares Basto</cp:lastModifiedBy>
  <cp:lastPrinted>2018-11-15T19:41:08Z</cp:lastPrinted>
  <dcterms:created xsi:type="dcterms:W3CDTF">2016-06-16T13:03:17Z</dcterms:created>
  <dcterms:modified xsi:type="dcterms:W3CDTF">2019-02-12T13:01:48Z</dcterms:modified>
</cp:coreProperties>
</file>