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omments1.xml" ContentType="application/vnd.openxmlformats-officedocument.spreadsheetml.comments+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W:\12. PROYECTOS DE INVERSIÓN BMT 2018\05. Planes de Accion 2018\01. Conocimiento del riesgo y efectos del cambio climático\04. SGCREC A DICIEMBRE  31 2018\"/>
    </mc:Choice>
  </mc:AlternateContent>
  <bookViews>
    <workbookView xWindow="0" yWindow="0" windowWidth="21600" windowHeight="8835" tabRatio="710" firstSheet="2" activeTab="3"/>
  </bookViews>
  <sheets>
    <sheet name="base de datos" sheetId="2" state="hidden" r:id="rId1"/>
    <sheet name="INSTRUCTIVO" sheetId="3" r:id="rId2"/>
    <sheet name="01. INFORMACION GENERAL" sheetId="5" r:id="rId3"/>
    <sheet name="02. PLAN DE ACCION " sheetId="6" r:id="rId4"/>
    <sheet name="03. EJECUCIÓN DE RECURSOS" sheetId="8" r:id="rId5"/>
    <sheet name="04. CONTROL DE CAMBIOS" sheetId="10" r:id="rId6"/>
  </sheets>
  <externalReferences>
    <externalReference r:id="rId7"/>
    <externalReference r:id="rId8"/>
  </externalReferences>
  <definedNames>
    <definedName name="_01_Desarrollar_e_implementar_100__de_la__Estrategia_Distrital_de_Respuesta_a_Emergencias">'base de datos'!$G$175:$G$196</definedName>
    <definedName name="_xlnm._FilterDatabase" localSheetId="2" hidden="1">'01. INFORMACION GENERAL'!#REF!</definedName>
    <definedName name="_xlnm._FilterDatabase" localSheetId="3" hidden="1">'02. PLAN DE ACCION '!$A$6:$Y$11</definedName>
    <definedName name="_xlnm._FilterDatabase" localSheetId="4" hidden="1">'03. EJECUCIÓN DE RECURSOS'!$B$13:$N$80</definedName>
    <definedName name="_xlnm._FilterDatabase" localSheetId="5" hidden="1">'04. CONTROL DE CAMBIOS'!$B$14:$J$15</definedName>
    <definedName name="_xlnm._FilterDatabase" localSheetId="1" hidden="1">INSTRUCTIVO!$B$6:$H$14</definedName>
    <definedName name="_xlnm.Print_Area" localSheetId="2">'01. INFORMACION GENERAL'!$A$1:$N$42</definedName>
    <definedName name="_xlnm.Print_Area" localSheetId="3">'02. PLAN DE ACCION '!$A$1:$S$85</definedName>
    <definedName name="_xlnm.Print_Area" localSheetId="4">'03. EJECUCIÓN DE RECURSOS'!$A$1:$O$89</definedName>
    <definedName name="_xlnm.Print_Area" localSheetId="5">'04. CONTROL DE CAMBIOS'!$A$1:$O$21</definedName>
    <definedName name="_xlnm.Print_Area" localSheetId="1">INSTRUCTIVO!$A$1:$I$41</definedName>
    <definedName name="Atención_Integral_oportuna_eficiente_y_eficaz_de_las_situaciones_de_emergencia_calamidad_o_desastre_a_traves_de_la_estrategia_distrital_de_respuesta">'base de datos'!$M$186</definedName>
    <definedName name="Bogota_ciudad_sostenible_y_eficiente_baja_en_carbono">'base de datos'!$Q$186:$Q$189</definedName>
    <definedName name="FONDIGER">'base de datos'!$C$186:$C$194</definedName>
    <definedName name="Funcionamiento">'base de datos'!$C$158</definedName>
    <definedName name="Gastos_Generales">'base de datos'!$E$186:$E$190</definedName>
    <definedName name="Generacion_de_" localSheetId="0">'base de datos'!$C$249:$C$252</definedName>
    <definedName name="Generación_de_conociminento_y_actualización_de_los_analisis_de_riesgos_y_efectos_del_cambio_climatico">'base de datos'!$J$186:$J$189</definedName>
    <definedName name="IDIGER">'base de datos'!$B$186:$B$190</definedName>
    <definedName name="Implementación_de_procesos_efectivos_de_preparativos_respuesta_y_recuperación_post_evento">'base de datos'!$L$186:$L$189</definedName>
    <definedName name="Inversión_Directa_FONDIGER">'base de datos'!$E$158:$E$166</definedName>
    <definedName name="Inversión_Directa_IDIGER">'base de datos'!$D$158:$D$161</definedName>
    <definedName name="linea" localSheetId="0">'base de datos'!$C$231:$C$241</definedName>
    <definedName name="LISTA001">'base de datos'!$E$31:$E$36</definedName>
    <definedName name="LISTA002">'base de datos'!$F$31</definedName>
    <definedName name="LISTA003">'base de datos'!$G$31</definedName>
    <definedName name="LISTA004">'base de datos'!$H$31:$H$32</definedName>
    <definedName name="LISTA005">'base de datos'!$I$31:$I$32</definedName>
    <definedName name="LISTA006">'base de datos'!$J$31:$J$33</definedName>
    <definedName name="LISTA007">'base de datos'!$K$31</definedName>
    <definedName name="LISTA008">'base de datos'!$L$31:$L$32</definedName>
    <definedName name="LISTA009">'base de datos'!$M$31</definedName>
    <definedName name="LISTA010">'base de datos'!$E$175:$E$181</definedName>
    <definedName name="LISTA011">'base de datos'!$F$175:$F$181</definedName>
    <definedName name="LISTA012">'base de datos'!$G$175:$G$181</definedName>
    <definedName name="LISTA013">'base de datos'!$H$175:$H$181</definedName>
    <definedName name="LISTA014">'base de datos'!$E$141:$E$149</definedName>
    <definedName name="LISTA015">'base de datos'!$F$141</definedName>
    <definedName name="LISTA016">'base de datos'!$G$141</definedName>
    <definedName name="LISTA017">'base de datos'!$H$141</definedName>
    <definedName name="LISTA018">'base de datos'!$I$141</definedName>
    <definedName name="LISTA019">'base de datos'!$J$141</definedName>
    <definedName name="LISTA020">'base de datos'!$K$141</definedName>
    <definedName name="LISTA021">'base de datos'!$L$141</definedName>
    <definedName name="LISTA022">'base de datos'!$M$141</definedName>
    <definedName name="LISTA023">'base de datos'!$N$141</definedName>
    <definedName name="LISTA024">'base de datos'!$O$141</definedName>
    <definedName name="LISTA025">'base de datos'!$P$141</definedName>
    <definedName name="LISTA026">'base de datos'!$Q$141</definedName>
    <definedName name="Manejo_integral_del_agua_como_elemento_vital_para_la_resiliencia_frente_a_riesgos_y_los_efectos_del_cambio_climatico">'base de datos'!$N$186:$N$192</definedName>
    <definedName name="ORIGEN">'base de datos'!$A$186:$A$187</definedName>
    <definedName name="Proyecto_No_1158_Reducción_del_riesgo_y_adaptación_al_cambio_climático">'base de datos'!$G$186:$G$190</definedName>
    <definedName name="Proyecto_No_1166_Consolidación_de_la_gestión_pública_eficiente_del_IDIGER_como_entidad_coordinadora_del_SDGR_CC">'base de datos'!$I$186:$I$190</definedName>
    <definedName name="Proyecto_No_1172_Conocimiento_del_riesgo_y_efectos_del_cambio_climático">'base de datos'!$F$186:$F$190</definedName>
    <definedName name="Proyecto_No_1178_Fortalecimiento_del_manejo_de_emergencias_y_desastres">'base de datos'!$H$186:$H$191</definedName>
    <definedName name="Reducción_de_la_vulnerabilidad_territorial_de_Bogota_frente_a_riesgos_y_efectos_del_cambio_climatico">'base de datos'!$R$186:$R$191</definedName>
    <definedName name="Resiliencia_sectorial_y_reducción_de_riesgos_de_gran_impacto">'base de datos'!$K$186:$K$192</definedName>
    <definedName name="Sistema_de_gobernanza_ambiental_para_afrontar_colectivamente_los_riesgos_y_efectos_de_cambio_climatico">'base de datos'!$O$186:$O$188</definedName>
    <definedName name="_xlnm.Print_Titles" localSheetId="2">'01. INFORMACION GENERAL'!$1:$26</definedName>
    <definedName name="_xlnm.Print_Titles" localSheetId="3">'02. PLAN DE ACCION '!$1:$6</definedName>
    <definedName name="_xlnm.Print_Titles" localSheetId="4">'03. EJECUCIÓN DE RECURSOS'!$2:$13</definedName>
    <definedName name="_xlnm.Print_Titles" localSheetId="5">'04. CONTROL DE CAMBIOS'!$1:$19</definedName>
    <definedName name="_xlnm.Print_Titles" localSheetId="1">INSTRUCTIVO!$1:$5</definedName>
    <definedName name="Tranformación_cultural_para_enfentar_los_riesgos_y_los_nuevos_retos_del_cambio_climatico">'base de datos'!$P$186:$P$189</definedName>
  </definedNames>
  <calcPr calcId="152511"/>
</workbook>
</file>

<file path=xl/calcChain.xml><?xml version="1.0" encoding="utf-8"?>
<calcChain xmlns="http://schemas.openxmlformats.org/spreadsheetml/2006/main">
  <c r="O39" i="6" l="1"/>
  <c r="O38" i="6"/>
  <c r="K26" i="6" l="1"/>
  <c r="J9" i="6" l="1"/>
  <c r="O25" i="6" l="1"/>
  <c r="K25" i="6"/>
  <c r="K24" i="6"/>
  <c r="J24" i="6"/>
  <c r="J23" i="6"/>
  <c r="J22" i="6"/>
  <c r="K20" i="6" l="1"/>
  <c r="O32" i="6" l="1"/>
  <c r="O31" i="6"/>
  <c r="O30" i="6"/>
  <c r="P29" i="6"/>
  <c r="O29" i="6"/>
  <c r="J29" i="6"/>
  <c r="O36" i="6" l="1"/>
  <c r="O35" i="6"/>
  <c r="O33" i="6"/>
  <c r="Q67" i="6" l="1"/>
  <c r="K67" i="6"/>
  <c r="K66" i="6"/>
  <c r="K46" i="6"/>
  <c r="K12" i="6" l="1"/>
  <c r="J12" i="6" l="1"/>
  <c r="Q25" i="6" l="1"/>
  <c r="Q24" i="6"/>
  <c r="P24" i="6"/>
  <c r="P23" i="6"/>
  <c r="K42" i="6"/>
  <c r="O77" i="6" l="1"/>
  <c r="O76" i="6" l="1"/>
  <c r="C50" i="8" l="1"/>
  <c r="C37" i="8"/>
  <c r="L36" i="8"/>
  <c r="J36" i="8" l="1"/>
  <c r="C36" i="8"/>
  <c r="J33" i="8"/>
  <c r="C28" i="8"/>
  <c r="N28" i="8"/>
  <c r="N34" i="8" l="1"/>
  <c r="C34" i="8"/>
  <c r="C32" i="8"/>
  <c r="C30" i="8"/>
  <c r="J31" i="8"/>
  <c r="N31" i="8" s="1"/>
  <c r="C31" i="8" l="1"/>
  <c r="J29" i="8" l="1"/>
  <c r="C15" i="8" l="1"/>
  <c r="C20" i="8" l="1"/>
  <c r="J88" i="8"/>
  <c r="I10" i="10"/>
  <c r="I9" i="10"/>
  <c r="D9" i="10"/>
  <c r="D8" i="8"/>
  <c r="D10" i="10"/>
  <c r="D9" i="8"/>
  <c r="F83" i="6"/>
  <c r="D31" i="5"/>
  <c r="J10" i="5"/>
  <c r="B10" i="5"/>
  <c r="C141" i="2"/>
  <c r="C142" i="2"/>
  <c r="C73" i="8"/>
  <c r="C71" i="8"/>
  <c r="C70" i="8"/>
  <c r="C72" i="8"/>
  <c r="C69" i="8"/>
  <c r="C64" i="8"/>
  <c r="C65" i="8"/>
  <c r="C66" i="8"/>
  <c r="C67" i="8"/>
  <c r="C68" i="8"/>
  <c r="C63" i="8"/>
  <c r="C62" i="8"/>
  <c r="C61" i="8"/>
  <c r="C56" i="8"/>
  <c r="C57" i="8"/>
  <c r="C58" i="8"/>
  <c r="C59" i="8"/>
  <c r="C60" i="8"/>
  <c r="C55" i="8"/>
  <c r="C51" i="8"/>
  <c r="C52" i="8"/>
  <c r="C53" i="8"/>
  <c r="C54" i="8"/>
  <c r="C49" i="8"/>
  <c r="N88" i="8"/>
  <c r="M88" i="8"/>
  <c r="L88" i="8"/>
  <c r="K88" i="8"/>
  <c r="I88" i="8"/>
  <c r="C35" i="8"/>
  <c r="C29" i="8"/>
  <c r="C33" i="8"/>
  <c r="C25" i="8"/>
  <c r="C26" i="8"/>
  <c r="C27" i="8"/>
  <c r="C24" i="8"/>
  <c r="C21" i="8"/>
  <c r="C22" i="8"/>
  <c r="C23" i="8"/>
  <c r="C38" i="8"/>
  <c r="C39" i="8"/>
  <c r="C40" i="8"/>
  <c r="C41" i="8"/>
  <c r="C42" i="8"/>
  <c r="C43" i="8"/>
  <c r="C45" i="8"/>
  <c r="C46" i="8"/>
  <c r="C47" i="8"/>
  <c r="C44" i="8"/>
  <c r="C18" i="8"/>
  <c r="C16" i="8"/>
  <c r="C17" i="8"/>
  <c r="O78" i="6"/>
  <c r="O75" i="6" s="1"/>
  <c r="O73" i="6"/>
  <c r="O70" i="6" s="1"/>
  <c r="O68" i="6"/>
  <c r="O44" i="6" s="1"/>
  <c r="O42" i="6"/>
  <c r="O14" i="6" s="1"/>
  <c r="O12" i="6"/>
  <c r="O7" i="6" s="1"/>
  <c r="D34" i="5"/>
  <c r="D33" i="5"/>
  <c r="D32" i="5"/>
  <c r="J19" i="8"/>
  <c r="K74" i="8"/>
  <c r="L74" i="8"/>
  <c r="M74" i="8"/>
  <c r="N74" i="8"/>
  <c r="J74" i="8"/>
  <c r="K48" i="8"/>
  <c r="L48" i="8"/>
  <c r="M48" i="8"/>
  <c r="J48" i="8"/>
  <c r="N72" i="8"/>
  <c r="N71" i="8"/>
  <c r="N70" i="8"/>
  <c r="N68" i="8"/>
  <c r="N67" i="8"/>
  <c r="N65" i="8"/>
  <c r="N64" i="8"/>
  <c r="N63" i="8"/>
  <c r="N62" i="8"/>
  <c r="N61" i="8"/>
  <c r="N57" i="8"/>
  <c r="N58" i="8"/>
  <c r="N59" i="8"/>
  <c r="N60" i="8"/>
  <c r="N66" i="8"/>
  <c r="N69" i="8"/>
  <c r="N73" i="8"/>
  <c r="N50" i="8"/>
  <c r="N56" i="8"/>
  <c r="N55" i="8"/>
  <c r="N54" i="8"/>
  <c r="N53" i="8"/>
  <c r="N52" i="8"/>
  <c r="N51" i="8"/>
  <c r="N49" i="8"/>
  <c r="N40" i="8"/>
  <c r="N41" i="8"/>
  <c r="N42" i="8"/>
  <c r="N43" i="8"/>
  <c r="N44" i="8"/>
  <c r="N45" i="8"/>
  <c r="N46" i="8"/>
  <c r="N47" i="8"/>
  <c r="N39" i="8"/>
  <c r="N36" i="8"/>
  <c r="N37" i="8"/>
  <c r="N38" i="8"/>
  <c r="N33" i="8"/>
  <c r="N30" i="8"/>
  <c r="N32" i="8"/>
  <c r="N35" i="8"/>
  <c r="N29" i="8"/>
  <c r="N27" i="8"/>
  <c r="N26" i="8"/>
  <c r="N24" i="8"/>
  <c r="N25" i="8"/>
  <c r="N23" i="8"/>
  <c r="N22" i="8"/>
  <c r="N21" i="8"/>
  <c r="N20" i="8"/>
  <c r="K19" i="8"/>
  <c r="L19" i="8"/>
  <c r="M19" i="8"/>
  <c r="K14" i="8"/>
  <c r="L14" i="8"/>
  <c r="M14" i="8"/>
  <c r="J78" i="6"/>
  <c r="S78" i="6"/>
  <c r="R78" i="6"/>
  <c r="Q78" i="6"/>
  <c r="P78" i="6"/>
  <c r="L78" i="6"/>
  <c r="K78" i="6"/>
  <c r="R73" i="6"/>
  <c r="S73" i="6"/>
  <c r="Q73" i="6"/>
  <c r="P73" i="6"/>
  <c r="L73" i="6"/>
  <c r="K73" i="6"/>
  <c r="J73" i="6"/>
  <c r="Q68" i="6"/>
  <c r="R68" i="6"/>
  <c r="P68" i="6"/>
  <c r="K68" i="6"/>
  <c r="K82" i="6" s="1"/>
  <c r="L68" i="6"/>
  <c r="J68" i="6"/>
  <c r="Q12" i="6"/>
  <c r="R12" i="6"/>
  <c r="P12" i="6"/>
  <c r="P42" i="6"/>
  <c r="Q42" i="6"/>
  <c r="L42" i="6"/>
  <c r="J42" i="6"/>
  <c r="L12" i="6"/>
  <c r="N18" i="8"/>
  <c r="N17" i="8"/>
  <c r="N16" i="8"/>
  <c r="N15" i="8"/>
  <c r="J14" i="8"/>
  <c r="K36" i="5"/>
  <c r="F37" i="5"/>
  <c r="C31" i="2"/>
  <c r="C32" i="2" s="1"/>
  <c r="L8" i="8"/>
  <c r="I8" i="8" s="1"/>
  <c r="B24" i="5"/>
  <c r="C175" i="2" s="1"/>
  <c r="C176" i="2" s="1"/>
  <c r="F24" i="5"/>
  <c r="L82" i="6" l="1"/>
  <c r="J82" i="6"/>
  <c r="P83" i="6"/>
  <c r="R83" i="6"/>
  <c r="Q83" i="6"/>
  <c r="Q82" i="6" s="1"/>
  <c r="K80" i="8"/>
  <c r="N48" i="8"/>
  <c r="M80" i="8"/>
  <c r="L80" i="8"/>
  <c r="N19" i="8"/>
  <c r="J80" i="8"/>
  <c r="N14" i="8"/>
  <c r="O82" i="6"/>
  <c r="P84" i="6" l="1"/>
  <c r="P82" i="6"/>
  <c r="J84" i="6"/>
  <c r="N80" i="8"/>
</calcChain>
</file>

<file path=xl/comments1.xml><?xml version="1.0" encoding="utf-8"?>
<comments xmlns="http://schemas.openxmlformats.org/spreadsheetml/2006/main">
  <authors>
    <author>Elsa Lucia Trujillo</author>
  </authors>
  <commentList>
    <comment ref="D22" authorId="0" shapeId="0">
      <text>
        <r>
          <rPr>
            <b/>
            <sz val="9"/>
            <color indexed="81"/>
            <rFont val="Tahoma"/>
            <family val="2"/>
          </rPr>
          <t>Elsa Lucia Trujillo:</t>
        </r>
        <r>
          <rPr>
            <sz val="9"/>
            <color indexed="81"/>
            <rFont val="Tahoma"/>
            <family val="2"/>
          </rPr>
          <t xml:space="preserve">
validar con Consuelo</t>
        </r>
      </text>
    </comment>
  </commentList>
</comments>
</file>

<file path=xl/sharedStrings.xml><?xml version="1.0" encoding="utf-8"?>
<sst xmlns="http://schemas.openxmlformats.org/spreadsheetml/2006/main" count="1395" uniqueCount="820">
  <si>
    <t>PLE-FT-15</t>
  </si>
  <si>
    <t>VERSIÓN:</t>
  </si>
  <si>
    <t>Instituto Distrital de Gestión de Riesgos y Cambio Climatico - IDIGER</t>
  </si>
  <si>
    <t>FECHA INICIO</t>
  </si>
  <si>
    <t>FECHA FINAL</t>
  </si>
  <si>
    <t>Plan de Desarrollo "Bogota Mejor para Todos"</t>
  </si>
  <si>
    <t xml:space="preserve">Eje/pilar: </t>
  </si>
  <si>
    <t>No 1 Pilar Igualdad de Calidad de Vida</t>
  </si>
  <si>
    <t>No 7 Eje transversal Gobierno Legítimo, fortalecimiento local y eficiencia</t>
  </si>
  <si>
    <t xml:space="preserve">Programa: </t>
  </si>
  <si>
    <t>No 04 Familias protegidas y adaptadas al cambio climático</t>
  </si>
  <si>
    <t>No 42 Transparencia, gestión pública y servicio a la ciudadanía</t>
  </si>
  <si>
    <t>Proyecto estratégico:</t>
  </si>
  <si>
    <t>No 110 Reducción de condiciones de amenaza y vulnerabilidad de los ciudadanos</t>
  </si>
  <si>
    <t>No 185 Fortalecimiento a la gestión pública efectiva y eficiente</t>
  </si>
  <si>
    <t>Proyecto de Inversion</t>
  </si>
  <si>
    <t>Proyecto No 1172 Conocimiento del riesgo y efectos del cambio climático</t>
  </si>
  <si>
    <t>Proyecto No 1158 Reducción del riesgo y adaptación al cambio climático</t>
  </si>
  <si>
    <t>Proyecto No 1178 Fortalecimiento del manejo de emergencias y desastres</t>
  </si>
  <si>
    <t>Proyecto No 1166 Consolidación de la gestión pública eficiente del IDIGER, como entidad coordinadora del SDGR-CC</t>
  </si>
  <si>
    <t>INSTRUCTIVO DEL PLAN DE ACCIÓN</t>
  </si>
  <si>
    <t>Sector</t>
  </si>
  <si>
    <t>No 10 Ambiente</t>
  </si>
  <si>
    <t>Vigencia</t>
  </si>
  <si>
    <t xml:space="preserve">Mantener 6  escenarios actualizados que contribuyan a fortalecer el conocimiento de riesgo y efectos del cambio climático en el Distrito Capital </t>
  </si>
  <si>
    <t xml:space="preserve">Actualizar 4 planos normativos con la  Zonificación de Amenazas para el Plan de Ordenamiento Territorial </t>
  </si>
  <si>
    <t xml:space="preserve">Elaborar 9 documentos de estudios  y/o diseños de obras de Reducción de Riesgo para el Distrito Capital </t>
  </si>
  <si>
    <t>Emitir 2500 Documentos Técnicos  de amenaza y/o riesgo  a través de Conceptos  y/o Diagnósticos Técnicos</t>
  </si>
  <si>
    <t>Diseñar, instrumentar y administrar 1 Sistema de Alerta que  aborde  condiciones meteorológicas, hidrológicas y geotécnicas</t>
  </si>
  <si>
    <t>Reasentar 286 familias localizadas en zonas de riesgo no mitigable.</t>
  </si>
  <si>
    <t>Construir 16 obras de mitigación para la reducción del riesgo</t>
  </si>
  <si>
    <t xml:space="preserve">Beneficiar  2.000.000 de habitantes a través de estrategias de participación, capacitación, educación y comunicación </t>
  </si>
  <si>
    <t>Desarrollar e implementar 100% de la  Estrategia Distrital de Respuesta a Emergencias mediante la elaboración de documentos herramientas, instrumentos y guías para el manejo de emergencias y asesorando al 100% de las entidades del marco de actuación en los procesos de formulación, implementación y actualización de las Estrategias Institucionales de Respuesta. (EIR)</t>
  </si>
  <si>
    <t>Capacitar 30.000 personas en acciones para  el manejo de emergencias mediante el desarrollo de herramientas para capacitaciones virtuales en aglomeraciones, transporte vertical, EIR, Planes de Contingencia,  Primer respondiente y  simulacros y la realizacion de 4 simulacros distritales frente a la ocurrencia de un evento de gran magnitud.</t>
  </si>
  <si>
    <t>Implementar y operar 1 Centro Distrital Logístico y de Reserva y la  Central de información y telecomunicaciones del IDIGER (CITEL)</t>
  </si>
  <si>
    <t>Asesorar y/o conceptuar 6.000 Planes De Contingencia para aglomeraciones de público de media y alta complejidad.</t>
  </si>
  <si>
    <t>Garantizar la coordinación del  100% de las emergencias en el marco de la Estrategia Distrital de Respuesta a Emergencias</t>
  </si>
  <si>
    <t>Formular e implementar el 100% de los planes de trabajo definidos para el fortalecimiento de la función administrativa y el desarrollo institucional.</t>
  </si>
  <si>
    <t>Implementar y mantener el 100% de la eficiencia en la provisión de bienes y servicios de soporte a todas las áreas que conforman la Entidad.</t>
  </si>
  <si>
    <t>Implementar y mantener el Sistema Integrado de Gestión del IDIGER.</t>
  </si>
  <si>
    <t>Mantener al 100% del funcionamiento y seguridad de los servicios y sistemas de información, infraestructura de T.I., instrumentación y telecomunicaciones de la entidad.</t>
  </si>
  <si>
    <t>2016 - 2020</t>
  </si>
  <si>
    <t>Subdirección de Análisis de Riesgos y Efectos de Cambio Climático</t>
  </si>
  <si>
    <t>Subdirección de Resiliencia y Coordinación de Emergencias</t>
  </si>
  <si>
    <t>Oficina Asesora Jurídica</t>
  </si>
  <si>
    <t>Oficina Asesora Planeación</t>
  </si>
  <si>
    <t>Oficina de Control Interno</t>
  </si>
  <si>
    <t xml:space="preserve">Oficina de Tecnologías de la Información y las Comunicaciones </t>
  </si>
  <si>
    <t>Dirección General</t>
  </si>
  <si>
    <t xml:space="preserve">Especifique de la lista desplegable el nombre del Plan de Desarrollo vigente, en el cual se encuentra inscrita la Entidad. </t>
  </si>
  <si>
    <t>Especifique de la lista desplegable los periodos de vigencia para el Plan de Desarrollo inscrito en el numeral 1. Ej: 2016 a 2020</t>
  </si>
  <si>
    <t>Identifique de la lista desplegable el eje o pilar del Plan de Desarrollo Distrital, en el que se encuentra reflejado el accionar de la Entidad y el grupo de trabajo de acuerdo a los proyectos de inversión inscritos en dicho plan.</t>
  </si>
  <si>
    <t>Identifique de la lista desplegable el Programa del Plan de Desarrollo Distrital, en el que se encuentra reflejado el accionar de la Entidad y el grupo de trabajo de acuerdo a los proyectos de inversión inscritos en dicho plan.</t>
  </si>
  <si>
    <t>Identifique de la lista desplegable el nombre del proyecto estrategico mediante el cual se destinan los recursos para el funcionamiento del grupo de trabajo que desarrolla las acciones para el cumplimiento del Plan de Acción.</t>
  </si>
  <si>
    <t>Identifique de la lista desplegable el nombre del Proyecto de Inversión mediante el cual el grupo de trabajo desarrolla las acciones para el cumplimiento del Plan de Acción.</t>
  </si>
  <si>
    <t>Especifique el grupo encargado de formular y desarrollar el Plan de Acción. (Ejemplo: Subdirección - Grupo)</t>
  </si>
  <si>
    <t>Registrar el consecutivo por cada fila, de acuerdo con el item correspondiente, iniciando con el ítem número 1</t>
  </si>
  <si>
    <t>Liste los productos que espera entregar, para el registro tenga en cuenta dentro del componente los productos precedentes y siguientes para conservar el orden de los mismos.</t>
  </si>
  <si>
    <t>Realizar 12.000 Visitas de verificación a edificaciones con sistemas de transporte vertical y puertas eléctricas</t>
  </si>
  <si>
    <t xml:space="preserve">Subdirección Corporativa y Asuntos Disciplinarios </t>
  </si>
  <si>
    <t>Subdirección Para la Reducción del Riesgo y Adaptación al Cambio Climático</t>
  </si>
  <si>
    <t>Subdirección para el Manejo de Emergencias y Desastres</t>
  </si>
  <si>
    <t>A partir de la siguiente fila se deben registrar los componentes que se encuentran establecidos en su proyecto de inversión. Asi mismo, se pueden registrar otros componentes que hagan parte de funciones pares que no estan de manera especifica en la ficha EBI (Ejemplo: Talento humano, Juridica, Control Interno)</t>
  </si>
  <si>
    <t>3.1. ÍTEM</t>
  </si>
  <si>
    <r>
      <rPr>
        <b/>
        <sz val="11"/>
        <rFont val="Arial"/>
        <family val="2"/>
      </rPr>
      <t>FECHA INICIO</t>
    </r>
    <r>
      <rPr>
        <sz val="11"/>
        <rFont val="Arial"/>
        <family val="2"/>
      </rPr>
      <t xml:space="preserve">: Determine la fecha en que se dará inicio al desarrollo de la actividad propuesta
</t>
    </r>
    <r>
      <rPr>
        <b/>
        <sz val="11"/>
        <rFont val="Arial"/>
        <family val="2"/>
      </rPr>
      <t>FECHA FINAL:</t>
    </r>
    <r>
      <rPr>
        <sz val="11"/>
        <rFont val="Arial"/>
        <family val="2"/>
      </rPr>
      <t xml:space="preserve"> Determine la fecha en que se finalizará el desarrollo de la actividad propuesta</t>
    </r>
  </si>
  <si>
    <t>Determine el peso porcentual que tiene cada producto dentro de la meta, teniendo en cuenta que la sumatoria total de los ítem´s no debe exceder del 100%, recuerde que siempre existirá un producto que se identifica como prioritario dentro de cada componente; es decir, el producto que mayor peso deberá tener.</t>
  </si>
  <si>
    <t xml:space="preserve">Registre el porcentaje de avance acumulado para el logro de cada producto programado. El porcentaje debe calcularse teniendo en cuenta el peso porcentual asignado (Numeral 3.4)  </t>
  </si>
  <si>
    <r>
      <t xml:space="preserve">Estime el valor de los recursos financieros que se requieren para desarrollar la actividad, así como la fuente de financiación. </t>
    </r>
    <r>
      <rPr>
        <b/>
        <sz val="11"/>
        <color indexed="8"/>
        <rFont val="Arial"/>
        <family val="2"/>
      </rPr>
      <t>( IDIGER - FONDIGER)
IDIGER: Especifique y registre donde corresponda según sea la fuente de los recursos (Inversión o funcionamiento) 
FONDIGER: Teniendo en cuenta que éstos no tienen vencimiento de anualidad, se debe registrar el valor programado de acuerdo con la vigencia de asignación de los recursos, según corresponda.</t>
    </r>
  </si>
  <si>
    <r>
      <t xml:space="preserve">Especifique el nombre de la (s) dependencia (s) encargada (s) de adelantar cada una de las actividades. </t>
    </r>
    <r>
      <rPr>
        <b/>
        <sz val="11"/>
        <color indexed="8"/>
        <rFont val="Arial"/>
        <family val="2"/>
      </rPr>
      <t>En el caso de no tener el nombre las personas responsables de realizar o ejecutar las actividades programadas al momento de realizar la programación o el seguimiento,  se debe registrar el objeto contractual contemplado.</t>
    </r>
  </si>
  <si>
    <t>a) Registre el valor correspondiente a los recursos de inversión del IDIGER ejecutados a la fecha de seguimiento del Plan de Acción según sea el caso (Inversión o Funcionamiento). 
b) Registre el valor correspondiente a los recursos del FONDIGER ejecutados a la fecha de seguimiento del Plan de Acción, teniendo en cuenta la vigencia de los recursos utilizados.</t>
  </si>
  <si>
    <t>CÓDIGO:</t>
  </si>
  <si>
    <t>FECHA DE REVISIÓN:</t>
  </si>
  <si>
    <t xml:space="preserve">01. INFORMACIÓN GENERAL </t>
  </si>
  <si>
    <t xml:space="preserve">PILAR /EJE </t>
  </si>
  <si>
    <t>PROGRAMA PDD</t>
  </si>
  <si>
    <t>PROYECTO DE ESTRATEGICO</t>
  </si>
  <si>
    <t>PROYECTO DE INVERSIÓN</t>
  </si>
  <si>
    <t>Tecnologías de la información y las comunicaciones</t>
  </si>
  <si>
    <t>AREA RESPONSABLE</t>
  </si>
  <si>
    <t>TIPO DE INDICADOR</t>
  </si>
  <si>
    <t xml:space="preserve">Eficacia </t>
  </si>
  <si>
    <t>Nombre</t>
  </si>
  <si>
    <t xml:space="preserve">Area </t>
  </si>
  <si>
    <t>Cargo</t>
  </si>
  <si>
    <t>Correo</t>
  </si>
  <si>
    <t>Telefono</t>
  </si>
  <si>
    <t>Eficiencia</t>
  </si>
  <si>
    <t xml:space="preserve">Efectividad </t>
  </si>
  <si>
    <t>Componentes</t>
  </si>
  <si>
    <t>Reasentamiento de familias localizadas en alto riesgo no mitigable</t>
  </si>
  <si>
    <t>Construcción de obras de mitigación y adecuación</t>
  </si>
  <si>
    <t>Fortalecimiento de capacidades para la gestión del riesgo y la adaptación al cambio climático</t>
  </si>
  <si>
    <t>Administración y desarrollo institucional</t>
  </si>
  <si>
    <t>Sistema integrado de gestión</t>
  </si>
  <si>
    <t>Caracterización de escenarios de riesgo</t>
  </si>
  <si>
    <t>Análisis de riesgo</t>
  </si>
  <si>
    <t>Monitoreo del riesgo</t>
  </si>
  <si>
    <t>Estrategia distrital de respuesta a emergencias</t>
  </si>
  <si>
    <t>Capacitación y entrenamiento</t>
  </si>
  <si>
    <t>Centro distrital logístico y de reserva</t>
  </si>
  <si>
    <t>Aglomeraciones de público</t>
  </si>
  <si>
    <t>Transporte vertical</t>
  </si>
  <si>
    <t>Respuesta a emergencias</t>
  </si>
  <si>
    <t>Direccionamiento Estrategico</t>
  </si>
  <si>
    <t>Conocimiento de Riesgos y Efectos del Cambio Climático</t>
  </si>
  <si>
    <t>Gestión Documental</t>
  </si>
  <si>
    <t>Seguimiento, Evaluación y Control de la Entidad</t>
  </si>
  <si>
    <t>Asesoría Jurídica</t>
  </si>
  <si>
    <t>SUBDIRECCIONES</t>
  </si>
  <si>
    <t>Subdirección Corporativa y Asuntos Disciplinarios</t>
  </si>
  <si>
    <t>Subdirección para la Reducción del Riesgos y Adaptación al Cambio Climático</t>
  </si>
  <si>
    <t>INDICADOR</t>
  </si>
  <si>
    <t>PLAN DE DESARROLLO</t>
  </si>
  <si>
    <t>VIGENCIA DEL PLAN  DE DESARROLLO</t>
  </si>
  <si>
    <t xml:space="preserve">Plan de Acción </t>
  </si>
  <si>
    <t>3. FUENTES DE FINANCIACIÓN</t>
  </si>
  <si>
    <t>10. Plan Estratégico de Tecnologías de la Información y las Comunicaciones - PETI</t>
  </si>
  <si>
    <t>11. Plan de Tratamiento de Riesgos de Seguridad y Privacidad de la Información</t>
  </si>
  <si>
    <t>12. Plan de Seguridad y Privacidad de la Información</t>
  </si>
  <si>
    <t>01. Plan Institucional de Archivos de la Entidad - PINAR</t>
  </si>
  <si>
    <t>02. Plan Anual de Adquisiciones</t>
  </si>
  <si>
    <t>03. Plan Anual de Vacantes</t>
  </si>
  <si>
    <t>04. Plan de Previsión de Recursos Humanos</t>
  </si>
  <si>
    <t>05. Plan Estratégico de Talento Humano</t>
  </si>
  <si>
    <t>06. Plan Institucional de Capacitación</t>
  </si>
  <si>
    <t>07. Plan de Incentivos Institucionales</t>
  </si>
  <si>
    <t>08. Plan de Trabajo Anual en Seguridad y Salud en el Trabajo</t>
  </si>
  <si>
    <t>09. Plan Anticorrupción y de Atención al Ciudadano</t>
  </si>
  <si>
    <t>OBJETIVO ESTRATEGICO DEL IDIGER</t>
  </si>
  <si>
    <t>1 de Enero al 31 de Diciembre de 2018</t>
  </si>
  <si>
    <t>1 de Enero al 31 de Diciembre de 2019</t>
  </si>
  <si>
    <t>1 de Enero al 31 de Diciembre de 2020</t>
  </si>
  <si>
    <t>Objetivos estrategicos</t>
  </si>
  <si>
    <r>
      <t>1.</t>
    </r>
    <r>
      <rPr>
        <sz val="9"/>
        <color rgb="FF000000"/>
        <rFont val="Times New Roman"/>
        <family val="1"/>
      </rPr>
      <t xml:space="preserve">  </t>
    </r>
    <r>
      <rPr>
        <sz val="9"/>
        <color rgb="FF000000"/>
        <rFont val="Arial"/>
        <family val="2"/>
      </rPr>
      <t>Lograr colaboradores del IDIGER altamente motivados y competentes mediante la gestión del conocimiento, acciones de formación, bienestar y la provisión de bienes y servicios, para fortalecer la capacidad técnica, ejecutora y comunicativa de la entidad.</t>
    </r>
  </si>
  <si>
    <r>
      <t>2.</t>
    </r>
    <r>
      <rPr>
        <sz val="9"/>
        <color rgb="FF000000"/>
        <rFont val="Times New Roman"/>
        <family val="1"/>
      </rPr>
      <t xml:space="preserve">  </t>
    </r>
    <r>
      <rPr>
        <sz val="9"/>
        <color rgb="FF000000"/>
        <rFont val="Arial"/>
        <family val="2"/>
      </rPr>
      <t>Generar y promover el conocimiento del riesgo y de los efectos del cambio climático mediante instrumentos y metodologías apropiadas y colaborativas para impulsar acciones de reducción, adaptación y dar soporte a las decisiones de desarrollo de la ciudad.</t>
    </r>
  </si>
  <si>
    <r>
      <t>3.</t>
    </r>
    <r>
      <rPr>
        <sz val="9"/>
        <color rgb="FF000000"/>
        <rFont val="Times New Roman"/>
        <family val="1"/>
      </rPr>
      <t xml:space="preserve">  </t>
    </r>
    <r>
      <rPr>
        <sz val="9"/>
        <color rgb="FF000000"/>
        <rFont val="Arial"/>
        <family val="2"/>
      </rPr>
      <t>Lograr la apropiación de la reducción del riesgo, la respuesta a emergencias y la adaptación al cambio climático por parte de los sectores público, privado, y la comunidad, y ejecutar acciones para prevenir nuevas condiciones de riesgo, mitigar las existentes y contribuir al desarrollo sostenible de la ciudad.</t>
    </r>
  </si>
  <si>
    <r>
      <t>4.</t>
    </r>
    <r>
      <rPr>
        <sz val="9"/>
        <color rgb="FF000000"/>
        <rFont val="Times New Roman"/>
        <family val="1"/>
      </rPr>
      <t xml:space="preserve">  </t>
    </r>
    <r>
      <rPr>
        <sz val="9"/>
        <color rgb="FF000000"/>
        <rFont val="Arial"/>
        <family val="2"/>
      </rPr>
      <t>Promover la ayuda mutua y solidaria entre los habitantes de la ciudad por medio del intercambio de experiencias y buenas prácticas, la educación, capacitación y comunicación, para reducir la vulnerabilidad de la población.</t>
    </r>
  </si>
  <si>
    <r>
      <t>5.</t>
    </r>
    <r>
      <rPr>
        <sz val="9"/>
        <rFont val="Times New Roman"/>
        <family val="1"/>
      </rPr>
      <t xml:space="preserve">  </t>
    </r>
    <r>
      <rPr>
        <sz val="9"/>
        <color rgb="FF000000"/>
        <rFont val="Arial"/>
        <family val="2"/>
      </rPr>
      <t>Garantizar la efectiva respuesta a emergencias por medio de la coordinación de los ejecutores de los servicios de respuesta y de acciones de organización, capacitación, entrenamiento y equipamiento para salvaguardar la vida, los bienes y el ambiente, y reducir el sufrimiento de las personas y mantener la gobernabilidad.</t>
    </r>
  </si>
  <si>
    <t>OBJETIVOS ESPECIFICOS DEL PLAN DE ACCIÓN</t>
  </si>
  <si>
    <t>02. ARTICULACIÓN CON EL PLAN DE DESARROLLO</t>
  </si>
  <si>
    <t>METAS A LA CUAL APORTA</t>
  </si>
  <si>
    <t>Proyecto No 1166 Consolidación de la gestión pública eficiente del IDIGER, como entidad coordinadora del SDGR-CC.</t>
  </si>
  <si>
    <t>Proyecto No 1178 Fortalecimiento del manejo de emergencias y desastres.</t>
  </si>
  <si>
    <t>Proyecto No 1158 Reducción del riesgo y adaptación al cambio climático.</t>
  </si>
  <si>
    <t>Proyecto No 1172 Conocimiento del riesgo y efectos del cambio climático.</t>
  </si>
  <si>
    <t>SECTOR</t>
  </si>
  <si>
    <t>CODIGO PRESUPUESTAL</t>
  </si>
  <si>
    <t>TIPOS DE PLANES DE ACCIÓN</t>
  </si>
  <si>
    <t>ORIGEN DE LOS RECURSOS</t>
  </si>
  <si>
    <t>01 Mantener 6  escenarios actualizados que contribuyan a fortalecer el conocimiento de riesgo y efectos del cambio climático en el Distrito Capital.</t>
  </si>
  <si>
    <t>02 Actualizar 4 planos normativos con la  Zonificación de Amenazas para el Plan de Ordenamiento Territorial.</t>
  </si>
  <si>
    <t xml:space="preserve">03 Elaborar 9 documentos de estudios  y/o diseños de obras de Reducción de Riesgo para el Distrito Capital. </t>
  </si>
  <si>
    <t>04 Emitir 2500 Documentos Técnicos  de amenaza y/o riesgo  a través de Conceptos  y/o Diagnósticos Técnicos.</t>
  </si>
  <si>
    <t>05 Diseñar, instrumentar y administrar 1 Sistema de Alerta que  aborde  condiciones meteorológicas, hidrológicas y geotécnicas.</t>
  </si>
  <si>
    <t>01 Reasentar a 4.286 familias localizadas en zonas de riesgo no mitigable (286 a cargo del IDIGER)</t>
  </si>
  <si>
    <t>02 Construir 16 obras de mitigación para la reducción del riesgo</t>
  </si>
  <si>
    <t>03 Promover para 2.500.000 habitantes la gestión en riesgo y adaptación al cambio climático a través de acciones de comunicación, educación y participación.</t>
  </si>
  <si>
    <t>04 Incentivar y promover el cumplimiento de la norma de sismo resistencia y el reforzamiento estructural.</t>
  </si>
  <si>
    <t>05 Formular una política de reasentamiento.</t>
  </si>
  <si>
    <t xml:space="preserve">01 Desarrollar e implementar 100% de la  Estrategia Distrital de Respuesta a Emergencias </t>
  </si>
  <si>
    <t>02 Capacitar 30.000 personas en acciones para  el manejo de emergencias (Preparativos y Respuesta)</t>
  </si>
  <si>
    <t>03 Implementar y operar 1 Centro Distrital Logístico y de Reserva y la  Central de información y telecomunicaciones del IDIGER (CITEL)</t>
  </si>
  <si>
    <t>04 Asesorar y/o conceptuar 6.000 Planes De Contingencia para aglomeraciones de público de media y alta complejidad.</t>
  </si>
  <si>
    <t>05 Realizar 12.000 Visitas de verificación de sistemas de transporte vertical y puertas eléctricas</t>
  </si>
  <si>
    <t>06 Garantizar la coordinación del  100% de las emergencias en el marco de la Estrategia Distrital de Respuesta a Emergencias</t>
  </si>
  <si>
    <t>01 Formular e implementar el 100% de los planes de trabajo definidos para el fortalecimiento de la función administrativa y el desarrollo institucional.</t>
  </si>
  <si>
    <t>02 Implementar y mantener el 100% de la eficiencia en la provisión de bienes y servicios de soporte a todas las áreas que conforman la Entidad.</t>
  </si>
  <si>
    <t>03 Implementar y mantener el Sistema Integrado de Gestión del IDIGER.</t>
  </si>
  <si>
    <t>04 Mantener al 100% del funcionamiento y seguridad de los servicios y sistemas de información, infraestructura de T.I., instrumentación y telecomunicaciones de la entidad.</t>
  </si>
  <si>
    <t>00 Porcentaje de sostenibilidad del Sistema Integrado de Gestión en el Gobierno Distrital</t>
  </si>
  <si>
    <t>METAS DEL PDD</t>
  </si>
  <si>
    <t>Subcuenta de Manejo de Emergencias, Calamidades o Desastres - Implementación de procesos efectivos de preparativos, respuesta y recuperación post evento.</t>
  </si>
  <si>
    <t>Subcuenta de Manejo de Emergencias, Calamidades o Desastres - Atención Integral, oportuna, eficiente y eficaz de las situaciones de emergencia, calamidad o desastre a traves de la estrategia distrital de respuesta.</t>
  </si>
  <si>
    <t>VIGENCIA</t>
  </si>
  <si>
    <t xml:space="preserve">APROPIACIÓN DISPONIBLE </t>
  </si>
  <si>
    <t>Subcuenta de Conocimiento del Riesgos y de los Efectos del Cambio Climatico - Generación de conociminento y actualización de los analisis de riesgos y efectos del cambio climatico.</t>
  </si>
  <si>
    <t>Subcuenta de Conocimiento del Riesgos y de los Efectos del Cambio Climatico - Resiliencia sectorial y reducciòn de riesgos de gran impacto.</t>
  </si>
  <si>
    <t>Subcuenta de Reducción del Riesgo - Reducción de la vulnerabilidad territorial de Bogotá frente a riesgos y efectos del cambio climático.</t>
  </si>
  <si>
    <t>3-3-1-1-100</t>
  </si>
  <si>
    <t>3-3-1-1-300</t>
  </si>
  <si>
    <t>3-3-1-2-100</t>
  </si>
  <si>
    <t>3-3-1-2-200</t>
  </si>
  <si>
    <t>3-3-1-4-100</t>
  </si>
  <si>
    <t>Gastos generales</t>
  </si>
  <si>
    <t>3-1-2</t>
  </si>
  <si>
    <t>3-3-1-15-01-04-1158</t>
  </si>
  <si>
    <t>3-3-1-15-07-42-1166</t>
  </si>
  <si>
    <t>3-3-1-15-01-04-1178</t>
  </si>
  <si>
    <t>3-3-1-15-01-04-1172</t>
  </si>
  <si>
    <t>Funcionamiento</t>
  </si>
  <si>
    <t>00. Plan de Acción por Dependencias</t>
  </si>
  <si>
    <t>PROYECTO O SUBCUENTA / LINEA DE INVERSION</t>
  </si>
  <si>
    <t>Componente 1</t>
  </si>
  <si>
    <t>1.1</t>
  </si>
  <si>
    <t>Producto 1</t>
  </si>
  <si>
    <t>1.2</t>
  </si>
  <si>
    <t>Producto 2</t>
  </si>
  <si>
    <t>1.3</t>
  </si>
  <si>
    <t>1.4</t>
  </si>
  <si>
    <t xml:space="preserve">APROPIACION </t>
  </si>
  <si>
    <t>CDP</t>
  </si>
  <si>
    <t>3-3-1-1</t>
  </si>
  <si>
    <t>3-3-1-1-100-101</t>
  </si>
  <si>
    <t>Elaboración y actualización de estudios sobre amenaza, vulnerabilidad, riesgos y efectos del cambio climático.</t>
  </si>
  <si>
    <t>3-3-1-1-100-102</t>
  </si>
  <si>
    <t>Generación de líneas de investigación sobre riesgos y efectos del cambio climático</t>
  </si>
  <si>
    <t>3-3-1-1-100-103</t>
  </si>
  <si>
    <t>Centro de Monitoreo de riesgos y Cambio Climático.</t>
  </si>
  <si>
    <t>3-3-1-1-100-104</t>
  </si>
  <si>
    <t xml:space="preserve">Tecnologías de la información y las comunicaciones. </t>
  </si>
  <si>
    <t>Resiliencia sectorial y reducciòn de riesgos de gran impacto.</t>
  </si>
  <si>
    <t>3-3-1-1-300-301</t>
  </si>
  <si>
    <t>Producciòn limpia de alimentos y resiliencia alimentaria</t>
  </si>
  <si>
    <t>3-3-1-1-300-302</t>
  </si>
  <si>
    <t>Resiliencia en salud por riesgos y cambio climatico.</t>
  </si>
  <si>
    <t>3-3-1-1-300-303</t>
  </si>
  <si>
    <t>Redundancia y reducciòn de vulnerabilida funcional de los servicios publicos y de movilidad.</t>
  </si>
  <si>
    <t>3-3-1-1-300-304</t>
  </si>
  <si>
    <t>Resiliencia asociada al sector productivo</t>
  </si>
  <si>
    <t>3-3-1-1-300-305</t>
  </si>
  <si>
    <t>Resiliencia en los servicios sociales de la ciudad.</t>
  </si>
  <si>
    <t>3-3-1-1-300-306</t>
  </si>
  <si>
    <t>Redcucciòn del riesgo sismico en infraestructura y vivienda.</t>
  </si>
  <si>
    <t>3-3-1-1-300-307</t>
  </si>
  <si>
    <t>Reducciòn de riesgos tecnologicos</t>
  </si>
  <si>
    <t>Implementaciòn de procesos efectivos de preparativos, respuesta y recuperaciòn post evento</t>
  </si>
  <si>
    <t>3-3-1-2-100-101</t>
  </si>
  <si>
    <t>Preparativos institucionales (Sistema Operativo Distrital de Emergencias - SODE).</t>
  </si>
  <si>
    <t>3-3-1-2-100-102</t>
  </si>
  <si>
    <t>Preparativos sociales y comunitarios para respuesta a emergencias calamidades y/o  desastres.</t>
  </si>
  <si>
    <t>3-3-1-2-100-103</t>
  </si>
  <si>
    <t xml:space="preserve">Respuesta a emergencias calamidades y/o  desastres. </t>
  </si>
  <si>
    <t>3-3-1-2-100-104</t>
  </si>
  <si>
    <t xml:space="preserve">Rehabilitación y Recuperación Post desastre.  </t>
  </si>
  <si>
    <t>Atenciòn Integral, oportuna, eficiente y eficaz de las situaciones de emergencia, calamidad o desastre a traves de la estrategia distrital de respuesta.</t>
  </si>
  <si>
    <t>Manejo integral del agua como elemento vital para la resiliencia frente a riesgos y los efectos del cambio climatico.</t>
  </si>
  <si>
    <t>3-3-1-3-100-101</t>
  </si>
  <si>
    <t>Infraestructura adaptativa para el manejo y aprovechamiento del agua.</t>
  </si>
  <si>
    <t>3-3-1-3-100-102</t>
  </si>
  <si>
    <t>Reducción de las pérdidas de agua en el sisema de acueducto de Bogotá</t>
  </si>
  <si>
    <t>3-3-1-3-100-103</t>
  </si>
  <si>
    <t>Reducción del consumo de agua potable por el uso de agua lluvia</t>
  </si>
  <si>
    <t>3-3-1-3-100-104</t>
  </si>
  <si>
    <t>Protección del acuífero de la ciudad</t>
  </si>
  <si>
    <t>3-3-1-3-100-105</t>
  </si>
  <si>
    <t>Recuperación de la cuenca del río Bogotá</t>
  </si>
  <si>
    <t>3-3-1-3-100-106</t>
  </si>
  <si>
    <t>Recuperación de los espacios del agua como parte de la Estructura Ecológica Principal y reguladora del drenaje urbano</t>
  </si>
  <si>
    <t>3-3-1-3-100-107</t>
  </si>
  <si>
    <t>Recolecciòn y aprovechamiento del agua lluvia en espacios publicos.</t>
  </si>
  <si>
    <t>Sistema de gobernanza ambiental para afrontar colectivamente los riesgos y efectos de cambio climatico.</t>
  </si>
  <si>
    <t>3-3-1-3-200-201</t>
  </si>
  <si>
    <t>Participación social y comunitaria para la gestión de riesgos y cambio climático</t>
  </si>
  <si>
    <t>3-3-1-3-200-202</t>
  </si>
  <si>
    <t>Fortalecimiento del Sistema Distrital de Gestión de Riesgos y Cambio Climático y desarrollo de la estructura de la gobernanza</t>
  </si>
  <si>
    <t>3-3-1-3-200-203</t>
  </si>
  <si>
    <t>Fortalecimiento y generación de nuevas alianzas y plataformas de cooperación</t>
  </si>
  <si>
    <t>Tranformaciòn cultural para enfentar los riesgos y los nuevos retos del cambio climatico.</t>
  </si>
  <si>
    <t>3-3-1-3-300-301</t>
  </si>
  <si>
    <t>Apropiación social y cultural para la reducción del riesgo y la adaptación al cambio climático.</t>
  </si>
  <si>
    <t>3-3-1-3-300-302</t>
  </si>
  <si>
    <t>Empoderamiento y movilización incidente</t>
  </si>
  <si>
    <t>3-3-1-3-300-303</t>
  </si>
  <si>
    <t>Ampliación en el uso de instrumentos y herramientas para la comunicación y la pedagogía.</t>
  </si>
  <si>
    <t>3-3-1-3-300-304</t>
  </si>
  <si>
    <t>Educación y comunicación para apropiación y transformación cultural en gestión de riegos y cambio climático.</t>
  </si>
  <si>
    <t>Bogota ciudad sostenible y eficiente baja en carbono</t>
  </si>
  <si>
    <t>3-3-1-3-400-401</t>
  </si>
  <si>
    <t xml:space="preserve">Movilidad sostenible </t>
  </si>
  <si>
    <t>3-3-1-3-400-402</t>
  </si>
  <si>
    <t>Bogota Basura Cero</t>
  </si>
  <si>
    <t>3-3-1-3-400-403</t>
  </si>
  <si>
    <t>Eficiencia energética</t>
  </si>
  <si>
    <t>3-3-1-3-400-404</t>
  </si>
  <si>
    <t>Construcción sostenible</t>
  </si>
  <si>
    <t>Reducciòn de la vulnerabilidad territorial de Bogota frente a riesgos y efectos del cambio climatico.</t>
  </si>
  <si>
    <t>3-3-1-4-100-101</t>
  </si>
  <si>
    <t>Ecourbanismo para la adaptación</t>
  </si>
  <si>
    <t>3-3-1-4-100-102</t>
  </si>
  <si>
    <t>Estructura Ecológica Principal de Bogotá</t>
  </si>
  <si>
    <t>3-3-1-4-100-103</t>
  </si>
  <si>
    <t>Coberturas vegetales urbanas y rurales</t>
  </si>
  <si>
    <t>3-3-1-4-100-104</t>
  </si>
  <si>
    <t>Programa de transformación de las zonas de riesgos en suelos de protección</t>
  </si>
  <si>
    <t>3-3-1-4-100-105</t>
  </si>
  <si>
    <t>Reasentamiento de las familias en riesgo</t>
  </si>
  <si>
    <t>3-3-1-4-100-106</t>
  </si>
  <si>
    <t>Tecnologías innovadoras y sostenibles para la reducción de riesgos y adaptación</t>
  </si>
  <si>
    <t xml:space="preserve">Linea </t>
  </si>
  <si>
    <t>Generación de conociminento y actualización de los analisis de riesgos y efectos del cambio climatico.</t>
  </si>
  <si>
    <t>Componente 2</t>
  </si>
  <si>
    <t>Componente 3</t>
  </si>
  <si>
    <t>Total</t>
  </si>
  <si>
    <t>FASES DEL PLAN DE ACCIÓN</t>
  </si>
  <si>
    <t>GERENTE DEL PLAN DE ACCIÓN:</t>
  </si>
  <si>
    <t>PROCESOS RELACIONADOS</t>
  </si>
  <si>
    <t>AREA RESPONSABLE:</t>
  </si>
  <si>
    <t>NOMBRE DEL PLAN:</t>
  </si>
  <si>
    <t>2.1</t>
  </si>
  <si>
    <t>2.2</t>
  </si>
  <si>
    <t>2.3</t>
  </si>
  <si>
    <t>2.4</t>
  </si>
  <si>
    <t>3.1</t>
  </si>
  <si>
    <t>3.2</t>
  </si>
  <si>
    <t>3.3</t>
  </si>
  <si>
    <t>3.4</t>
  </si>
  <si>
    <t>Componente 4</t>
  </si>
  <si>
    <t>4.1</t>
  </si>
  <si>
    <t>4.2</t>
  </si>
  <si>
    <t>META</t>
  </si>
  <si>
    <t xml:space="preserve">PRODUCTO </t>
  </si>
  <si>
    <t>RESPONSABLE</t>
  </si>
  <si>
    <t>($) FONDIGER</t>
  </si>
  <si>
    <t>($) IDIGER</t>
  </si>
  <si>
    <t xml:space="preserve">AVANCE DEL CUMPLIMIENTO </t>
  </si>
  <si>
    <t>% DE AVANCE</t>
  </si>
  <si>
    <t>(S) FUNCION/</t>
  </si>
  <si>
    <t xml:space="preserve">Escenarios de Riesgo actualizados acorde con el seguimiento realizado a las dinámicas del riesgo en el D.C. y publicados en la Página WEB (Sísmico, Movimientos en masa, Inundaciones, Aglomeraciones de Público, Tecnológico, Incendios Forestales, Construcciones y de Cambio Climático. </t>
  </si>
  <si>
    <t>Hemeroteca virtual de Emergencias en Bogotá D.C, funcionando con información histórica de Eventos de Emergencia registradas en medios audiovisuales</t>
  </si>
  <si>
    <t>Inventario de instalaciones capaces de generar un accidente mayor en al ciudad de Bogotá.</t>
  </si>
  <si>
    <t>1. COMPONENTE: Caracterización de Escenarios de Riesgo</t>
  </si>
  <si>
    <t xml:space="preserve">Mantener  6 escenarios  actualizados que contribuyan a fortalecer el conocimiento de riesgo y efectos del cambio climático en el Distrito Capital </t>
  </si>
  <si>
    <t xml:space="preserve">Administrar y mantener una hemeroteca de Emergencias  de  Bogotá. </t>
  </si>
  <si>
    <t>Realizar una alianza estratégica para desarrollar un Estudio de Riesgo Climático</t>
  </si>
  <si>
    <t>Desarrollar un inventario de instalaciones capaces de generar un accidente mayor en al ciudad de Bogotá con el apoyo de entidades del SDGR-CC que contribuyan a poder generar radios de afectación directa de los establecimientos para conocimiento del riesgo tecnológico de la ciudad. </t>
  </si>
  <si>
    <t>Caracterizaciones de escenarios de riesgos actualizadas</t>
  </si>
  <si>
    <t>% de avance (años) del Medio(s) Audiovisual(es) Autorizado(s) según el total de años disponibles</t>
  </si>
  <si>
    <t>Nº de Alianzas Estratégicas desarrolladas / Nº de Estrategias  programadas</t>
  </si>
  <si>
    <t>Nº de Inventario Ejecutados / Nº de Inventario   programadas</t>
  </si>
  <si>
    <t>Alianza Estratégica para desarrollar el Estudio de Riesgo Climático.</t>
  </si>
  <si>
    <t>2.5</t>
  </si>
  <si>
    <t>2.6</t>
  </si>
  <si>
    <t>2.7</t>
  </si>
  <si>
    <t>2.8</t>
  </si>
  <si>
    <t>2.9</t>
  </si>
  <si>
    <t>2.10</t>
  </si>
  <si>
    <t>2.11</t>
  </si>
  <si>
    <t>2.12</t>
  </si>
  <si>
    <t>2.13</t>
  </si>
  <si>
    <t>2.14</t>
  </si>
  <si>
    <t>2.15</t>
  </si>
  <si>
    <t>2.16</t>
  </si>
  <si>
    <t>2.17</t>
  </si>
  <si>
    <t>2.18</t>
  </si>
  <si>
    <t>2.19</t>
  </si>
  <si>
    <t>2.20</t>
  </si>
  <si>
    <t>2.21</t>
  </si>
  <si>
    <t>2.22</t>
  </si>
  <si>
    <t>2.23</t>
  </si>
  <si>
    <t>2.24</t>
  </si>
  <si>
    <t>Desarrollo e implementación de la página Web, aplicativo del formulario electrónico para inspección de edificaciones y Micrositio; material para el grupo de inspectores de edificaciones después de un sismo</t>
  </si>
  <si>
    <t>Estudio vulnerabilidad sísmica para el Colegio Los Pinos  (SED) en el marco del Convenio Interadministrativo 317 de 2017. (1)</t>
  </si>
  <si>
    <t>Contratar el servicio de transporte terrestre especial para el desarrollo de las actividades que tiene a cargo el IDIGER como coordinador del Sistema Distrital de Gestión de Riesgos y Cambio Climático - SDGR-CC.</t>
  </si>
  <si>
    <t>Documento técnico de soporte con los objetivos, estrategias, medidas, programas y proyectos que permitan una adecuada incorporación de la gestión del riesgo en el POT con enfásis en los procesos de conocimiento y reducción del riesgo.</t>
  </si>
  <si>
    <t>Conceptos técnicos de verificación del cumplimiento de los términos de referencia establecidos en la Resolución 227 de 2006, en los estudios detallados de amenaza y riesgo para obtención de licencias de urbanización en zonas de amenaza media y alta por movimientos en masa.</t>
  </si>
  <si>
    <t>Conceptos técnicos para trámite de planes parciales solicitados por la Secretaría Distrital del Planeación</t>
  </si>
  <si>
    <t>Conceptos técnicos para legalización y regularización de barrios solicitados por la Secretaría Distrital del Hábitat</t>
  </si>
  <si>
    <t>Emitir 20 conceptos técnicos para evaluar actualizar conceptos y/o polígonos con antecedentes de Alto Riesgo no mitigable (ARNM) o Amenaza Alta no Urbanizable (AANU).</t>
  </si>
  <si>
    <t>Documentos de certificaciones de amenaza y/o riesgo para  áreas especificas, inmuebles o viviendas y conceptos técnicos de riesgo para proyectos de inversión pública en el Distrito Capital</t>
  </si>
  <si>
    <t>Desarrollo de un aplicativo, que permita automatizar  el proceso de consulta de antecedentes para la emisión de certificaciones de riesgo.</t>
  </si>
  <si>
    <t>Conceptos técnicos de riesgo para proyectos públicos desarrollados por entidades del Distrito o del Orden Nacional</t>
  </si>
  <si>
    <t>Conceptos técnicos de amenaza ruina</t>
  </si>
  <si>
    <t xml:space="preserve">Diagnóstico técnicos  por solicitud de comunidad y/o  entidades del Distrito. </t>
  </si>
  <si>
    <t xml:space="preserve">Diagnósticos técnicos asociado a eventos reportados por emergencia. </t>
  </si>
  <si>
    <t>Estructuración de 7 instrumentos (conceptos, diagnósticos, estudios, obras, eventos, suelo de protección por riesgo, reasentamiento)</t>
  </si>
  <si>
    <t>Optimización de atención de requerimientos y servicios geográficos</t>
  </si>
  <si>
    <t>Elaborar modelaciones de escenarios de daños y riesgo sísmico</t>
  </si>
  <si>
    <t>Actualización del inventario de edificaciones públicas frente al cumplimiento de la NSR-10</t>
  </si>
  <si>
    <t>Restablecer un grupo de inspección de edificaciones después de un sismo</t>
  </si>
  <si>
    <t xml:space="preserve">Elaborar 5 documentos de estudios y/o diseños  de obras de reducción de riesgo para el distrito capital </t>
  </si>
  <si>
    <t xml:space="preserve">Definir objetivos, estrategias y medidas para el conocimiento y la reducción del riesgo para el Plan de Ordenamiento Territorial - POT del Distrito Capital </t>
  </si>
  <si>
    <t xml:space="preserve"> Emitir 40 documentos técnicos de amenaza y/o riesgo  a través de conceptos  y/o diagnósticos técnicos </t>
  </si>
  <si>
    <t xml:space="preserve"> Emitir 12 documentos técnicos de amenaza y/o riesgo  a través de conceptos  y/o diagnósticos técnicos </t>
  </si>
  <si>
    <t xml:space="preserve"> Emitir 60 documentos técnicos de amenaza y/o riesgo  a través de conceptos  y/o diagnósticos técnicos </t>
  </si>
  <si>
    <t>Emitir 20 documentos técnicos de amenaza y/o riesgo  a través de conceptos técnicos, para actualizar la condición de amenaza y riesgo, que permitan mantener actualizado la capa de Alto Riesgo no mitigable (ARNM) y Amenaza Alta no Urbanizable (AANU)</t>
  </si>
  <si>
    <t>Elaborar 3400 Certificaciones amenaza y/o riesgo</t>
  </si>
  <si>
    <t xml:space="preserve">Emitir 35 conceptos para proyectos públicos </t>
  </si>
  <si>
    <t xml:space="preserve"> Emitir 110 documentos técnicos de amenaza y/o riesgo  a través de conceptos  y/o diagnósticos técnicos </t>
  </si>
  <si>
    <t xml:space="preserve"> Emitir 1000 documentos técnicos de amenaza y/o riesgo  a través de conceptos  y/o diagnósticos técnicos.</t>
  </si>
  <si>
    <t>Estructuración de información geográfica por capa.</t>
  </si>
  <si>
    <t>Gestión servicios geográficos</t>
  </si>
  <si>
    <t>Conformación y mantenimiento actualizado de las bases de datos requeridas para estimaciones de riesgo sísmico.</t>
  </si>
  <si>
    <t>Elaborar modelaciones de escenarios de daños y riesgo sísmico para diseño de productos de protección financiera.</t>
  </si>
  <si>
    <t>Implementación del proyecto de actualización del inventario de edificaciones públicas distritales frente al cumplimiento de la NSR-10.</t>
  </si>
  <si>
    <t>Desarrollo e implementación de la página Web módulo SIRE de registro y consulta para el inventario de edificaciones públicas.</t>
  </si>
  <si>
    <t>Nº de escenarios de daños desarrollados / Nº de escenarios de daño programados</t>
  </si>
  <si>
    <t>% de avance en la actualización de las bases de datos para estimaciones de riesgo sísmico</t>
  </si>
  <si>
    <t>% de avance en el inventario de edificaciones públicas distritales</t>
  </si>
  <si>
    <t>% de avance en el desarrollo del módulo SIRE  para el inventario de edificaciones públicas</t>
  </si>
  <si>
    <t>Número de profesionales capacitados en inspección de edificaciones</t>
  </si>
  <si>
    <t>% de avance en el desarrollo de herramientas y material en inspección de edificaciones</t>
  </si>
  <si>
    <t>Nº de Estudios y/o diseños ejecutados / Nº de Estudios y/o diseños programados</t>
  </si>
  <si>
    <t>Transporte terrestre especial</t>
  </si>
  <si>
    <t>Porcentaje de avance del DTS</t>
  </si>
  <si>
    <t xml:space="preserve">Conceptos técnicos para planificación territorial elaborados / Conceptos técnicos para planificación territorial programados 
</t>
  </si>
  <si>
    <t xml:space="preserve">Nº de Conceptos Técnicos emtidos / Nº de Conceptos Técnicos programados </t>
  </si>
  <si>
    <t>Nº Certificaciones de amenaza y/o riesgo elaboradas  / Nº Certificaciones de amenaza y/o riesgo solicitadas</t>
  </si>
  <si>
    <t xml:space="preserve"> Nº certificaciones emitidas en el tiempo oportuno  / Total de solicitudes radicadas </t>
  </si>
  <si>
    <t xml:space="preserve">Nº de Conceptos Técnicos de Amenaza Ruina  emitidos / Nº de Conceptos Técnicos solicitados </t>
  </si>
  <si>
    <t>Nº de Diagnósticos técnicos emitidos / Nº de Diagnósticos técnicos solicitados</t>
  </si>
  <si>
    <t xml:space="preserve">N° de solicitudes respondidas dentro del tiempo establecido / Total de solicitudes radicadas </t>
  </si>
  <si>
    <t>Instrumentos estructurados / Instrumentos planeados a estructurar</t>
  </si>
  <si>
    <t xml:space="preserve">Documentos generados / documentos programados </t>
  </si>
  <si>
    <t>2. COMPONENTE: Análisis de Riesgos</t>
  </si>
  <si>
    <t>Capacitación de 1.000 profesionales para el grupo de inspectores de edificaciones después de un sismo</t>
  </si>
  <si>
    <t>Contratista: 
Profesional Especializado Julio César Prieto</t>
  </si>
  <si>
    <t>Contratista: 
Profesional Especializado Jaime Sierra</t>
  </si>
  <si>
    <t>Contratista: Fernando Ospina 
Universidad Nacional
 (Adición y prórroga por 4 meses en 2018)</t>
  </si>
  <si>
    <t>Contratista: 
Profesional Especializado Julio Vallejo
Material - kits para inspectores capacitados.</t>
  </si>
  <si>
    <t>Contratista: 
Profesional Especializado Danny Hernández</t>
  </si>
  <si>
    <t xml:space="preserve">Contratistas: 
Asesor en geotecnia Alvaro Jaime 
Víctor Barrantes
Danny Hernández 
Leidy Katherine Rodríguez 
</t>
  </si>
  <si>
    <t>Subdirección Corporativa y Asuntos Disciplinarios
Profesional Especializado 222- 23 Johana Parra
Contratista: Crhistian Cendales</t>
  </si>
  <si>
    <t>Conceptos Planificación Territorial
Contratista:
César Fernando Peña Pinzón</t>
  </si>
  <si>
    <t xml:space="preserve">Conceptos Planificación Territorial
Planta Profesional Especializado: 
Nubia Ramírez  222-23
Contratistas Profesional Especializados: 
Adriana Zambrano 
Daniel Bermudez </t>
  </si>
  <si>
    <t>Conceptos Planificación Territorial
Planta Profesional Especializado 
Nubia Ramírez 222-23
Contratistas:
Profesionales especializaso César Peña
Paula Rodríguez 
Valeria Cardona 
Cindy Páez
Asistencial: Magdalena Coronado</t>
  </si>
  <si>
    <t>Lider Conceptos para Proyectos Públicos 
Claudio Hozman 
Contratistas: Profesionales universitarios 
María Andrea León
José Felipe Castro
Apoyo: Andrés Canti
Asistencial: María del Pilar Prieto</t>
  </si>
  <si>
    <t>Lider Conceptos para Proyectos Públicos 
Profesional Especializado Claudio Hozman 222-29
Contratista:
 Desarrollador TIC - Jaime Sierra</t>
  </si>
  <si>
    <t xml:space="preserve">Lider Conceptos para Proyectos Públicos 
Profesional Especializado 222-29 - Claudio Hozman  </t>
  </si>
  <si>
    <t>Lider Conceptos para Proyectos Públicos 
Profesional Especializado 222-29 - Claudio Hozman  
Contratista: 
Profesional Especializado Carlos Chavarro</t>
  </si>
  <si>
    <t>Profesional Universitario 12 y 8 
Gustavo Fuentes y Wilson Páez
Contratistas:
Profesional especializado: Piedad Camargo
Profesional universitario: 
Nini Johana Marin
Wendy Herrera</t>
  </si>
  <si>
    <t>Profesional Universitario 12 y 8 
Gustavo Fuentes y Wilson Páez</t>
  </si>
  <si>
    <t>3.5</t>
  </si>
  <si>
    <t>Adquisición de 11 estaciones pluviómetricas para el fortalecimiento de la red hidrometeorológica que administra el IDIGER.</t>
  </si>
  <si>
    <t>Adquisición de 7 estaciones hidrológicas para el fortalecimiento de la red hidrometeorológica que administra el IDIGER.</t>
  </si>
  <si>
    <t>Reposición de 18 pluviómetros que incluyan corrección por intensidad para mejorar la precision del dato registrado.</t>
  </si>
  <si>
    <t xml:space="preserve">Adquisición de 18 radiosmodem teledesign, referencia ts4000, para apoyar el fortalecimiento del sistema de comunicaciones de la red hidrometeorológica que administra el IDIGER. </t>
  </si>
  <si>
    <t>Adquirir 20 cámaras de video para el monitoreo en tiempo real de sectores en condición de riesgo por inundación y deslizamiento en la ciudad de Bogotá.</t>
  </si>
  <si>
    <t>Instalación de 7 estructuras para el soporte de los sensores de nivel de las estaciones hidrológicas actualmente en operación sobre el río Tunjuelo, Chiguaza y Limas.</t>
  </si>
  <si>
    <t>Modernización tecnológica de la Red de Acelerógrafos de Bogotá mediante la adquisición de 5 nuevos equipos de movimiento fuerte.</t>
  </si>
  <si>
    <t>Estado de nubosidad relacionada con precipitaciones
Monitoreo en tiempo real del radar meteorológico y generación de productos derivados de sus registros.</t>
  </si>
  <si>
    <t>Lluvias en tiempo real.
Desarrollos informáticos para mejorar la publicación de información a través de la página Web del Sistema de Alerta de Bogotá.</t>
  </si>
  <si>
    <t>Lluvia diaria y acumulada últimos días.
(1. Generación de mapas de lluvia y emisión de reportes de alerta.
2. Monitoreo de la red hidrometeorológica del IDIGER y generación de productos derivados de sus registros.
3. Elaboración de insumos técnicos para planes de contingencias y solicitudes diversas remitidas al IDIGER).</t>
  </si>
  <si>
    <t>Sitios propensos a deslizamientos por lluvias
(1. Definición de umbrales relación lluvia deslizamiento.
2. Publicacion de reportes diarios derivados del monitoreo, de acuerdo con las temporadas de lluvia existentes en la ciudad).</t>
  </si>
  <si>
    <t>Niveles de Cauces
Definición y validación de umbrales de desbordamiento para las nuevas estaciones hidrológicas adquiridas por el IDIGER.</t>
  </si>
  <si>
    <t>Rios y quebradas propensos a crecientes torrenciales
Publicación de información a través del convenio actualmente en desarrollo con la UNISALLE.</t>
  </si>
  <si>
    <t>Áreas propensas a incendios de la cobertura vegetal</t>
  </si>
  <si>
    <t>Monitoreo de tormentas eléctricas
Visualización online en tiempo real.</t>
  </si>
  <si>
    <t>Pronóstico del tiempo
Visualización online en tiempo real.</t>
  </si>
  <si>
    <t>Ultimo sismo registrado por IDIGER
(1. Generación de reportes sísmicos con base en la información generada por la Red de Acelerógrafos del IDIGER.
2. Monitoreo en tiempo real sobre la sismicidad registrada por la red de acelerógrafos del IDIGER
3. Generación automática de mapas de intensidad)</t>
  </si>
  <si>
    <t>Poner en operación el módulo automático para estimación de daños por sismo</t>
  </si>
  <si>
    <t>Desarrollo de consulta experta para descarga de información a través de la página del web del SAB</t>
  </si>
  <si>
    <t xml:space="preserve">Recursos para apoyo logístico, técnico administrativo. </t>
  </si>
  <si>
    <t>Apoyo a los procesos informáticos, tecnológicos, administrativos  y operativos realizados por la Oficina TIC en torno al SAB</t>
  </si>
  <si>
    <t>3.6</t>
  </si>
  <si>
    <t>3.7</t>
  </si>
  <si>
    <t>3.8</t>
  </si>
  <si>
    <t>3.9</t>
  </si>
  <si>
    <t>3.10</t>
  </si>
  <si>
    <t>3.11</t>
  </si>
  <si>
    <t>3.12</t>
  </si>
  <si>
    <t>3.13</t>
  </si>
  <si>
    <t>3.14</t>
  </si>
  <si>
    <t>3.15</t>
  </si>
  <si>
    <t>3.16</t>
  </si>
  <si>
    <t>3.17</t>
  </si>
  <si>
    <t>3.18</t>
  </si>
  <si>
    <t>3.19</t>
  </si>
  <si>
    <t>3.20</t>
  </si>
  <si>
    <t>3.21</t>
  </si>
  <si>
    <t>Fortalecimiento Redes de Observación y Modelamiento</t>
  </si>
  <si>
    <t>Seguimiento y mejoramiento del Sistema de Alerta de Bogotá en las temáticas meteorológicas, hidrológicas y geotécnicas.</t>
  </si>
  <si>
    <t>No de estaciones adquiridas / No de estaciones programadas</t>
  </si>
  <si>
    <t>No de pluviómetros adquiridos / No de pluviómetros programados</t>
  </si>
  <si>
    <t>No de radios adquiridos / No de radios programados</t>
  </si>
  <si>
    <t>No de cámaras adquiridas / No de cámaras programadas</t>
  </si>
  <si>
    <t xml:space="preserve">Nº de estructuras instaladas / Nº de estructuras programada </t>
  </si>
  <si>
    <t>No de Equipos adquiridos / No de Equipos programados</t>
  </si>
  <si>
    <t>Productos visualizados en página web / Productos programados para se visualizados</t>
  </si>
  <si>
    <t>Módulo operando / Módulo programado</t>
  </si>
  <si>
    <t>Desarrollo web ejecutado / Desarrollo web programdo</t>
  </si>
  <si>
    <t xml:space="preserve">Recursos ejecutados / Recursos programados </t>
  </si>
  <si>
    <t>Subdirección Corporativa y Asuntos Disciplinarios 
Contratista: Marcela Parra</t>
  </si>
  <si>
    <t>Oficina TIC</t>
  </si>
  <si>
    <t>3. COMPONENTE: Monitoreo de Riesgos y Sistema de Alerta</t>
  </si>
  <si>
    <t>Seguimiento a la gestión interna de los procesos de la SARECC</t>
  </si>
  <si>
    <t>Contratos Prestación de Servicios
Contratos de Consultoría
 Contratos de Interventoría
Convenios</t>
  </si>
  <si>
    <t>Administrar el 100% de los procedimientos a cargo de la SARECC</t>
  </si>
  <si>
    <t>Realizar el seguimiento al 100% de la supervisiones a cargo de la SARECC</t>
  </si>
  <si>
    <t>Acciones de mejora cerradas / Acciones de mejora formuladas</t>
  </si>
  <si>
    <t>Informes de supervisión elaborados / Informes de supervisión planeados</t>
  </si>
  <si>
    <t>Lideres de grupo de la SARECC</t>
  </si>
  <si>
    <t>4. COMPONENTE: Gestión de Procesos</t>
  </si>
  <si>
    <t>5.1</t>
  </si>
  <si>
    <t>Ejecución de reserva presupuestal programada.</t>
  </si>
  <si>
    <t>Presupuesto ejecutado / Presupuesto programado</t>
  </si>
  <si>
    <t xml:space="preserve">Presupuesto ejecutado / Total del Presupuesto en pasivo </t>
  </si>
  <si>
    <t>Realizar seguimiento presupuestal a cargo de la SARECC</t>
  </si>
  <si>
    <t>Total Programado</t>
  </si>
  <si>
    <t>5. COMPONENTE: Gestión Financiera</t>
  </si>
  <si>
    <t>5.2</t>
  </si>
  <si>
    <t>N/A</t>
  </si>
  <si>
    <t>SALDO DISP</t>
  </si>
  <si>
    <t>ORIGEN</t>
  </si>
  <si>
    <t>IDIGER</t>
  </si>
  <si>
    <t>FONDIGER</t>
  </si>
  <si>
    <t>PI / LINEA DE INVERSION</t>
  </si>
  <si>
    <t>META / PROGRAMA</t>
  </si>
  <si>
    <t>PROGRAMA</t>
  </si>
  <si>
    <t>Meta 1</t>
  </si>
  <si>
    <t>Meta 2</t>
  </si>
  <si>
    <t>Meta 3</t>
  </si>
  <si>
    <t>Meta 4</t>
  </si>
  <si>
    <t>Meta 5</t>
  </si>
  <si>
    <t>Meta 6</t>
  </si>
  <si>
    <t xml:space="preserve">Apropiación </t>
  </si>
  <si>
    <t>periodo de seguimiento</t>
  </si>
  <si>
    <t>Periodo de seguimiento del 01 de Enero al 31 de Marzo de 2018</t>
  </si>
  <si>
    <t>Periodo de seguimiento del 01 de Abril al 30 de Junio de 2018</t>
  </si>
  <si>
    <t>Periodo de seguimiento del 01 de Julio al 30 de Septiembre de 2018</t>
  </si>
  <si>
    <t>Periodo de seguimiento del 01 de Octubre al 31 de Diciembre de 2018</t>
  </si>
  <si>
    <t>PILAR /EJE</t>
  </si>
  <si>
    <t>1. INFORMACIÓN GENERAL</t>
  </si>
  <si>
    <t>2. ARTICULACIÓN CON EL PLAN DE DESARROLLO</t>
  </si>
  <si>
    <t>PRODUCTO</t>
  </si>
  <si>
    <t xml:space="preserve">META </t>
  </si>
  <si>
    <t>PONDERACIÓN</t>
  </si>
  <si>
    <r>
      <t xml:space="preserve">Por lo general este tipo de metas se definen en la formulación de los proyectos de inversión y están asociadas a las causas del problema. La consecución de metas de producto contribuye a la obtención de una meta de resultado específica, representadas en la entrega de bienes y servicios finales o intermedios, que se definen a partir de los objetivos específicos. </t>
    </r>
    <r>
      <rPr>
        <sz val="11"/>
        <rFont val="Arial"/>
        <family val="2"/>
      </rPr>
      <t xml:space="preserve">Es importante que la definición y construcción de las metas de los proyectos se hagan en términos de proceso, magnitud, unidad de medida y descripción, tal como se presenta a continuación: 
• Proceso: Es el verbo en infinitivo que indica la acción a realizar, tal como: construir, adecuar, capacitar, dotar, etc. 
• Magnitud: Cantidad o número de la acción identificada en el proceso. 
• Unidad de medida: Especifique la unidad de medida que define la actividad (familias, predios, estudios, hectáreas, personas, obras, porcentaje,etc.)
• Descripción: Permite complementar el propósito de la meta. </t>
    </r>
  </si>
  <si>
    <t>PROGRAMACIÓN</t>
  </si>
  <si>
    <t>DEPENDENCIAS Y/O PERSONAS RESPONSABLES</t>
  </si>
  <si>
    <t>RECURSOS PROGRAMADOS</t>
  </si>
  <si>
    <t xml:space="preserve">FORMULACIÓN DEL PLAN DE ACCIÓN </t>
  </si>
  <si>
    <t xml:space="preserve"> EVIDENCIA O SOPORTE DEL CUMPLIMIENTO DE LA SUB ACTIVIDAD </t>
  </si>
  <si>
    <t xml:space="preserve">% ACUMULADO DE AVANCE POR PRODUCTO </t>
  </si>
  <si>
    <t xml:space="preserve"> EJECUCIÓN DE RECURSOS </t>
  </si>
  <si>
    <t>Registre los documentos y/o soportes que permiten evidenciar el desarrollo de las actividades para el cumplimiento de la meta (Informes, bases de datos, bitácoras, actas de reunión, listados de asistencia, invitaciones, mapas, planos, fotografías, videos, etc.)
Observaciones: Registrar comentarios o situaciones que considere relevantes en relación con el desarrollo de las actividades para el logro de los productos y/o cumplimiento de la meta.</t>
  </si>
  <si>
    <t>4. PLAN DE ACCIÓN</t>
  </si>
  <si>
    <t>GIROS</t>
  </si>
  <si>
    <t>No</t>
  </si>
  <si>
    <t>No DEL PRODUCTO</t>
  </si>
  <si>
    <t xml:space="preserve">Alcance </t>
  </si>
  <si>
    <t>Tiempo</t>
  </si>
  <si>
    <t>Costo</t>
  </si>
  <si>
    <t>DESCRIPCIÓN DETALLADA DEL CAMBIO / MOTIVO ESPECIFICO</t>
  </si>
  <si>
    <t>FECHA SOLICITUD</t>
  </si>
  <si>
    <t>ESTADO DEL CAMBIO</t>
  </si>
  <si>
    <t>FECHA DE APROBACIÓN DEL CAMBIO</t>
  </si>
  <si>
    <t>Rechazado por la OAP</t>
  </si>
  <si>
    <t>Aprobado por la OAP</t>
  </si>
  <si>
    <t>JUSTIFICACIÓN DE APROBACIÓN O RECHAZO</t>
  </si>
  <si>
    <t>CATEGORIA DEL CAMBIO</t>
  </si>
  <si>
    <t>CAUSA / ORIGEN DEL CAMBIO</t>
  </si>
  <si>
    <t>Acción Preventiva</t>
  </si>
  <si>
    <t>Acción Correctiva</t>
  </si>
  <si>
    <t>Actualización / Modificación</t>
  </si>
  <si>
    <t xml:space="preserve">Corrección </t>
  </si>
  <si>
    <t>Otros</t>
  </si>
  <si>
    <t>Eliminar Producto</t>
  </si>
  <si>
    <t>Nuevo Producto</t>
  </si>
  <si>
    <t xml:space="preserve">Calidad </t>
  </si>
  <si>
    <t>Solicitud de Comité Directivo</t>
  </si>
  <si>
    <t>Recurso Humano</t>
  </si>
  <si>
    <t>Documentación</t>
  </si>
  <si>
    <t>Otro</t>
  </si>
  <si>
    <t>IMPACTO DEL CAMBIO EN LA LÍNEA BASE</t>
  </si>
  <si>
    <t xml:space="preserve">INFORMACIÓN GENERAL </t>
  </si>
  <si>
    <t>05. SEGUIMIENTO PRESUPUESTAL</t>
  </si>
  <si>
    <t>5. SEGUIMIENTO PRESUPUESTAL</t>
  </si>
  <si>
    <t xml:space="preserve">FASES DEL PLAN DE ACCIÓN   </t>
  </si>
  <si>
    <t xml:space="preserve">VIGENCIA 
</t>
  </si>
  <si>
    <t xml:space="preserve">ORIGEN </t>
  </si>
  <si>
    <t xml:space="preserve">PI / LINEA DE INVERSION </t>
  </si>
  <si>
    <t xml:space="preserve">META / PROGRAMA </t>
  </si>
  <si>
    <t xml:space="preserve">APROPIACION  </t>
  </si>
  <si>
    <t xml:space="preserve">CDP </t>
  </si>
  <si>
    <t xml:space="preserve">GIROS </t>
  </si>
  <si>
    <t>06. CONTROL DE CAMBIOS DEL PLAN DE ACCIÓN</t>
  </si>
  <si>
    <t>6. CONTROL DE CAMBIOS DEL PLAN DE ACCIÓN</t>
  </si>
  <si>
    <r>
      <t xml:space="preserve">Estime el valor de los recursos financieros que se requieren para desarrollar la actividad, así como la fuente de financiación. </t>
    </r>
    <r>
      <rPr>
        <b/>
        <sz val="11"/>
        <color indexed="8"/>
        <rFont val="Arial"/>
        <family val="2"/>
      </rPr>
      <t>( IDIGER FUNCIONAMIENTO, IDIGER INVERSION, - FONDIGER)
IDIGER: Especifique y registre donde corresponda según sea la fuente de los recursos (Inversión o funcionamiento) 
FONDIGER: Teniendo en cuenta que éstos no tienen vencimiento de anualidad, se debe registrar el valor programado de acuerdo con la vigencia de asignación de los recursos, según corresponda.</t>
    </r>
  </si>
  <si>
    <t>Relacione el numero del producto objeto de modificación.</t>
  </si>
  <si>
    <t>Tipo de cambio que se está realizando al plan de acción, puede tratarse de un cambio de alcance, cronograma, costos (presupuesto), calidad, o inclusive cambios en los recursos humanos o la documentación.</t>
  </si>
  <si>
    <t>Aquí se describe en detalle en qué consiste el cambio que se está proponiendo para el plan de acción. La descripción dependerá de la categoría, por ejemplo si es de alcance, se describe que modificación se está realizando,  si es de costos los fondos adicionales que se están asignando o fondos que se están sustrayendo y así sucesivamente.</t>
  </si>
  <si>
    <t>Se indica como está siendo afectada la variable y las implicaciones que tiene. Es importante expresar los impactos en términos medibles.</t>
  </si>
  <si>
    <t>Este espacio es diligenciado por la Oficicna Asesora de Planeación y especifica  la disposición final del aprobador de cambios, puede ser aprobado o rechazado.</t>
  </si>
  <si>
    <t>Indica las razones o la justificación por la cual el cambio fue aprobado o  rechazado.</t>
  </si>
  <si>
    <t>Se registra la fecha en que la Oficina Asesora de Planeación  aprueba o  rechaza la modificación del plan de acción.</t>
  </si>
  <si>
    <t>Seleccione de la lista desplegable la vigencia para la ejecución y desarrollo del Plan de Acción  Ej: Enero 1 a 31 de Diciembre de 2018.</t>
  </si>
  <si>
    <t xml:space="preserve">Seleccione de la lista desplegable, el nombre del Plan de Acción, cuya información será registrada en el formato. </t>
  </si>
  <si>
    <t xml:space="preserve">Relacione el proceso o los procesos según la dependencia o área a la cual pertenece la información que registra. </t>
  </si>
  <si>
    <t>OBJETIVOS ESPECÍFICOS DEL PLAN DE ACCIÓN</t>
  </si>
  <si>
    <t>Seleccione de la lista desplegable el origen de los recursos según corresponda: (INVERSIÓN DIRECTA IDIGER, INVERSIÓN DIRECTA FONDIGER, Y FUNCIONAMIENTO). En el caso de que los recursos correspondan a inversión directa debe seleccionar si son provienen del FONDIGER o pertenecen a recursos de inversión del IDIGER.</t>
  </si>
  <si>
    <t xml:space="preserve">Identifique y seleccione de la lista desplegable el código presupuestal que corresponda al proyecto de inversión o a la Subcuenta del FONDIGER de donde provienen los recursos. </t>
  </si>
  <si>
    <t>PROYECTO O SUBCUENTA / LINEA DE INVERSIÓN</t>
  </si>
  <si>
    <r>
      <t>Identifique de la lista desplegable el nombre de la meta del proyecto de inversión que le corresponde al Plan de Acción que se está formulando.</t>
    </r>
    <r>
      <rPr>
        <sz val="11"/>
        <rFont val="Arial"/>
        <family val="2"/>
      </rPr>
      <t xml:space="preserve"> </t>
    </r>
    <r>
      <rPr>
        <b/>
        <sz val="11"/>
        <rFont val="Arial"/>
        <family val="2"/>
      </rPr>
      <t>Si el Plan de Acción abarca todas las metas del proyecto, registrarlas en este espacio.</t>
    </r>
  </si>
  <si>
    <t>OBJETIVO ESTRATÉGICO DE LA ENTIDAD</t>
  </si>
  <si>
    <t>PROYECTO ESTRATEGICO</t>
  </si>
  <si>
    <t>RESPONSABLE DEL PLAN DE ACCIÓN</t>
  </si>
  <si>
    <t>Especifique cual es el objetivo que se quiere lograr con el desarrollo de las actividades planteadas en el formato.</t>
  </si>
  <si>
    <t>Seleccione de la lista desplegable el año de asignación de los recursos. En el caso de los recursos del FONDIGER, éstos pueden ser de una o más vigencias, caso para el cual  es necesario registrar cada uno de los años  de asignación.</t>
  </si>
  <si>
    <t>El cambio se puede estar como resultado de solicitudes de Comite Directivo o partes  interesadas, pero también como resultado de la identificación  de errores en la formulación, acciones preventivas o acciones correctivas identificadas por el grupo,area  o partes interesadas. Aquí se marcan todas las que apliquen e inclusive tiene la opción de marcar “otros”</t>
  </si>
  <si>
    <t>Periodo de seguimiento del 01 de Enero al 31 de Marzo de 2019</t>
  </si>
  <si>
    <t>Periodo de seguimiento del 01 de Abril al 30 de Junio de 2019</t>
  </si>
  <si>
    <t>Periodo de seguimiento del 01 de Julio al 30 de Septiembre de 2019</t>
  </si>
  <si>
    <t>Periodo de seguimiento del 01 de Octubre al 31 de Diciembre de 2019</t>
  </si>
  <si>
    <t>Periodo de seguimiento del 01 de Enero al 31 de Marzo de 2020</t>
  </si>
  <si>
    <t>Periodo de seguimiento del 01 de Abril al 30 de Junio de 2020</t>
  </si>
  <si>
    <t>Periodo de seguimiento del 01 de Julio al 30 de Septiembre de 2020</t>
  </si>
  <si>
    <t>Periodo de seguimiento del 01 de Octubre al 31 de Diciembre de 2020</t>
  </si>
  <si>
    <t>Formulación - Línea Base</t>
  </si>
  <si>
    <t>Identifique y seleccione de la lista desplegable el nombre del proyecto de inversión, gastos generales o subcuenta del Fondiger que corresponde al código presupuestal registrado en el numeral anterior.</t>
  </si>
  <si>
    <t>Identifique y seleccione de la lista desplegable el nombre del proyecto de inversión, gastos generales o linea de inversión del Fondiger que corresponde según el producto a financiar.</t>
  </si>
  <si>
    <t>CLASIFICACIÓN DEL PLAN</t>
  </si>
  <si>
    <t>En este campo se deben registrar  todos los componentes y los productos que se programaron en la hoja No 2  plan de acción.</t>
  </si>
  <si>
    <t>Identifique y seleccione de la lista desplegable la vigencia de los recursos con los cuales estan financiando cada producto que programado en el plan de acción.</t>
  </si>
  <si>
    <t>Identifique y seleccione de la lista desplegable el origen de los recursos que van a financiar el producto a desarrollar identificando IDIGER o FONDIGER.</t>
  </si>
  <si>
    <t>Identifique y seleccione de la lista desplegable según el proyecto de inversión, gastos generales o  linea de inversión  del Fondiger, seleccione la meta o programa según correponda el producto a financiar.</t>
  </si>
  <si>
    <t>Registrar el valor establecido por el sistema PREDIS en relación a los recursos con los que cuenta la entidad, según el  proyecto de inversión, meta, línea, subcuenta o programa.</t>
  </si>
  <si>
    <t>Corresponde al número consecutivo del plan de acción por actualización o modificación del formato</t>
  </si>
  <si>
    <t>VERSIÓN</t>
  </si>
  <si>
    <t>Se registra la fecha en que se solicita la modificación del plan de acción a la Oficina Asesora de Planeación.</t>
  </si>
  <si>
    <t xml:space="preserve">Registrar el valor libre de compromisos después de afectación por Certificados de Disponibilidad Presupuestal o Certificados de Registros Presupuestales </t>
  </si>
  <si>
    <t>Registrar el valor establecido por el sistema PREDIS en relación con los recursos girados por concepto de bienes y servicios contratados.</t>
  </si>
  <si>
    <t>RP</t>
  </si>
  <si>
    <t xml:space="preserve">RP </t>
  </si>
  <si>
    <r>
      <rPr>
        <b/>
        <sz val="11"/>
        <color indexed="8"/>
        <rFont val="Arial"/>
        <family val="2"/>
      </rPr>
      <t>Registro Presupuestal</t>
    </r>
    <r>
      <rPr>
        <sz val="11"/>
        <color indexed="8"/>
        <rFont val="Arial"/>
        <family val="2"/>
      </rPr>
      <t>. Es la operación a través de la cual se perfecciona el compromiso. Es este espacio se debe registrar el valor comprometido según el sistema PREDIS con cargo a disponibilidades presupuestales expedidas.</t>
    </r>
  </si>
  <si>
    <r>
      <rPr>
        <b/>
        <sz val="11"/>
        <color indexed="8"/>
        <rFont val="Arial"/>
        <family val="2"/>
      </rPr>
      <t>Certificado de Disponibilidad Presupuestal</t>
    </r>
    <r>
      <rPr>
        <sz val="11"/>
        <color indexed="8"/>
        <rFont val="Arial"/>
        <family val="2"/>
      </rPr>
      <t>. Documento que garantiza la existencia del rubro. Registrar en este espacio el valor apropiado según el sistema PREDIS para la atención de un compromiso.</t>
    </r>
  </si>
  <si>
    <t>PERIODO DE EJECUCIÓN</t>
  </si>
  <si>
    <t>PLAN</t>
  </si>
  <si>
    <t>PLAN:</t>
  </si>
  <si>
    <t>Diana Patricia Arévalo Sánchez    
Subdirección de Análisis de Riesgos y Efectos de Cambio Climático    
Subdirectora de Análisis de Riesgos y Efectos de Cambio Climático    
darevalo@idiger.gov.co    
4297414 - Extensión 2903</t>
  </si>
  <si>
    <t>Danilo Ruíz Plazas
Subdirección para la Reducción del Riesgo y Adaptación al Cambio Climático
Subdirector para la Reducción del Riesgo y Adaptación al Cambio Climático
druiz@idiger.gov.co
4297414 - Extensión 2897</t>
  </si>
  <si>
    <t>Carlos Torres Becerra
Subdirección de Manejo de Emergencias y Desastres
Subdirector de Manejo de Emergencias y Desastres
ctorres@idiger.gov.co
4297414 - Extensión 2301</t>
  </si>
  <si>
    <t>Mónica del Pilar Rubio Arenas
Subdirección Corporativa y Asuntos Disciplinarios
Subdirectora Corporativa y Asuntos Disciplinarios
mrubio@idiger.gov.co
4297414 - Extensión 2836</t>
  </si>
  <si>
    <t>David Giovanni Flórez Reyes
Oficina TIC
Jefe de la Oficina TIC
dgflorez@idiger.gov.co
4297414 - Extensión 2306</t>
  </si>
  <si>
    <t>Oficina de Comunicaciones</t>
  </si>
  <si>
    <t>Olga Teresa de Jesús Ávila Romero
Oficina Asesora Jurídica
Jefe de la Oficina Asesora Jurídica
oavila@idiger.gov.co
4297414 - Extensión 2842</t>
  </si>
  <si>
    <t>Jorge Enrique Angarita López
Oficina Asesora de Planeación 
Jefe de la Oficina Asesora de Planeación
jangarita@idiger.gov.co
4297414 - Extensión 2713</t>
  </si>
  <si>
    <t>Juan Carlos Velasquez Chavez
Oficina de Comunicaciones
Asesor de Comunicaciones
jcvelasquez@idiger.gov.co
4297414 - Extensión 2902</t>
  </si>
  <si>
    <t>Richard Alberto Vargas Hernández
Dirección General
Director General 
rvargas@idiger.gov.co
4297414 - Extensión 2804</t>
  </si>
  <si>
    <t>LISTA001</t>
  </si>
  <si>
    <t>LISTA002</t>
  </si>
  <si>
    <t>LISTA003</t>
  </si>
  <si>
    <t>LISTA004</t>
  </si>
  <si>
    <t>LISTA005</t>
  </si>
  <si>
    <t>LISTA006</t>
  </si>
  <si>
    <t>LISTA007</t>
  </si>
  <si>
    <t>LISTA008</t>
  </si>
  <si>
    <t>LISTA009</t>
  </si>
  <si>
    <t>LISTA010</t>
  </si>
  <si>
    <t>Resiliencia de sistemas hídricos de abastecimiento</t>
  </si>
  <si>
    <t>Bogotá ciudad sostenible y eficiente baja en carbono.</t>
  </si>
  <si>
    <t>Desarrollo del SDGR -CC</t>
  </si>
  <si>
    <t xml:space="preserve">Tics para la Gestión de Riesgos </t>
  </si>
  <si>
    <t xml:space="preserve">Comunicación </t>
  </si>
  <si>
    <t>LISTA011</t>
  </si>
  <si>
    <t>LISTA012</t>
  </si>
  <si>
    <t>LISTA013</t>
  </si>
  <si>
    <t>Inversion Directa - FONDIGER</t>
  </si>
  <si>
    <t>3-3-1-3-100</t>
  </si>
  <si>
    <t>3-3-1-3-200</t>
  </si>
  <si>
    <t>3-3-1-3-300</t>
  </si>
  <si>
    <t>3-3-1-3-400</t>
  </si>
  <si>
    <t>Subcuenta de Adaptación al Cambio Climático - Manejo integral del agua como elemento vital para la resiliencia frente a riesgos y los efectos del cambio climatico.</t>
  </si>
  <si>
    <t>Subcuenta de Adaptación al Cambio Climático- Sistema de gobernanza ambiental para afrontar colectivamente los riesgos y efectos de cambio climatico.</t>
  </si>
  <si>
    <t>Subcuenta de Adaptación al Cambio Climático- Tranformaciòn cultural para enfentar los riesgos y los nuevos retos del cambio climatico.</t>
  </si>
  <si>
    <t>Subcuenta de Adaptación al Cambio Climático- Bogota ciudad sostenible y eficiente baja en carbono</t>
  </si>
  <si>
    <t xml:space="preserve">Ponderación </t>
  </si>
  <si>
    <t>Ponderación</t>
  </si>
  <si>
    <t>Total % de Avance del Plan de Acción</t>
  </si>
  <si>
    <t>Total de Recursos Programados</t>
  </si>
  <si>
    <t xml:space="preserve">Programación Presupuestal </t>
  </si>
  <si>
    <t xml:space="preserve">Ejecución  Presupuestal </t>
  </si>
  <si>
    <t>PERIODO DE EJECUCIÓN:</t>
  </si>
  <si>
    <t>TOTAL # DE PRODUCTOS:</t>
  </si>
  <si>
    <t>Jorge Enrique Angarita López</t>
  </si>
  <si>
    <t xml:space="preserve">Diana Patricia Arévalo Sánchez    </t>
  </si>
  <si>
    <t>Danilo Ruíz Plazas</t>
  </si>
  <si>
    <t>Carlos Torres Becerra</t>
  </si>
  <si>
    <t>Mónica del Pilar Rubio Arenas</t>
  </si>
  <si>
    <t>David Giovanni Flórez Reyes</t>
  </si>
  <si>
    <t>Olga Teresa de Jesús Ávila Romero</t>
  </si>
  <si>
    <t>Juan Carlos Velasquez Chavez</t>
  </si>
  <si>
    <t>Richard Alberto Vargas Hernández</t>
  </si>
  <si>
    <t>Producción limpia de alimentos y resiliencia alimentaria</t>
  </si>
  <si>
    <t>Redcucción del riesgo sismico en infraestructura y vivienda.</t>
  </si>
  <si>
    <t>Reducción de riesgos tecnologicos</t>
  </si>
  <si>
    <t>Recolección y aprovechamiento del agua lluvia en espacios publicos.</t>
  </si>
  <si>
    <t>Servicios personales asociados a la nomina</t>
  </si>
  <si>
    <t>Aportes patronales al sector privado y público</t>
  </si>
  <si>
    <t>Adquisición de Bienes</t>
  </si>
  <si>
    <t>Adquisición de Servicios</t>
  </si>
  <si>
    <t>Otros Gastos Generales</t>
  </si>
  <si>
    <t>Gastos_Generales</t>
  </si>
  <si>
    <t>Proyecto_No_1178_Fortalecimiento_del_manejo_de_emergencias_y_desastres</t>
  </si>
  <si>
    <t>Proyecto_No_1172_Conocimiento_del_riesgo_y_efectos_del_cambio_climático</t>
  </si>
  <si>
    <t>Proyecto_No_1158_Reducción_del_riesgo_y_adaptación_al_cambio_climático</t>
  </si>
  <si>
    <t>Proyecto_No_1166_Consolidación_de_la_gestión_pública_eficiente_del_IDIGER_como_entidad_coordinadora_del_SDGR_CC</t>
  </si>
  <si>
    <t>Generación_de_conociminento_y_actualización_de_los_analisis_de_riesgos_y_efectos_del_cambio_climatico</t>
  </si>
  <si>
    <t>Resiliencia_sectorial_y_reducción_de_riesgos_de_gran_impacto</t>
  </si>
  <si>
    <t>Implementación_de_procesos_efectivos_de_preparativos_respuesta_y_recuperación_post_evento</t>
  </si>
  <si>
    <t>Atención_Integral_oportuna_eficiente_y_eficaz_de_las_situaciones_de_emergencia_calamidad_o_desastre_a_traves_de_la_estrategia_distrital_de_respuesta</t>
  </si>
  <si>
    <t>Manejo_integral_del_agua_como_elemento_vital_para_la_resiliencia_frente_a_riesgos_y_los_efectos_del_cambio_climatico</t>
  </si>
  <si>
    <t>Reducción_de_la_vulnerabilidad_territorial_de_Bogota_frente_a_riesgos_y_efectos_del_cambio_climatico</t>
  </si>
  <si>
    <t>Bogota_ciudad_sostenible_y_eficiente_baja_en_carbono</t>
  </si>
  <si>
    <t>Tranformación_cultural_para_enfentar_los_riesgos_y_los_nuevos_retos_del_cambio_climatico</t>
  </si>
  <si>
    <t>Sistema_de_gobernanza_ambiental_para_afrontar_colectivamente_los_riesgos_y_efectos_de_cambio_climatico</t>
  </si>
  <si>
    <t>Disponible</t>
  </si>
  <si>
    <t>TOTAL</t>
  </si>
  <si>
    <t>RECURSOS - FONDIGER 2016</t>
  </si>
  <si>
    <t>RECURSOS - FONDIGER 2017</t>
  </si>
  <si>
    <t>RECURSOS - FONDIGER 2018</t>
  </si>
  <si>
    <t>RECURSOS INVERSION - IDIGER</t>
  </si>
  <si>
    <t>RECURSOS FUNCIONAMIENTO - IDIGER</t>
  </si>
  <si>
    <t>Periodo</t>
  </si>
  <si>
    <t>01 Mantener 6  escenarios actualizados que contribuyan a fortalecer el conocimiento de riesgo y efectos del cambio climático en el Distrito Capital.
02 Actualizar 4 planos normativos con la  Zonificación de Amenazas para el Plan de Ordenamiento Territorial.
03 Elaborar 9 documentos de estudios  y/o diseños de obras de Reducción de Riesgo para el Distrito Capital. 
04 Emitir 2500 Documentos Técnicos  de amenaza y/o riesgo  a través de Conceptos  y/o Diagnósticos Técnicos.
05 Diseñar, instrumentar y administrar 1 Sistema de Alerta que  aborde  condiciones meteorológicas, hidrológicas y geotécnicas.</t>
  </si>
  <si>
    <t>01 Reasentar a 4.286 familias localizadas en zonas de riesgo no mitigable (286 a cargo del IDIGER)
02 Construir 16 obras de mitigación para la reducción del riesgo
03 Promover para 2.500.000 habitantes la gestión en riesgo y adaptación al cambio climático a través de acciones de comunicación, educación y participación.
04 Incentivar y promover el cumplimiento de la norma de sismo resistencia y el reforzamiento estructural.
05 Formular una política de reasentamiento.</t>
  </si>
  <si>
    <t>01 Desarrollar e implementar 100% de la  Estrategia Distrital de Respuesta a Emergencias 
02 Capacitar 30.000 personas en acciones para  el manejo de emergencias (Preparativos y Respuesta)
03 Implementar y operar 1 Centro Distrital Logístico y de Reserva y la  Central de información y telecomunicaciones del IDIGER (CITEL)
04 Asesorar y/o conceptuar 6.000 Planes De Contingencia para aglomeraciones de público de media y alta complejidad.
05 Realizar 12.000 Visitas de verificación de sistemas de transporte vertical y puertas eléctricas.</t>
  </si>
  <si>
    <t>01 Formular e implementar el 100% de los planes de trabajo definidos para el fortalecimiento de la función administrativa y el desarrollo institucional.
02 Implementar y mantener el 100% de la eficiencia en la provisión de bienes y servicios de soporte a todas las áreas que conforman la Entidad.</t>
  </si>
  <si>
    <t>00 Porcentaje de sostenibilidad del Sistema Integrado de Gestión en el Gobierno Distrital
03 Implementar y mantener el Sistema Integrado de Gestión del IDIGER.</t>
  </si>
  <si>
    <t>Proyecto No 1166_Consolidación de la gestión pública eficiente del IDIGER, como entidad coordinadora del SDGR-CC.</t>
  </si>
  <si>
    <t>Proyecto No 1166 Consolidacion de la gestión pública eficiente del IDIGER, como entidad coordinadora del SDGR-CC.</t>
  </si>
  <si>
    <t>LISTA014</t>
  </si>
  <si>
    <t>LISTA015</t>
  </si>
  <si>
    <t>LISTA016</t>
  </si>
  <si>
    <t>LISTA017</t>
  </si>
  <si>
    <t>LISTA018</t>
  </si>
  <si>
    <t>LISTA019</t>
  </si>
  <si>
    <t>LISTA020</t>
  </si>
  <si>
    <t>LISTA021</t>
  </si>
  <si>
    <t>LISTA022</t>
  </si>
  <si>
    <t>LISTA023</t>
  </si>
  <si>
    <t>LISTA024</t>
  </si>
  <si>
    <t>LISTA025</t>
  </si>
  <si>
    <t>LISTA026</t>
  </si>
  <si>
    <t xml:space="preserve">Gestión del Manejo de Emergencias
Promoción de la Autogestión Ciudadana del Riesgo </t>
  </si>
  <si>
    <t>Gestión del Talento Humano
Gestión Administrativa
Gestión Documental
Atención al ciudadano
Gestión Financiera
Motivación y Desarrollo Personal</t>
  </si>
  <si>
    <t>Tics para la Gestión de Riesgos 
Gestión Administrativa</t>
  </si>
  <si>
    <t xml:space="preserve">Gestión de la Reducción de Riesgos y adaptación al Cambío Climático
Promoción de la Autogestión Ciudadana del Riesgo
Desarrollo del SDGR -CC </t>
  </si>
  <si>
    <t xml:space="preserve">Gestión Contractual
Gestión Jurídica </t>
  </si>
  <si>
    <t>Direccionamiento Estrategico
Desarrollo del SDGR -CC
Seguimiento evaluación y control a la gestión de la entidad</t>
  </si>
  <si>
    <t>Gestión del Talento Humano
Motivación y Desarrollo Personal</t>
  </si>
  <si>
    <t>Inversión_Directa_IDIGER</t>
  </si>
  <si>
    <t>Inversión_Directa_FONDIGER</t>
  </si>
  <si>
    <t>Especifique de la lista desplegable, el sector del Gobierno Distrital al que pertenece la entidad.</t>
  </si>
  <si>
    <r>
      <t xml:space="preserve">Especifique un indicador de eficacia que se relacione directamente </t>
    </r>
    <r>
      <rPr>
        <b/>
        <sz val="11"/>
        <rFont val="Arial"/>
        <family val="2"/>
      </rPr>
      <t>con el</t>
    </r>
    <r>
      <rPr>
        <sz val="11"/>
        <rFont val="Arial"/>
        <family val="2"/>
      </rPr>
      <t xml:space="preserve"> producto</t>
    </r>
    <r>
      <rPr>
        <sz val="11"/>
        <rFont val="Arial"/>
        <family val="2"/>
      </rPr>
      <t>. El indicador debe permitirle hacer seguimiento al cumplimiento de la programación establecida para lograr el producto propuesto.</t>
    </r>
  </si>
  <si>
    <t>Especifique el nombre del Objetivo Estratégico en el que se ubica el plan de acción, de acuerdo con las líneas funcionales establecidas en la Entidad.</t>
  </si>
  <si>
    <t>SUB - TOTAL</t>
  </si>
  <si>
    <t>Estudio detallado de amenaza y riesgo por movimientos en masa y definición de medidas de reducción en el barrio mirador de la localidad de Ciudad Bolívar en Bogotá, D.C. (1)</t>
  </si>
  <si>
    <t>Ejecución presupuestal programada</t>
  </si>
  <si>
    <t>Estudios y diseños de obras de emergencia en sitios de intervención prioritaria en la ciudad de Bogotá 
(2)
Sitios: Serranias - Localidad Usme
Granjas de san Pablo  - Localidad Rafael Uribe Uribe
Adición Contrato Interventoria N° 485-2017
Barrio Los Laches en la localidad de Santa Fe en Bogotá, D.C., en el marco del Convenio Interadministrativo 317 de 2017.</t>
  </si>
  <si>
    <t>oii</t>
  </si>
  <si>
    <t>JULIO VALLEJO</t>
  </si>
  <si>
    <t>JULIO PRIETO</t>
  </si>
  <si>
    <t>FERNANDO OSPINA</t>
  </si>
  <si>
    <t>Estudio detallado de amenaza y riesgo para el polígono de Arboleda Sur Localidad Rafael Uribe  (1)
Estudio El Peñón del Cortijo Localidad Ciudad Bolívar (1)</t>
  </si>
  <si>
    <t>Durante el tercer trimestre de 2018 se ha venido monitoreando la nubosidad relacionada con precipitaciones con el radar meteorológico, publicando esta información en tiempo real en la página web www.sire.gov.co/web/sab. Los registros del radar se vienen almacenando en un espacio destinado para tal fin parte de la entidad. Se ha venido realizando gif (animaciones) sobre las lluvias ocurridas en la ciudad con base en información de radar, los cuáles se han publicado a través de las redes sociales del IDIGER.</t>
  </si>
  <si>
    <t>Durante el tercer trimestre de 2018 se solicitó al ANLA la liquidación de pago previo al inicio del trámite de exclusión de IVA dentro de dos (2) procesos contractuales en ejecución, para los cuáles ya fue gestionado su pago por parte del área de pagos del IDIGER. Se espera poder radicar estos documentos a través de la plataforma VITAL durante el cuarto trimestre de 2018.</t>
  </si>
  <si>
    <t>Durante el tercer trimestre de 2018 ha continuado en ejecución el contrato 496 de 2017 celebrado con la firma Red Computo Ltda, por medio del cuál se adquirirá infraestructura tecnológica para el fortalecimiento de los procesos misionales y sistemas de información de la Subdirección de Análisis de Riesgos del IDIGER; proceso que es supervisado por parte de la oficina TIC de la entidad.</t>
  </si>
  <si>
    <t xml:space="preserve">Los lideres de los grupos funcionales han realizado el seguimiento a los contratos de prestación de servicios, convenios, consultorías, revisando los productos que deben ser entregados, se han gestionado las cuentas de cobro. De igual manera se han tramitado las suspensiones a los contratos de prestación de servicios que lo han solicitado ante la Oficina Jurídica. 
En el tercer trimestre se gestionaron los contratos que terminaban en julio, y contratos nuevos de prestaciones de servicios. 
Se ha gestionado la contratación de las consultorías para la elaboración de los estudios y/o diseños, por concurso de méritos.
Se ha gestionado la contratación de las adquisiciones para el fortalecimiento del SAB. </t>
  </si>
  <si>
    <t xml:space="preserve">Se han gestionado los pagos que están programados en reserva, sin embargo se ha presentado PAC no ejecutado dado que las consultorías no han entregado los productos a tiempo, lo que hace que se deba reprogramar los pagos. 
Para el mes de noviembre la Oficina de Presupuesto gestionará la solicitud ante la Secretaria Distrital de Hacienda para la liberación de los recursos no ejecutados y la SARECC debe realizar la reprogramación de los pagos. </t>
  </si>
  <si>
    <t xml:space="preserve">La SARECC ha realizado el seguimiento a los planes de mejoramiento institucional y Contraloría, consolidando las evidencias de cada una de las acciones de mejora, las cuales se remitieron a la oficina de Control Interno, con el fin de validar el seguimiento y así mismo lograr cerrar las acciones. 
En el seguimiento realizado por la Oficina de Control Interno se cerraron 13 acciones de 21.  </t>
  </si>
  <si>
    <t>La ejecución presupuestal del  proyecto 1172 Conocimiento del Riesgo y Efectos del Cambio Climático con corte a 30 de septiembre de 2018, es del  87%</t>
  </si>
  <si>
    <t xml:space="preserve">Conceptos Planificación Territorial
Planta Profesional Especializado 
Diego Plazas 222-23
Contratistas Profesional especializados: 
Johana Paola Rozo
Luis Alberto Rojas
Faver Sánchez </t>
  </si>
  <si>
    <t>Conceptos Planificación Territorial
Planta Profesional  Especializado 222-23 Gustavo Palomino 
Contratistas: 
Claudia Naranjo
Liz Jessica Olaya
Camilo Carrillo
Wendy Herrera - SIG</t>
  </si>
  <si>
    <t xml:space="preserve">Instituto Distrital de Gestión de Riesgos y Cambio Climático - IDIGER </t>
  </si>
  <si>
    <t xml:space="preserve">Contratista: 
Profesional Especializado Carlos Lozano Lozano
Contratisa: 
Profesional Especializado Maria Camila Hoyos </t>
  </si>
  <si>
    <t>Se emitieron  3200 Certificaciones de Amenaza y/o Riesgo, para un Total de 4280 predios, de las cuales el mayor porcentaje corresponde a solicitudes de particulares para licencias de construcción, instalación de servicios públicos domiciliarios, subsidios, enajenaciones, hipotecas, entre otros, con un 49%, le sigue en orden las Curadurías quienes realizan solicitudes para Licencias de Construcción, con un porcentaje del 25%; Los Juzgados realizan solicitudes para procesos de pertenencia con un  porcentaje del 13%, las firmas de ingeniería solicitan certificaciones para el desarrollo de estudios, diseños u obras, generalmente para un número considerable de predios, en este caso las solicitudes corresponden al 5%. Las diferentes Secretarias Distritales, y otras entidades del Distrito (Distribuidas entre Catastro, Caja de Vivienda Popular y otros), realizaron solicitudes en un porcentaje del 5%, el porcentaje restante corresponde al 2%, para Alcaldías Locales.</t>
  </si>
  <si>
    <t xml:space="preserve">Se emitieron ochenta y uno (81) conceptos técnicos de amenaza ruina por solicitud de Alcaldías Locales (40), Inspecciones de Policía (41) y el Instituto Distrital de Patrimonio – IDPC (1), solicitud también realizad por una alcaldía local.
Las construcciones que fueron objeto de la inspección visual, se localizan en las siguientes localidades del Distrito: Usaquén (9), Suba (11), Barrios Unidos (10), Usme (8), Teusaquillo (4), Mártires (4), Puente Aranda (4), La Candelaria (3), Chapinero (2), Engativá (2), Santa Fe (7), San Cristóbal (7), Usme (8), Kennedy (4), Antonio Nariño (2) y una (1) para Rafael Uribe Uribe, Ciudad Bolívar, Tunjuelito y Fontibón; correspondiendo en un 83% a edificaciones, 9% Muros (cerramiento, contención o fachada) y el restante 9 otras construcciones (hornos, secaderos).  
</t>
  </si>
  <si>
    <t>Durante el cuarto trimestre de 2018 se preparó y radicó los documentos requeridos para solicitar el tramite de exclusión de IVA de las estaciones pluviometricas, contrato 278 de 2018, y se coordinó con la Secretaría de Educación del Distrito las visitas a los colegios en los cuales es posible instalar estas nuevas estaciones; el cronograma de visitas se adelantó durante la primer semana de diciembre de 2018.</t>
  </si>
  <si>
    <t>Durante el cuarto trimestre de 2018 se preparó y radico los documentos requeridos para solicitar el tramite de exclusión de IVA  de las estaciones hidrológicas, contrato 293 de 2018. Tenemos auto 06747 del ANLA - inicio de trámite certificación de exclusión de IVA</t>
  </si>
  <si>
    <t>Durante el cuarto  trimestre de 2018 se preparó y radicó los documentos requeridos para solicitar el tramite de exclusión de IVA de las estaciones pluviometricas, contrato 278 de 2018. ANLA expidio el Auto No. 06007 - inicio trámite cetificación exclusión de IVA</t>
  </si>
  <si>
    <t>Durante el cuarto trimestre de 2018 el contratista adelanta la importación y nacionalización de los radiosmodem, los cuales se esperan recibir en el Almacen del IDIGER en el mes de enero de 2019.</t>
  </si>
  <si>
    <t>Durante el cuarto trimestre de 2018, ademas de tener identificado los sitios de instalación y una vez confirmado con TIC, que los videos de estas camaras no pueden ser enviados por medio de nuestra infraestructura de comunicaciones, ni recepcionados ni almacenados en los servidores de la RHB, por este motivo se solicito nuevas cotizaciones de un sistema de monitoreo imcluya: suministro, instalación, transmisión, recepción, almacenamiento y visualización; a la fecha hemos recibido dos cotizaciones y se tiene programad reunión con otros dos proveedores.</t>
  </si>
  <si>
    <t>A partir de las recomendaciones realizadas por el Grupo de Instrumentación y telecomunicaciones de la Oficina TIC, y de la necesidad de tener los siete pérfiles transversales actualizados, se solicitó un nuevo CDP y se ajustaron los estudios previos, el estudio de mercado, el anexo técnico y el estudio del sector. La carpeta esta para ser radicada en la Oficina Juridica.</t>
  </si>
  <si>
    <t xml:space="preserve">Durante el cuarto trimestre de 2018 se firmó la minuta del contrato y el respectivo acta de inicio del proceso "Modernización tecnológica de la red de acelerógrafos del IDIGER mediante la adquisición de nuevos equipos de movimiento fuerte y accesorios para el acceso remoto a las estaciones de la red de monitoreo" </t>
  </si>
  <si>
    <t>Durante el cuartor trimestre de 2018 se ha venido monitoreando las precipitaciones en tiempo real que se presentan en la ciudad, publicando esta información en la página web www.sire.gov.co/web/sab.
Los registros de precipitación de las estaciones del IDIGER se vienen almacenando en un espacio destinado para tal fin parte de la entidad.</t>
  </si>
  <si>
    <t>Durante el cuarto trimestre de 2018 se ha venido publicando información relacionada con sitios propensos a deslizamientos por lluvias que requieran visitas preventivas por parte de profesionales del IDIGER; priorización visualizada a través de la página web www.sire.gov.co/web/sab. En esta página se puede identificar los sitios donde se presentaron movimientos en masa durante la segunda temporada de lluvias de 2018 (15.9.18 - 15.12.18), así como la emisión de alertas diarias con base en el análisis de información realizada desde el grupo SAB del IDIGER.</t>
  </si>
  <si>
    <t>Durante el cuarto semestre de 2018 y dentro de la ejecución del Convenio con la Universidad de la Salle, se realizó la instalación de las 14 estaciones localizadas sobre la cuenca alta del rio Fucha, con las cuáles se implementará la emisión de alertas ante eventos hidrometeorológicos extremos; información que se publicará a través de la página web del SAB tan pronto finalice el proceso de obra civil, configuración, registro de datos y telemetría de las estaciones.</t>
  </si>
  <si>
    <t>Contratista:
Profesional Universitario 
Guillermo Olaya
Profesional Especializado 222-29 
Luis Antonio Jaramillo</t>
  </si>
  <si>
    <t>Contratista:
 Guillermo Olaya
Profesional Especializado 222-29 
Luis Antonio Jaramillo</t>
  </si>
  <si>
    <t>Contratista: 
Carlos Lozano 
Profesional Especializado 222-29 
Luis Antonio Jaramillo</t>
  </si>
  <si>
    <t>Profesional Especializado  222-23 
 Mario Palomino
Profesional Especializado 222-29 
Luis Antonio Jaramillo</t>
  </si>
  <si>
    <t>Contratista: 
Desarrollador TIC
Leonardo Montes 
Profesional Especializado 222-29 
Luis Antonio Jaramillo</t>
  </si>
  <si>
    <t>Contratista: 
Profesional Especializado Lisandro Nuñez
Profesional Especializado 222-29 
Luis Antonio Jaramillo</t>
  </si>
  <si>
    <t>Profesional Especializado Grado 222-23 
Carolina Castañeda
Contratista Apoyo: Mario Palomino
Profesional Especializado 222-29 
Luis Antonio Jaramillo</t>
  </si>
  <si>
    <t>Contratistas: 
Leonardo Montes y Lisandro Nuñez
Profesional Especializado 222-29 
Luis Antonio Jaramillo</t>
  </si>
  <si>
    <t>Contratista: 
Lisandro Nuñez
Profesional Especializado 222-29 
Luis Antonio Jaramillo</t>
  </si>
  <si>
    <t xml:space="preserve">Contratistas: 
Leonardo Montes y Lisandro Nuñez
Profesional Especializado 222-29 
Luis Antonio Jaramillo </t>
  </si>
  <si>
    <t>Contratista:
Profesional Especializado Carlos Lozano
Profesional Especializado 222-29 
Luis Antonio Jaramillo</t>
  </si>
  <si>
    <t>Contratista: 
Carlos Lozano
Profesional Especializado 222-29 
Luis Antonio Jaramillo</t>
  </si>
  <si>
    <t>Contratistas: 
Carlos Lozano, Leonardo Montes y Lisandro Nuñez
Profesional Especializado 222-29 
Luis Antonio Jaramillo</t>
  </si>
  <si>
    <t>Durante el cuarto trimestre de 2018 se ha venido generando reportes relacionados con las descargas eléctricas registradas en la ciudad, publicando esta información en la página web www.sire.gov.co/web/sab.
Los reportes se vienen almacenando en un espacio destinado para tal fin por parte de la entidad.</t>
  </si>
  <si>
    <t>Durante el cuarto trimestre de 2018 se han venido generando pronósticos del estado del tiempo para la ciudad, publicando esta información en la página web www.sire.gov.co/web/sab.
Los reportes se vienen almacenando en un espacio destinado para tal fin parte de la entidad.</t>
  </si>
  <si>
    <t>Durante el cuarto trimestre de 2018 se ha revisado la sismicidad en tiempo real registrada por la Red de Acelerógrafos.  Se han realizado mejoras a la visualización de reportes de último sismo en la página web "www.sire.gov.co/web/sab" del Sistema de Alerta. Los reportes de evento sísmico se vienen almacenando en un espacio destinado para tal fin por parte de la entidad.</t>
  </si>
  <si>
    <t>Durante el cuarto trimestre de 2018 se realizaron pruebas de funcionamiento del módulo que permite la estimación automática de daños por sismo. Se gestionaron ajustes para la operación del módulo y se realizó una reunión con el profesional diseñador. Actualmente, el módulo está instalado en dos computadores de la sala SAB. El módulo de estimación automática de daños por sismo se instalará y configurará en una Workstation para garantizar su correcta operación y funcionamiento.</t>
  </si>
  <si>
    <t xml:space="preserve">Se proyecta que a Diciembre 28 de 2918 se tendrá finalizado el módulo para consulta de condiciones de amenaza para sectores específicos del distrito capital.
Particularmente, en la creación y registro de la solicitud en línea, se ejecutaron la totalidad  de los procedimientos que a ésta aplican.
En el control de solicitudes por parte del administrador y los funcionarios se realizan los procedimientos de asignación de solicitud a funcionarios, búsqueda y muestreo de las solicitudes y el cambio de estados de cada solicitud. Estos procedimientos se terminarán de construir en su totalidad a Diciembre 28.
La generación de CERTIFICACIONES EN LINEA se podrán realizar unicamente para aquellos predios en los cuales de acuerdo con los mapas normativos del POT, NO EXISTE COBERTURA, es decir no tienencondición de amenaza por Movimientos en masa, inundación por desbordamiento y avenidas torrenciales. 
Para los otros predios del Distrito, que presentan algún tipo de amenaza, en el momento no se pueden generar Certificaciones automaticamente debido a que las bases de datos de IDIGER estan siendo actulalizadas, y hasta tanto no se tenga la certeza de la información consignada en dichas bases, no se podrán emitir Certificaciones en línea.
Se aclara que una vez se cuente con la suficiente informavción, validada, de las bases de datos, se podrán emitir otros tipos de certificaciones y brindar mayor cobertura en el distrito.
</t>
  </si>
  <si>
    <t xml:space="preserve">Se recibieron cincuenta y una solicitudes(51) y se emitieron cincuenta y cuatro (54) pronunciamientos para proyectos públicos a implementar en las localidades de Ciudad Bolívar (18), Usme (8), Bosa (5), Fontibón (2), San Cristóbal (2), Suba (2), Barrios Unidos (1), Kennedy (2), Santa Fe (1), Chapinero (3), Engativá (2), Usaquén (1), Mártires (1)  y algunos que involucran varias localidades (6). </t>
  </si>
  <si>
    <t>Se emitieron Veintiocho (29) conceptos técnicos de revisión de estudios detallados de amenaza y riesgo por movimiento en masa, en el marco de cumplimiento del Artículo 141 del Decreto 190 de 2004 y la Resolución 227 de 2006, para el trámite de expedición de licencias de urbanización, que corresponden a dieciséis (16) proyectos localizados en seis localidades, con un área estudiada de 127,72 hectáreas.</t>
  </si>
  <si>
    <t>Se emitieron Once (11) conceptos técnicos para planes parciales en la localidades de Usaquén, Usme, Bosa, Kennedy, Chapinero, Fontibón, Suba y Teusaquillo con lo cual se contribuye a la viabilización que debe realizar la Secretaria Distrital de Planeación, para el desarrollo urbanístico de 541,462 hectáreas.</t>
  </si>
  <si>
    <t>Se emitieron ochenta (80) conceptos técnicos para legalización y regularización de barrios con cobertura en nueve (9) localidades donde se evaluaron 4446 predios, que corresponden a 116,48 Ha.</t>
  </si>
  <si>
    <t>Se emitieron seis (6) conceptos técnicos para la actualización de la condición de amenaza y riesgo de diez (10) desarrollos de la Ciudad, en las Localidades de Ciudad Bolívar, San Cristóbal y Usme, con un área aproximada de 8.4 Ha, evaluando la condición de amenaza, vulnerabilidad y riesgo de 355 predios y recomendándose la inclusión al programa de reasentamiento de familias localizadas en alto riesgo no mitigable los habitantes de 299 predios.</t>
  </si>
  <si>
    <t>Se desarrolló el sitio web del grupo de ayuda para inspección de edificaciones después de un sismo. Se puede consultar en el siguiente link: http://www.idiger.gov.co/web/grupo-de-ayuda-para-inspeccion-de-edificaciones-despues-de-un-sismo
Se ha llevado a cabo el desarrollo de la aplicación móvil para la inspección de edificaciones, herramienta que permitirá realizar el trabajo al grupo de ayuda en caso de un evento sísmico al cual sean convocados.
Se han recibido las cotizaciones solicitadas referentes al costo de los kits de inspectores con lo cual se han formulado los estudios previos para un proceso de subasta inversa</t>
  </si>
  <si>
    <t>Se radicó en el mes de noviembre de 2018 por parte de la Secretaría Distrital de Planeación  - SDP el Proyecto de Acuerdo correspondiente con la Formulación de la Revisión General del Plan de Ordenamiento Territorial POT y los documentos técnicos de soporte del mismo elaborados por el IDIGER ante las autoridades ambientales, a partir de las observaciones de la CAR se realizaron los ajustes  sobre los Documentos Técnicos de Soporte y se remitieron las aclaraciones respectivas. Los DTS ajustados se encuentran disponibles en la carpeta POT.</t>
  </si>
  <si>
    <t xml:space="preserve">Avance de contrato de estructuración de información geográfica con un avance del 100% para 2 instrumentos (Conceptos Técnicos y Diagnosticos Técnicos).
Avance de 100% de estructuración de información geográfica de 5 instrumentos (Proyectos públicos, Avenidas torrenciales, Inundaciones, Alto riesgo no mitigable y Alta amenaza no urbanizable).
</t>
  </si>
  <si>
    <t>Se adelantó diagnóstico del estado de atención de requerimientos, se incluyeron actividades necesarias y plan para la optimizació, lo que representa un 100% de avance del documento de optimización de atención de requerimientos.
Se relizo la contratación del mantenimiento de licecnias de software arcGIS, arcGIS online, entreprice, y ArcGIS online</t>
  </si>
  <si>
    <t xml:space="preserve">Dieciséis (16) Escenarios de daños y riesgo sísmico modelados:
1. Sismo Seguridad Limitada
2. Sismo de Diseño
3. Sismo Umbral de Daño
4. Sismo Falla Usme M4.5
5. Sismo Falla Usme M5.8
6. Sismo Falla Usme M7.1
7. Sismo Falla Guaicaramo Norte M4.5
8. Sismo Falla Guaicaramo Norte M6.1
9. Sismo Falla Guacaramo Norte M7.5
10. Sismo Falla Guaicaramo Norte M7.8
11. Sismo Falla Ibagué M4.5
12. Sismo Falla Ibagué M6.0
13. Sismo Falla Ibagué M7.5
14. Sismo Falla Algeciras Balsillas M4.5
15. Sismo Falla Algeciras Balsillas M5.9
16. Sismo Falla Algeciras Balsillas M7.3
Revisión de modelos de amenaza sísmica nacional para generación de nuevos escenarios  de daños y riesgo sísmico para diseño de productos de protección financiera. Revisión de base de datos de elementos expuestos. 
En el último trimestre se realizó la revisión de la base de datos de vulnerabilidad y efectos locales con el fin de hacer análisis de sensibilidad de los resultados para cada uno de los insumos base de los modelos. Además se hizo una revisión y ajuste de las presentaciones y los resultados de Escenario de daño por sismo para el diseño de productos de protección financiera y la de Modelación Probabilista del Riesgo Sísmico. Finalmente se hizo una revisión y ajustes en el contenido de la página web correspondiente a la Caracterización General del Escenario de Riesgo Sísmico. </t>
  </si>
  <si>
    <t>Bases de datos por manzana catastral, UPZ y localidad, y archivos de excel con resultados estadísticos de las modelaciones de escenarios de daños y riesgo sísmico correspondiente a los sismos: Umbral de daño, Seguridad Limitada, Sismo de Diseño,  sismos en falla Algeciras-Balsillas (Mw 4.5 - 5.9 - 7.3), sismos en falla Guaicaramo Norte (Mw 4.5 - 6.1 - 7.5 - 7.8), sismos en falla Ibagué (Mw 4.5 - 6.0 - 7.5), sismos en falla Usme (Mw 4.5 - 5.8 - 7.1). Presentaciones en powerpoint y planos en formato JPG para cada uno de los escenarios modelados.
Bases de datos por manzana catastral y archivos de excel con resultados estadísticos de las modelaciones de escenarios de daños y riesgo sísmico correspondiente a los sismos: sismo de diseños especiales, sismo histórico de Fómeque modificado (Mw: 6.1) y sismo histórico de los Santos Santander (Mw: 6.3).
Base de elementos expuestos depurada para SISMARB-LISA. Se eliminaron 505 construcciones pertenecientes a centros comerciales principales, universidades, clubes, canteras, cárceles, etc.
Base de elementos expuestos depurada para SISMARB-CAPRABOG y modelación de los 2660 escenarios sísmicos probables para Bogotá en esta misma herramienta. Presentación en PowerPoint con los resultados obtenidos, mapas y gráficas.
Generación de fichas de validación aleatoria de sistema estructural, pisos y uso para 500 construcciones de la base de elementos expuestos. Para esta validación se empleó Google Street View.
Cálculo de personas para albergues para 16 escenarios sísmicos mencionados anteriormente. Generación de mapas de albergues para los 4 escenarios sísmicos principales.
Selección de posibles zonas para reforzamiento estructural de vivienda en el marco de reducción de vulnerabilidad sísmica de la ciudad y elaboración de presentación en PowerPoint.
Elaboración de presentación de inducción a la herramienta SISMARB LISA y CAPRABOG. Elaboración del documento técnico de soporte de las modelaciones sísmicas (95% de avance).</t>
  </si>
  <si>
    <t>Mauricio Sandoval
 Profesional Especializado 222-23</t>
  </si>
  <si>
    <t>Acompañaniento al desarrollo y puesta en marcha del aplicativo de "Inventario de Edificaciones Públicas". Se hacen pruebas preliminares de acceso a usuarios e ingreso de información y se establece la necesidad de elaboración de un manual de usuario basico antes de su implementación, que a la fecha se viene desarrollando. Se tiene contacto con funcionario de la Secretaría de Educación para la realización de pruebas piloto.</t>
  </si>
  <si>
    <t xml:space="preserve">Desarrollo a cargo de Oficina TICs. Subdirección de Análisis de Riesgos y Efectos de Cambio Climático elaboró el DTS "Estructuración Proyecto del Inventario de Edificaciones Públicas Distritales para el Conocimiento del Riesgo Sísmico".
Versión de prueba lista y en proceso de revisión. Falta realizar últimos ajustes y divulgación a la dirección. </t>
  </si>
  <si>
    <t xml:space="preserve">Se está ejecutando el contrato 454 de 2017 con la Universidad Nacional para la adquisición de conocimientos básicos sobre construcciones sismo resistentes e inspección de edificaciones después de un sismo. 
Se habilitó el sitio web para la inscripción a los cursos de actualización y capacitación en inspección de edificaciones después de un sismo. 
Los cursos comenzaron en el mes agosto, al 31 de diciembre se han certificado 713 profesionales en el área de ingeniera civil y arquitectura, que entran a conformar el grupo voluntario de inspección de edificaciones en caso de ocurrencia de un eventos sísmico en la ciudad de Bogotá. </t>
  </si>
  <si>
    <t>El traslado presupuestal fue aprobado en el mes de agosto de 2018 y las modificaicones contractuales requeridas para dar continuidad al proceso precontractual fueron finiquitadas en noviembre de 2018 
Se presenta un avance del 25% que incluye la formulación del estudio, el proceso precontractual y la adjudicación de contratos de consultoría e interventoría.</t>
  </si>
  <si>
    <t>Se realizó la formulación del estudio, el apoyo al proceso precontractual y se dió inicio al estudio con los componentes consultoría e interventoría. Productos técnicos parciales: Cronograma, plan de exploración geotécnica, topografía y trabajo de campo.</t>
  </si>
  <si>
    <t>Se realizó el diseño detallado de obras para los sitios Serranías y Granjas de San Pablo. Los productos fueron recibidos a satisfacción y remitidos a la Subdirección de Reducción.
Se realizó el recibo a satisfacción del estudio y se procedió a liquidar los contratos respectivos. El producto se remite a Sudirección de Reducción y a carpeta CDI.</t>
  </si>
  <si>
    <t>Se realizaron 55 prefactibilidades técnicas en diferentes sectores de la ciudad, para determinar el nivel de priorización de estudios y diseños. En este proceso, se identificó que la mejor estrategia para dar solución al sitio de Arboleda Sur junto a otros sitios, fue el inicio del proceso "Elaboración de estudios y diseños de obras en sitios de intervención prioritaria o de emergencia en la ciudad de Bogotá D.C", el cual se encuentr en etapa precontractual.
Se realizó la formulación, apoyo al proceso precontractual, inicio y desarrollo del estudio denominado “Estudio de riesgo por movimientos en masa y planteamiento de medidas de reducción en el barrio El Peñón del Cortijo III Sector de la localidad de Ciudad Bolívar en Bogotá, D.C.”. Se inició la ejecución del Contrato 231 de 2018, en la cual se han desarrollado actividades de diagnóstico, estudios temáticos, formulación de alternativas y avance del diseño. El contrato está en ajuste de productos.</t>
  </si>
  <si>
    <t>Durante el cuarto trimestre de 2018 se ha venido actualizando la publicación de mapas relacionados con la lluvia diaria y acumulada registrada en la ciudad y elaboración de rerportes de Lluvia  registrada durante el día (7am, 10am, 12m, 3pm y 5pm), información que puede ser consultada a través de la página web www.sire.gov.co/web/sab.
Los reportes se vienen almacenando en un espacio destinado para tal fin parte de la entidad.</t>
  </si>
  <si>
    <t>Durante el cuarto trimestre de 2018 se ha venido publicando la información de niveles de los cauces monitoreados por el IDIGER, y se esta elaborando rerportes de niveles durante el día (7am, 10am, 12m, 3pm y 5pm), los cuáles se pueden visualizar a través de la página web www.sire.gov.co/web/sab. De igual forma.</t>
  </si>
  <si>
    <t>Durante el cuarto de 2018 se ha venido publicando información relacionada con la temperatura máxima registrada en la ciudad que puede influir en la generación de condiciones de riesgo por incendios forestales y ademas se esta publicando diaramente un mapa de días sin lluvias; información que se puede visualizar a través de la página web www.sire.gov.co/web/sab.</t>
  </si>
  <si>
    <t>Durante el cuarto trimestre de 2018 se esta realizando un proceso de verificación del desarrollo de la base de datos del SAB. Esta actividad es fundamental previo a la construcción de una herramienta de consulta experta que pueda operar y visualizarse a través de la página web del SAB.</t>
  </si>
  <si>
    <t xml:space="preserve">Escenarios de Riesgos
Líder Funcional: ---
Profesional Planta
Fabian Ortiz - Escenario de Riesgo por Inundación, Avenidas Torrenciales
Mauricio Sadoval: Escenario de Riesgo Sismico
Contratistas: 
Profesional Especializado Escenario de Construcciones. ---. 
Profesional en Cambio Climático. Jane Guerrero.
Profesional en Escenario de Riesgo Tecnológico. Wilson Molina 
Profesional Escenario de Riesgo por Movimientos en Masa. --- 
Profesional de Apoyo. Escenarios de Riesgo. Laura Neira
Profesional Especializado. Lucía Trujillo </t>
  </si>
  <si>
    <t xml:space="preserve">En el periodo Octubre a Diciembre se han realizado la actualización de las caracterizaciones generales de los escenarios de Inundación, Sismico, Avenidas Torrenciales y Cambio Climático en la página web de la entidad. </t>
  </si>
  <si>
    <t xml:space="preserve">Escenarios de Riesgos
Líder Grupo Funcional: ---
Contratistas:
Apoyo Hemeroteca. Lina Guzmán </t>
  </si>
  <si>
    <t>En el proceso de administrar y mantener una hemeroteca de Emergencias  de  Bogotá en el periodo de Julio a Septiembre  de 2018 se logró:
- Se cargaron al canal de youtube de la Hemeroteca de Emergencias 643 vídeos, que corresponden a eventos de emergencia reportados por City Tv en el 2017;
- Esta lista para aprobación por parte de dirección, la nueva interfaz de la herramienta; 
- Se han enlazado 40 vídeos a la Hemeroteca (Enero-Febrero 2017)</t>
  </si>
  <si>
    <t>El IDIGER aportó en la definición e incorporación de la gestión del cambio climático en los instrumentos de ordenamiento y planificación territorial, tales que, la Revisión y Ajuste General del Plan de Ordenamiento Territorial capítulo 3 Resiliencia, gestión del cambio climático y gestión del riesgo y, el Plan Distrital de Gestión del Riesgo de Desastres y Cambio Climático 2018-2031 aprobado por Acuerdo No 001 de 9 de noviembre de 2018. Ambos instrumentos exponen la necesidad de realizar estudios detallados de las amenazas potenciales por el cambio climático global (basados en la TCNCC y las últimas investigaciones de la CMNUCC), que permitirán la priorización y definición de acciones puntuales de mitigación y adaptación al cambio climático a implementar en la ciudad -mediante alianzas estratégicas con las entidades del Sistema Distrital de Gestión de Riesgos y Cambio Climático.</t>
  </si>
  <si>
    <t xml:space="preserve">Fue realizada la identificación de los establecimientos capaces de generar un accidente mayor en las localidades de Fontibón y Puente Aranda. Adicionalmente, para cada uno de los establecimientos identificados se realizó una ficha del establecimiento donde se incluye: 
- Nombre del establecimiento
- Acitividad que se realiza
- Sustancias utilizadas
- Cantidad de la sustancia
- Distancias de evacuación y prevención 
- Población expuesta (según censo DANE 2005)
- Esquema gráfico de identificación de las posibles zonas de afectación. </t>
  </si>
  <si>
    <t>Escenarios de Riesgos
Líder Grupo Funcional: ---
Contratista: Profesional de Cambio Climático. Jane Guerrero</t>
  </si>
  <si>
    <t>Escenarios de Riesgos
Líder Grupo Funcional: ---
Contratista: Profesional del Escenario de Riesgo Tecnológico. Wilson Molina</t>
  </si>
  <si>
    <t xml:space="preserve">Se proyecta que al 31 de diciembre del 2018, el contrato tiene una ejecución del 88%, según la proyección, los recursos  se establecen hasta el 20 de enreo del 2019.
Se aclára que en el mes de noviembre se realizó una adición a dicho contrato por el  50% del valor del contrato.
</t>
  </si>
  <si>
    <t>Lider Asistencia Técnica  
Profesional Especializado 222-29
Adriana Martinez Rodriguez 
Asistencial Planta: Carlos Becerra
 Profesionales especializados 222-23 
Iván Ibagos 
Nelson Millán 
Profesional Universitario 12
Liliana Merchan 
Andres Arandia 
Jairo Rojas 
Pedro Gomez  
Contratistas:
Enrique Linero
Jairo Mauricio Díaz
Laura González
Andrea Ballesteros
Nicolás Giraldo
Asistencial: Myriam Molina</t>
  </si>
  <si>
    <t xml:space="preserve">Se emitieron 1103 diagnósticos técnicos asociados a las solicitudes radicadas por la comunidad y entidades del Distrito.  De los diagnósticos emitidos 817 son de tipo estructural y  217 son por movimientos en masa. </t>
  </si>
  <si>
    <t xml:space="preserve">Se emitieron  285 diagnósticos técnicos asociados a la atención de emergencias. De los diagnósticos emitidos 192 son de tipo estructural y 93 son por movimientos en masa. </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</si>
</sst>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4" formatCode="_(&quot;$&quot;\ * #,##0.00_);_(&quot;$&quot;\ * \(#,##0.00\);_(&quot;$&quot;\ * &quot;-&quot;??_);_(@_)"/>
    <numFmt numFmtId="164" formatCode="_(&quot;$&quot;\ * #,##0_);_(&quot;$&quot;\ * \(#,##0\);_(&quot;$&quot;\ * &quot;-&quot;??_);_(@_)"/>
    <numFmt numFmtId="165" formatCode="0.0%"/>
    <numFmt numFmtId="166" formatCode="_(* #,##0_);_(* \(#,##0\);_(* &quot;-&quot;??_);_(@_)"/>
    <numFmt numFmtId="167" formatCode="[$-240A]d&quot; de &quot;mmmm&quot; de &quot;yyyy;@"/>
  </numFmts>
  <fonts count="69" x14ac:knownFonts="1">
    <font>
      <sz val="10"/>
      <name val="Arial"/>
    </font>
    <font>
      <sz val="11"/>
      <color theme="1"/>
      <name val="Calibri"/>
      <family val="2"/>
      <scheme val="minor"/>
    </font>
    <font>
      <sz val="10"/>
      <color indexed="8"/>
      <name val="Arial"/>
      <family val="2"/>
    </font>
    <font>
      <b/>
      <sz val="28"/>
      <color indexed="8"/>
      <name val="Arial"/>
      <family val="2"/>
    </font>
    <font>
      <b/>
      <sz val="10"/>
      <color indexed="8"/>
      <name val="Arial Narrow"/>
      <family val="2"/>
    </font>
    <font>
      <b/>
      <sz val="20"/>
      <color indexed="8"/>
      <name val="Arial"/>
      <family val="2"/>
    </font>
    <font>
      <b/>
      <sz val="10"/>
      <color indexed="8"/>
      <name val="Arial"/>
      <family val="2"/>
    </font>
    <font>
      <sz val="11"/>
      <color indexed="8"/>
      <name val="Arial"/>
      <family val="2"/>
    </font>
    <font>
      <b/>
      <sz val="11"/>
      <color indexed="8"/>
      <name val="Arial"/>
      <family val="2"/>
    </font>
    <font>
      <b/>
      <sz val="12"/>
      <color indexed="8"/>
      <name val="Arial"/>
      <family val="2"/>
    </font>
    <font>
      <b/>
      <sz val="14"/>
      <color indexed="8"/>
      <name val="Arial"/>
      <family val="2"/>
    </font>
    <font>
      <b/>
      <sz val="16"/>
      <color indexed="8"/>
      <name val="Arial"/>
      <family val="2"/>
    </font>
    <font>
      <sz val="14"/>
      <color indexed="8"/>
      <name val="Arial"/>
      <family val="2"/>
    </font>
    <font>
      <sz val="9"/>
      <color indexed="8"/>
      <name val="Arial"/>
      <family val="2"/>
    </font>
    <font>
      <sz val="9"/>
      <color indexed="81"/>
      <name val="Tahoma"/>
      <family val="2"/>
    </font>
    <font>
      <sz val="10"/>
      <name val="Arial"/>
      <family val="2"/>
    </font>
    <font>
      <sz val="10"/>
      <color rgb="FF222222"/>
      <name val="Arial"/>
      <family val="2"/>
    </font>
    <font>
      <sz val="10"/>
      <name val="Arial"/>
      <family val="2"/>
    </font>
    <font>
      <sz val="8"/>
      <color theme="1"/>
      <name val="Calibri"/>
      <family val="2"/>
      <scheme val="minor"/>
    </font>
    <font>
      <sz val="8"/>
      <color rgb="FF000000"/>
      <name val="Calibri"/>
      <family val="2"/>
      <scheme val="minor"/>
    </font>
    <font>
      <sz val="12"/>
      <color indexed="8"/>
      <name val="Arial"/>
      <family val="2"/>
    </font>
    <font>
      <b/>
      <sz val="10"/>
      <name val="Arial"/>
      <family val="2"/>
    </font>
    <font>
      <sz val="10"/>
      <name val="Arial"/>
      <family val="2"/>
    </font>
    <font>
      <b/>
      <sz val="8"/>
      <color indexed="8"/>
      <name val="Arial"/>
      <family val="2"/>
    </font>
    <font>
      <sz val="11"/>
      <name val="Arial"/>
      <family val="2"/>
    </font>
    <font>
      <b/>
      <sz val="11"/>
      <name val="Arial"/>
      <family val="2"/>
    </font>
    <font>
      <sz val="11"/>
      <color indexed="8"/>
      <name val="Calibri"/>
      <family val="2"/>
    </font>
    <font>
      <sz val="8"/>
      <name val="Arial"/>
      <family val="2"/>
    </font>
    <font>
      <sz val="24"/>
      <color indexed="8"/>
      <name val="Arial"/>
      <family val="2"/>
    </font>
    <font>
      <sz val="8"/>
      <color indexed="8"/>
      <name val="Arial"/>
      <family val="2"/>
    </font>
    <font>
      <b/>
      <sz val="14"/>
      <name val="Arial"/>
      <family val="2"/>
    </font>
    <font>
      <sz val="14"/>
      <color theme="0" tint="-0.499984740745262"/>
      <name val="Trebuchet MS"/>
      <family val="2"/>
    </font>
    <font>
      <sz val="14"/>
      <name val="Trebuchet MS"/>
      <family val="2"/>
    </font>
    <font>
      <sz val="12"/>
      <color rgb="FF000000"/>
      <name val="Arial"/>
      <family val="2"/>
    </font>
    <font>
      <b/>
      <sz val="18"/>
      <color indexed="8"/>
      <name val="Arial"/>
      <family val="2"/>
    </font>
    <font>
      <sz val="28"/>
      <color indexed="8"/>
      <name val="Arial"/>
      <family val="2"/>
    </font>
    <font>
      <sz val="9"/>
      <color rgb="FF000000"/>
      <name val="Arial"/>
      <family val="2"/>
    </font>
    <font>
      <sz val="9"/>
      <color rgb="FF000000"/>
      <name val="Times New Roman"/>
      <family val="1"/>
    </font>
    <font>
      <sz val="9"/>
      <name val="Arial"/>
      <family val="2"/>
    </font>
    <font>
      <sz val="9"/>
      <name val="Times New Roman"/>
      <family val="1"/>
    </font>
    <font>
      <sz val="10"/>
      <color theme="1"/>
      <name val="Trebuchet MS"/>
      <family val="2"/>
    </font>
    <font>
      <b/>
      <sz val="11"/>
      <color theme="1"/>
      <name val="Calibri"/>
      <family val="2"/>
      <scheme val="minor"/>
    </font>
    <font>
      <sz val="10"/>
      <color theme="1"/>
      <name val="Calibri"/>
      <family val="2"/>
      <scheme val="minor"/>
    </font>
    <font>
      <sz val="10"/>
      <color theme="0" tint="-0.499984740745262"/>
      <name val="Arial"/>
      <family val="2"/>
    </font>
    <font>
      <sz val="12"/>
      <color theme="1"/>
      <name val="Arial"/>
      <family val="2"/>
    </font>
    <font>
      <b/>
      <sz val="20"/>
      <color theme="0"/>
      <name val="Arial"/>
      <family val="2"/>
    </font>
    <font>
      <b/>
      <sz val="9"/>
      <color indexed="81"/>
      <name val="Tahoma"/>
      <family val="2"/>
    </font>
    <font>
      <b/>
      <sz val="26"/>
      <color indexed="8"/>
      <name val="Arial"/>
      <family val="2"/>
    </font>
    <font>
      <b/>
      <sz val="16"/>
      <color indexed="8"/>
      <name val="Arial Narrow"/>
      <family val="2"/>
    </font>
    <font>
      <b/>
      <sz val="28"/>
      <color indexed="8"/>
      <name val="Arial Narrow"/>
      <family val="2"/>
    </font>
    <font>
      <sz val="11"/>
      <color theme="1"/>
      <name val="Arial"/>
      <family val="2"/>
    </font>
    <font>
      <b/>
      <sz val="12"/>
      <color theme="1"/>
      <name val="Arial"/>
      <family val="2"/>
    </font>
    <font>
      <sz val="14"/>
      <color theme="1"/>
      <name val="Trebuchet MS"/>
      <family val="2"/>
    </font>
    <font>
      <sz val="14"/>
      <color theme="1" tint="0.499984740745262"/>
      <name val="Trebuchet MS"/>
      <family val="2"/>
    </font>
    <font>
      <sz val="11"/>
      <name val="Calibri"/>
      <family val="2"/>
    </font>
    <font>
      <sz val="9"/>
      <color theme="1"/>
      <name val="Calibri"/>
      <family val="2"/>
      <scheme val="minor"/>
    </font>
    <font>
      <sz val="10"/>
      <color theme="1"/>
      <name val="Arial"/>
      <family val="2"/>
    </font>
    <font>
      <b/>
      <sz val="18"/>
      <color theme="0"/>
      <name val="Arial"/>
      <family val="2"/>
    </font>
    <font>
      <b/>
      <sz val="16"/>
      <color theme="0"/>
      <name val="Arial"/>
      <family val="2"/>
    </font>
    <font>
      <b/>
      <sz val="10"/>
      <color theme="0" tint="-0.499984740745262"/>
      <name val="Trebuchet MS"/>
      <family val="2"/>
    </font>
    <font>
      <b/>
      <sz val="9"/>
      <color theme="1"/>
      <name val="Calibri"/>
      <family val="2"/>
      <scheme val="minor"/>
    </font>
    <font>
      <b/>
      <sz val="10"/>
      <color theme="1"/>
      <name val="Arial"/>
      <family val="2"/>
    </font>
    <font>
      <b/>
      <sz val="14"/>
      <color theme="1"/>
      <name val="Arial"/>
      <family val="2"/>
    </font>
    <font>
      <u/>
      <sz val="10"/>
      <color theme="10"/>
      <name val="Arial"/>
      <family val="2"/>
    </font>
    <font>
      <sz val="12"/>
      <name val="Arial"/>
      <family val="2"/>
    </font>
    <font>
      <b/>
      <sz val="16"/>
      <name val="Arial"/>
      <family val="2"/>
    </font>
    <font>
      <b/>
      <sz val="20"/>
      <name val="Arial"/>
      <family val="2"/>
    </font>
    <font>
      <b/>
      <sz val="12"/>
      <name val="Arial"/>
      <family val="2"/>
    </font>
    <font>
      <b/>
      <sz val="18"/>
      <name val="Arial"/>
      <family val="2"/>
    </font>
  </fonts>
  <fills count="20">
    <fill>
      <patternFill patternType="none"/>
    </fill>
    <fill>
      <patternFill patternType="gray125"/>
    </fill>
    <fill>
      <patternFill patternType="solid">
        <fgColor theme="0"/>
        <bgColor indexed="64"/>
      </patternFill>
    </fill>
    <fill>
      <patternFill patternType="solid">
        <fgColor indexed="13"/>
        <bgColor indexed="64"/>
      </patternFill>
    </fill>
    <fill>
      <patternFill patternType="solid">
        <fgColor rgb="FFFFFF00"/>
        <bgColor indexed="64"/>
      </patternFill>
    </fill>
    <fill>
      <patternFill patternType="solid">
        <fgColor theme="3" tint="0.79998168889431442"/>
        <bgColor theme="4" tint="0.79998168889431442"/>
      </patternFill>
    </fill>
    <fill>
      <patternFill patternType="solid">
        <fgColor theme="3" tint="0.79998168889431442"/>
        <bgColor indexed="64"/>
      </patternFill>
    </fill>
    <fill>
      <patternFill patternType="solid">
        <fgColor theme="0" tint="-4.9989318521683403E-2"/>
        <bgColor indexed="64"/>
      </patternFill>
    </fill>
    <fill>
      <patternFill patternType="solid">
        <fgColor theme="2"/>
        <bgColor indexed="64"/>
      </patternFill>
    </fill>
    <fill>
      <patternFill patternType="solid">
        <fgColor theme="4"/>
        <bgColor indexed="64"/>
      </patternFill>
    </fill>
    <fill>
      <patternFill patternType="solid">
        <fgColor theme="4" tint="0.79998168889431442"/>
        <bgColor indexed="64"/>
      </patternFill>
    </fill>
    <fill>
      <patternFill patternType="solid">
        <fgColor theme="3" tint="0.59999389629810485"/>
        <bgColor indexed="64"/>
      </patternFill>
    </fill>
    <fill>
      <patternFill patternType="solid">
        <fgColor theme="0" tint="-0.14999847407452621"/>
        <bgColor indexed="64"/>
      </patternFill>
    </fill>
    <fill>
      <patternFill patternType="solid">
        <fgColor theme="1" tint="0.499984740745262"/>
        <bgColor indexed="64"/>
      </patternFill>
    </fill>
    <fill>
      <patternFill patternType="solid">
        <fgColor rgb="FF0070C0"/>
        <bgColor indexed="64"/>
      </patternFill>
    </fill>
    <fill>
      <patternFill patternType="solid">
        <fgColor rgb="FF00B050"/>
        <bgColor indexed="64"/>
      </patternFill>
    </fill>
    <fill>
      <patternFill patternType="solid">
        <fgColor theme="2" tint="-9.9978637043366805E-2"/>
        <bgColor indexed="64"/>
      </patternFill>
    </fill>
    <fill>
      <patternFill patternType="solid">
        <fgColor rgb="FFFF0000"/>
        <bgColor indexed="64"/>
      </patternFill>
    </fill>
    <fill>
      <patternFill patternType="solid">
        <fgColor theme="3"/>
        <bgColor indexed="64"/>
      </patternFill>
    </fill>
    <fill>
      <patternFill patternType="solid">
        <fgColor theme="9" tint="0.39997558519241921"/>
        <bgColor indexed="64"/>
      </patternFill>
    </fill>
  </fills>
  <borders count="18">
    <border>
      <left/>
      <right/>
      <top/>
      <bottom/>
      <diagonal/>
    </border>
    <border>
      <left/>
      <right/>
      <top style="thin">
        <color indexed="64"/>
      </top>
      <bottom/>
      <diagonal/>
    </border>
    <border>
      <left/>
      <right/>
      <top/>
      <bottom style="thin">
        <color indexed="64"/>
      </bottom>
      <diagonal/>
    </border>
    <border>
      <left/>
      <right/>
      <top style="thin">
        <color theme="4"/>
      </top>
      <bottom/>
      <diagonal/>
    </border>
    <border>
      <left/>
      <right/>
      <top style="thin">
        <color theme="4"/>
      </top>
      <bottom style="thin">
        <color theme="4"/>
      </bottom>
      <diagonal/>
    </border>
    <border>
      <left/>
      <right/>
      <top/>
      <bottom style="thin">
        <color theme="4"/>
      </bottom>
      <diagonal/>
    </border>
    <border>
      <left/>
      <right/>
      <top style="thin">
        <color theme="3"/>
      </top>
      <bottom style="thin">
        <color theme="3"/>
      </bottom>
      <diagonal/>
    </border>
    <border>
      <left/>
      <right/>
      <top style="thin">
        <color theme="4"/>
      </top>
      <bottom style="thin">
        <color indexed="64"/>
      </bottom>
      <diagonal/>
    </border>
    <border>
      <left/>
      <right/>
      <top style="thin">
        <color theme="4"/>
      </top>
      <bottom style="thin">
        <color theme="3"/>
      </bottom>
      <diagonal/>
    </border>
    <border>
      <left/>
      <right/>
      <top/>
      <bottom style="thin">
        <color theme="3"/>
      </bottom>
      <diagonal/>
    </border>
    <border>
      <left/>
      <right/>
      <top style="medium">
        <color theme="1" tint="0.499984740745262"/>
      </top>
      <bottom/>
      <diagonal/>
    </border>
    <border>
      <left/>
      <right/>
      <top/>
      <bottom style="medium">
        <color theme="1" tint="0.499984740745262"/>
      </bottom>
      <diagonal/>
    </border>
    <border>
      <left/>
      <right/>
      <top style="thin">
        <color theme="1" tint="0.499984740745262"/>
      </top>
      <bottom style="thin">
        <color theme="1" tint="0.499984740745262"/>
      </bottom>
      <diagonal/>
    </border>
    <border>
      <left/>
      <right/>
      <top/>
      <bottom style="thin">
        <color theme="1" tint="0.499984740745262"/>
      </bottom>
      <diagonal/>
    </border>
    <border>
      <left/>
      <right/>
      <top style="thin">
        <color theme="1" tint="0.499984740745262"/>
      </top>
      <bottom/>
      <diagonal/>
    </border>
    <border>
      <left style="thin">
        <color theme="1" tint="0.499984740745262"/>
      </left>
      <right/>
      <top style="thin">
        <color theme="1" tint="0.499984740745262"/>
      </top>
      <bottom style="thin">
        <color theme="1" tint="0.499984740745262"/>
      </bottom>
      <diagonal/>
    </border>
    <border>
      <left/>
      <right style="thin">
        <color theme="1" tint="0.499984740745262"/>
      </right>
      <top style="thin">
        <color theme="1" tint="0.499984740745262"/>
      </top>
      <bottom style="thin">
        <color theme="1" tint="0.499984740745262"/>
      </bottom>
      <diagonal/>
    </border>
    <border>
      <left style="medium">
        <color indexed="64"/>
      </left>
      <right style="medium">
        <color indexed="64"/>
      </right>
      <top style="medium">
        <color indexed="64"/>
      </top>
      <bottom style="medium">
        <color indexed="64"/>
      </bottom>
      <diagonal/>
    </border>
  </borders>
  <cellStyleXfs count="11">
    <xf numFmtId="0" fontId="0" fillId="0" borderId="0"/>
    <xf numFmtId="0" fontId="15" fillId="0" borderId="0"/>
    <xf numFmtId="0" fontId="15" fillId="0" borderId="0"/>
    <xf numFmtId="44" fontId="17" fillId="0" borderId="0" applyFont="0" applyFill="0" applyBorder="0" applyAlignment="0" applyProtection="0"/>
    <xf numFmtId="9" fontId="22" fillId="0" borderId="0" applyFont="0" applyFill="0" applyBorder="0" applyAlignment="0" applyProtection="0"/>
    <xf numFmtId="0" fontId="1" fillId="0" borderId="0"/>
    <xf numFmtId="9" fontId="26" fillId="0" borderId="0" applyFont="0" applyFill="0" applyBorder="0" applyAlignment="0" applyProtection="0"/>
    <xf numFmtId="9" fontId="26" fillId="0" borderId="0" applyFont="0" applyFill="0" applyBorder="0" applyAlignment="0" applyProtection="0"/>
    <xf numFmtId="9" fontId="15" fillId="0" borderId="0" applyFont="0" applyFill="0" applyBorder="0" applyAlignment="0" applyProtection="0"/>
    <xf numFmtId="44" fontId="15" fillId="0" borderId="0" applyFont="0" applyFill="0" applyBorder="0" applyAlignment="0" applyProtection="0"/>
    <xf numFmtId="0" fontId="63" fillId="0" borderId="0" applyNumberFormat="0" applyFill="0" applyBorder="0" applyAlignment="0" applyProtection="0"/>
  </cellStyleXfs>
  <cellXfs count="518">
    <xf numFmtId="0" fontId="0" fillId="0" borderId="0" xfId="0"/>
    <xf numFmtId="0" fontId="2" fillId="0" borderId="0" xfId="0" applyFont="1"/>
    <xf numFmtId="0" fontId="2" fillId="2" borderId="0" xfId="0" applyFont="1" applyFill="1" applyBorder="1"/>
    <xf numFmtId="0" fontId="2" fillId="2" borderId="0" xfId="0" applyFont="1" applyFill="1" applyBorder="1" applyAlignment="1">
      <alignment horizontal="center"/>
    </xf>
    <xf numFmtId="0" fontId="4" fillId="2" borderId="0" xfId="0" applyFont="1" applyFill="1" applyBorder="1" applyAlignment="1">
      <alignment horizontal="center" vertical="center"/>
    </xf>
    <xf numFmtId="0" fontId="2" fillId="2" borderId="0" xfId="0" applyFont="1" applyFill="1"/>
    <xf numFmtId="0" fontId="2" fillId="3" borderId="0" xfId="0" applyFont="1" applyFill="1"/>
    <xf numFmtId="0" fontId="2" fillId="0" borderId="0" xfId="0" applyFont="1" applyAlignment="1">
      <alignment horizontal="center" vertical="center"/>
    </xf>
    <xf numFmtId="0" fontId="15" fillId="0" borderId="0" xfId="0" applyFont="1"/>
    <xf numFmtId="0" fontId="16" fillId="4" borderId="0" xfId="0" applyFont="1" applyFill="1" applyAlignment="1">
      <alignment vertical="center" wrapText="1"/>
    </xf>
    <xf numFmtId="0" fontId="15" fillId="0" borderId="0" xfId="0" applyFont="1" applyAlignment="1">
      <alignment horizontal="left"/>
    </xf>
    <xf numFmtId="0" fontId="15" fillId="0" borderId="0" xfId="0" applyFont="1" applyAlignment="1">
      <alignment vertical="center"/>
    </xf>
    <xf numFmtId="0" fontId="16" fillId="0" borderId="0" xfId="0" applyFont="1" applyAlignment="1">
      <alignment vertical="center" wrapText="1"/>
    </xf>
    <xf numFmtId="0" fontId="16" fillId="0" borderId="0" xfId="0" applyFont="1"/>
    <xf numFmtId="0" fontId="15" fillId="4" borderId="0" xfId="0" applyFont="1" applyFill="1"/>
    <xf numFmtId="0" fontId="0" fillId="0" borderId="0" xfId="0" applyAlignment="1">
      <alignment horizontal="center" vertical="center"/>
    </xf>
    <xf numFmtId="0" fontId="18" fillId="5" borderId="3" xfId="3" applyNumberFormat="1" applyFont="1" applyFill="1" applyBorder="1" applyAlignment="1">
      <alignment horizontal="justify" vertical="center" wrapText="1"/>
    </xf>
    <xf numFmtId="0" fontId="19" fillId="0" borderId="3" xfId="0" applyFont="1" applyBorder="1" applyAlignment="1">
      <alignment horizontal="justify" vertical="center" wrapText="1"/>
    </xf>
    <xf numFmtId="0" fontId="18" fillId="5" borderId="4" xfId="3" applyNumberFormat="1" applyFont="1" applyFill="1" applyBorder="1" applyAlignment="1">
      <alignment horizontal="justify" vertical="center" wrapText="1"/>
    </xf>
    <xf numFmtId="0" fontId="19" fillId="0" borderId="5" xfId="0" applyFont="1" applyBorder="1" applyAlignment="1">
      <alignment horizontal="justify" vertical="center" wrapText="1"/>
    </xf>
    <xf numFmtId="0" fontId="19" fillId="0" borderId="6" xfId="0" applyFont="1" applyBorder="1" applyAlignment="1">
      <alignment horizontal="justify" vertical="center" wrapText="1"/>
    </xf>
    <xf numFmtId="0" fontId="19" fillId="0" borderId="4" xfId="0" applyFont="1" applyBorder="1" applyAlignment="1">
      <alignment horizontal="justify" vertical="center" wrapText="1"/>
    </xf>
    <xf numFmtId="0" fontId="19" fillId="0" borderId="0" xfId="0" applyFont="1" applyBorder="1" applyAlignment="1">
      <alignment horizontal="justify" vertical="center" wrapText="1"/>
    </xf>
    <xf numFmtId="0" fontId="19" fillId="6" borderId="7" xfId="0" applyFont="1" applyFill="1" applyBorder="1" applyAlignment="1">
      <alignment horizontal="justify" vertical="center" wrapText="1"/>
    </xf>
    <xf numFmtId="0" fontId="18" fillId="5" borderId="8" xfId="3" applyNumberFormat="1" applyFont="1" applyFill="1" applyBorder="1" applyAlignment="1">
      <alignment horizontal="justify" vertical="center" wrapText="1"/>
    </xf>
    <xf numFmtId="0" fontId="18" fillId="5" borderId="9" xfId="3" applyNumberFormat="1" applyFont="1" applyFill="1" applyBorder="1" applyAlignment="1">
      <alignment horizontal="justify" vertical="center" wrapText="1"/>
    </xf>
    <xf numFmtId="0" fontId="15" fillId="0" borderId="0" xfId="0" applyFont="1" applyAlignment="1">
      <alignment wrapText="1"/>
    </xf>
    <xf numFmtId="0" fontId="2" fillId="2" borderId="0" xfId="0" applyFont="1" applyFill="1" applyBorder="1" applyAlignment="1">
      <alignment horizontal="center" vertical="center"/>
    </xf>
    <xf numFmtId="0" fontId="3" fillId="2" borderId="0" xfId="0" applyFont="1" applyFill="1" applyBorder="1" applyAlignment="1">
      <alignment horizontal="center" vertical="center" wrapText="1"/>
    </xf>
    <xf numFmtId="0" fontId="7" fillId="2" borderId="0" xfId="5" applyFont="1" applyFill="1"/>
    <xf numFmtId="0" fontId="2" fillId="2" borderId="0" xfId="5" applyFont="1" applyFill="1"/>
    <xf numFmtId="0" fontId="7" fillId="2" borderId="0" xfId="5" applyFont="1" applyFill="1" applyAlignment="1">
      <alignment horizontal="center"/>
    </xf>
    <xf numFmtId="0" fontId="7" fillId="2" borderId="0" xfId="5" applyFont="1" applyFill="1" applyBorder="1"/>
    <xf numFmtId="0" fontId="7" fillId="0" borderId="0" xfId="5" applyFont="1"/>
    <xf numFmtId="9" fontId="7" fillId="0" borderId="0" xfId="6" applyFont="1"/>
    <xf numFmtId="0" fontId="28" fillId="2" borderId="0" xfId="5" applyFont="1" applyFill="1" applyBorder="1" applyAlignment="1">
      <alignment vertical="center" wrapText="1"/>
    </xf>
    <xf numFmtId="0" fontId="23" fillId="7" borderId="11" xfId="5" applyFont="1" applyFill="1" applyBorder="1" applyAlignment="1">
      <alignment horizontal="center" vertical="center" wrapText="1"/>
    </xf>
    <xf numFmtId="0" fontId="2" fillId="2" borderId="0" xfId="5" applyFont="1" applyFill="1" applyBorder="1" applyAlignment="1">
      <alignment horizontal="center"/>
    </xf>
    <xf numFmtId="0" fontId="28" fillId="2" borderId="0" xfId="5" applyFont="1" applyFill="1" applyBorder="1" applyAlignment="1">
      <alignment horizontal="center" vertical="center" wrapText="1"/>
    </xf>
    <xf numFmtId="0" fontId="10" fillId="2" borderId="0" xfId="5" applyFont="1" applyFill="1" applyBorder="1" applyAlignment="1">
      <alignment vertical="center" wrapText="1"/>
    </xf>
    <xf numFmtId="0" fontId="6" fillId="2" borderId="0" xfId="5" applyFont="1" applyFill="1" applyBorder="1" applyAlignment="1">
      <alignment horizontal="center" vertical="center" wrapText="1"/>
    </xf>
    <xf numFmtId="0" fontId="7" fillId="0" borderId="0" xfId="5" applyFont="1" applyFill="1"/>
    <xf numFmtId="9" fontId="7" fillId="0" borderId="0" xfId="6" applyFont="1" applyFill="1"/>
    <xf numFmtId="0" fontId="6" fillId="2" borderId="0" xfId="5" applyFont="1" applyFill="1" applyBorder="1" applyAlignment="1" applyProtection="1">
      <alignment horizontal="left" vertical="center" wrapText="1"/>
    </xf>
    <xf numFmtId="0" fontId="6" fillId="2" borderId="0" xfId="5" applyFont="1" applyFill="1" applyBorder="1" applyAlignment="1" applyProtection="1">
      <alignment vertical="center" wrapText="1"/>
    </xf>
    <xf numFmtId="0" fontId="2" fillId="7" borderId="12" xfId="5" applyFont="1" applyFill="1" applyBorder="1" applyAlignment="1" applyProtection="1">
      <alignment horizontal="left" vertical="center" wrapText="1"/>
    </xf>
    <xf numFmtId="0" fontId="6" fillId="2" borderId="0" xfId="5" applyFont="1" applyFill="1" applyBorder="1" applyAlignment="1" applyProtection="1">
      <alignment horizontal="center" vertical="center" wrapText="1"/>
    </xf>
    <xf numFmtId="9" fontId="8" fillId="0" borderId="0" xfId="6" applyFont="1"/>
    <xf numFmtId="0" fontId="2" fillId="7" borderId="12" xfId="5" applyFont="1" applyFill="1" applyBorder="1" applyAlignment="1" applyProtection="1">
      <alignment horizontal="center" vertical="center" wrapText="1"/>
      <protection locked="0"/>
    </xf>
    <xf numFmtId="0" fontId="7" fillId="8" borderId="0" xfId="5" applyFont="1" applyFill="1" applyBorder="1"/>
    <xf numFmtId="0" fontId="7" fillId="8" borderId="0" xfId="5" applyFont="1" applyFill="1" applyBorder="1" applyAlignment="1" applyProtection="1">
      <alignment horizontal="center"/>
    </xf>
    <xf numFmtId="0" fontId="2" fillId="0" borderId="0" xfId="5" applyFont="1"/>
    <xf numFmtId="0" fontId="7" fillId="0" borderId="0" xfId="5" applyFont="1" applyAlignment="1">
      <alignment horizontal="center"/>
    </xf>
    <xf numFmtId="0" fontId="2" fillId="2" borderId="0" xfId="0" applyFont="1" applyFill="1" applyBorder="1" applyAlignment="1">
      <alignment horizontal="justify" vertical="center" wrapText="1"/>
    </xf>
    <xf numFmtId="9" fontId="2" fillId="2" borderId="0" xfId="0" applyNumberFormat="1" applyFont="1" applyFill="1" applyBorder="1" applyAlignment="1" applyProtection="1">
      <alignment horizontal="center" vertical="center" wrapText="1"/>
      <protection locked="0"/>
    </xf>
    <xf numFmtId="0" fontId="31" fillId="2" borderId="13" xfId="5" applyFont="1" applyFill="1" applyBorder="1" applyAlignment="1" applyProtection="1">
      <alignment wrapText="1"/>
      <protection hidden="1"/>
    </xf>
    <xf numFmtId="0" fontId="2" fillId="7" borderId="12" xfId="5" applyFont="1" applyFill="1" applyBorder="1" applyAlignment="1" applyProtection="1">
      <alignment vertical="center" wrapText="1"/>
      <protection locked="0"/>
    </xf>
    <xf numFmtId="0" fontId="2" fillId="7" borderId="10" xfId="5" applyFont="1" applyFill="1" applyBorder="1" applyAlignment="1"/>
    <xf numFmtId="0" fontId="2" fillId="7" borderId="0" xfId="5" applyFont="1" applyFill="1" applyBorder="1" applyAlignment="1"/>
    <xf numFmtId="0" fontId="2" fillId="7" borderId="11" xfId="5" applyFont="1" applyFill="1" applyBorder="1" applyAlignment="1"/>
    <xf numFmtId="0" fontId="31" fillId="2" borderId="12" xfId="5" applyFont="1" applyFill="1" applyBorder="1" applyAlignment="1" applyProtection="1">
      <alignment wrapText="1"/>
      <protection hidden="1"/>
    </xf>
    <xf numFmtId="0" fontId="20" fillId="2" borderId="0" xfId="5" applyFont="1" applyFill="1" applyBorder="1" applyAlignment="1" applyProtection="1">
      <alignment horizontal="center" vertical="center" wrapText="1"/>
      <protection locked="0"/>
    </xf>
    <xf numFmtId="0" fontId="33" fillId="0" borderId="0" xfId="0" applyFont="1" applyAlignment="1">
      <alignment horizontal="justify" vertical="center"/>
    </xf>
    <xf numFmtId="0" fontId="33" fillId="0" borderId="0" xfId="0" applyFont="1" applyAlignment="1">
      <alignment horizontal="left" vertical="center" indent="4"/>
    </xf>
    <xf numFmtId="0" fontId="36" fillId="0" borderId="0" xfId="0" applyFont="1" applyAlignment="1">
      <alignment horizontal="justify" vertical="center"/>
    </xf>
    <xf numFmtId="0" fontId="38" fillId="0" borderId="0" xfId="0" applyFont="1" applyAlignment="1">
      <alignment horizontal="justify" vertical="center"/>
    </xf>
    <xf numFmtId="0" fontId="2" fillId="7" borderId="12" xfId="5" applyFont="1" applyFill="1" applyBorder="1" applyAlignment="1" applyProtection="1">
      <alignment horizontal="center" vertical="center" wrapText="1"/>
      <protection locked="0"/>
    </xf>
    <xf numFmtId="0" fontId="31" fillId="2" borderId="0" xfId="5" applyFont="1" applyFill="1" applyBorder="1" applyAlignment="1" applyProtection="1">
      <alignment wrapText="1"/>
      <protection hidden="1"/>
    </xf>
    <xf numFmtId="0" fontId="31" fillId="2" borderId="13" xfId="5" applyFont="1" applyFill="1" applyBorder="1" applyAlignment="1" applyProtection="1">
      <alignment horizontal="center" vertical="center" wrapText="1"/>
      <protection hidden="1"/>
    </xf>
    <xf numFmtId="0" fontId="0" fillId="4" borderId="0" xfId="0" applyFill="1"/>
    <xf numFmtId="0" fontId="31" fillId="2" borderId="13" xfId="5" applyFont="1" applyFill="1" applyBorder="1" applyAlignment="1" applyProtection="1">
      <alignment vertical="center" wrapText="1"/>
      <protection hidden="1"/>
    </xf>
    <xf numFmtId="0" fontId="15" fillId="0" borderId="0" xfId="0" applyFont="1" applyAlignment="1">
      <alignment horizontal="center" vertical="center"/>
    </xf>
    <xf numFmtId="0" fontId="27" fillId="0" borderId="0" xfId="0" applyFont="1" applyAlignment="1">
      <alignment horizontal="justify" vertical="center" wrapText="1"/>
    </xf>
    <xf numFmtId="0" fontId="31" fillId="2" borderId="14" xfId="5" applyFont="1" applyFill="1" applyBorder="1" applyAlignment="1" applyProtection="1">
      <alignment wrapText="1"/>
      <protection hidden="1"/>
    </xf>
    <xf numFmtId="0" fontId="2" fillId="7" borderId="13" xfId="5" applyFont="1" applyFill="1" applyBorder="1" applyAlignment="1" applyProtection="1">
      <alignment horizontal="left" vertical="center" wrapText="1"/>
    </xf>
    <xf numFmtId="0" fontId="32" fillId="8" borderId="0" xfId="5" applyFont="1" applyFill="1" applyBorder="1" applyAlignment="1" applyProtection="1">
      <alignment wrapText="1"/>
      <protection locked="0"/>
    </xf>
    <xf numFmtId="0" fontId="31" fillId="8" borderId="0" xfId="5" applyFont="1" applyFill="1" applyBorder="1" applyAlignment="1" applyProtection="1">
      <alignment vertical="center" wrapText="1"/>
      <protection locked="0"/>
    </xf>
    <xf numFmtId="0" fontId="7" fillId="7" borderId="0" xfId="5" applyFont="1" applyFill="1"/>
    <xf numFmtId="0" fontId="32" fillId="2" borderId="0" xfId="5" applyFont="1" applyFill="1" applyBorder="1" applyAlignment="1" applyProtection="1">
      <alignment wrapText="1"/>
      <protection locked="0"/>
    </xf>
    <xf numFmtId="0" fontId="31" fillId="2" borderId="0" xfId="5" applyFont="1" applyFill="1" applyBorder="1" applyAlignment="1" applyProtection="1">
      <alignment vertical="center" wrapText="1"/>
      <protection locked="0"/>
    </xf>
    <xf numFmtId="49" fontId="15" fillId="0" borderId="0" xfId="0" applyNumberFormat="1" applyFont="1" applyAlignment="1">
      <alignment horizontal="center" vertical="center"/>
    </xf>
    <xf numFmtId="0" fontId="7" fillId="0" borderId="0" xfId="5" applyFont="1" applyFill="1" applyBorder="1"/>
    <xf numFmtId="0" fontId="2" fillId="7" borderId="12" xfId="5" applyFont="1" applyFill="1" applyBorder="1" applyAlignment="1" applyProtection="1">
      <alignment horizontal="center" vertical="center" wrapText="1"/>
      <protection locked="0"/>
    </xf>
    <xf numFmtId="0" fontId="31" fillId="2" borderId="13" xfId="5" applyFont="1" applyFill="1" applyBorder="1" applyAlignment="1" applyProtection="1">
      <alignment horizontal="center" vertical="center" wrapText="1"/>
      <protection hidden="1"/>
    </xf>
    <xf numFmtId="0" fontId="23" fillId="7" borderId="0" xfId="5" applyFont="1" applyFill="1" applyBorder="1" applyAlignment="1">
      <alignment horizontal="center" vertical="center" wrapText="1"/>
    </xf>
    <xf numFmtId="0" fontId="35" fillId="7" borderId="10" xfId="5" applyFont="1" applyFill="1" applyBorder="1" applyAlignment="1">
      <alignment horizontal="center" vertical="center"/>
    </xf>
    <xf numFmtId="0" fontId="35" fillId="7" borderId="0" xfId="5" applyFont="1" applyFill="1" applyBorder="1" applyAlignment="1">
      <alignment horizontal="center" vertical="center"/>
    </xf>
    <xf numFmtId="0" fontId="9" fillId="7" borderId="11" xfId="5" applyFont="1" applyFill="1" applyBorder="1" applyAlignment="1">
      <alignment horizontal="center" vertical="center"/>
    </xf>
    <xf numFmtId="0" fontId="2" fillId="2" borderId="0" xfId="0" applyFont="1" applyFill="1" applyAlignment="1">
      <alignment horizontal="center"/>
    </xf>
    <xf numFmtId="0" fontId="3" fillId="2" borderId="0" xfId="0" applyFont="1" applyFill="1" applyBorder="1" applyAlignment="1">
      <alignment horizontal="center" vertical="center" wrapText="1"/>
    </xf>
    <xf numFmtId="0" fontId="2" fillId="2" borderId="0" xfId="0" applyFont="1" applyFill="1" applyBorder="1" applyAlignment="1">
      <alignment horizontal="center"/>
    </xf>
    <xf numFmtId="0" fontId="2" fillId="7" borderId="12" xfId="5" applyFont="1" applyFill="1" applyBorder="1" applyAlignment="1" applyProtection="1">
      <alignment horizontal="center" vertical="center" wrapText="1"/>
      <protection locked="0"/>
    </xf>
    <xf numFmtId="0" fontId="10" fillId="2" borderId="0" xfId="0" applyFont="1" applyFill="1" applyBorder="1" applyAlignment="1">
      <alignment horizontal="center" vertical="center" wrapText="1"/>
    </xf>
    <xf numFmtId="44" fontId="2" fillId="2" borderId="0" xfId="9" applyFont="1" applyFill="1" applyBorder="1" applyAlignment="1" applyProtection="1">
      <alignment horizontal="center" vertical="center" wrapText="1"/>
      <protection locked="0"/>
    </xf>
    <xf numFmtId="0" fontId="2" fillId="9" borderId="12" xfId="5" applyFont="1" applyFill="1" applyBorder="1" applyAlignment="1" applyProtection="1">
      <alignment vertical="center" wrapText="1"/>
      <protection locked="0"/>
    </xf>
    <xf numFmtId="0" fontId="2" fillId="11" borderId="12" xfId="5" applyFont="1" applyFill="1" applyBorder="1" applyAlignment="1" applyProtection="1">
      <alignment horizontal="center" vertical="center" wrapText="1"/>
      <protection locked="0"/>
    </xf>
    <xf numFmtId="0" fontId="2" fillId="7" borderId="14" xfId="5" applyFont="1" applyFill="1" applyBorder="1" applyAlignment="1" applyProtection="1">
      <alignment vertical="center" wrapText="1"/>
      <protection locked="0"/>
    </xf>
    <xf numFmtId="0" fontId="2" fillId="12" borderId="12" xfId="5" applyFont="1" applyFill="1" applyBorder="1" applyAlignment="1" applyProtection="1">
      <alignment horizontal="center" vertical="center" wrapText="1"/>
      <protection locked="0"/>
    </xf>
    <xf numFmtId="0" fontId="7" fillId="9" borderId="0" xfId="5" applyFont="1" applyFill="1"/>
    <xf numFmtId="0" fontId="31" fillId="2" borderId="0" xfId="5" applyFont="1" applyFill="1" applyBorder="1" applyAlignment="1" applyProtection="1">
      <alignment horizontal="center" vertical="center" wrapText="1"/>
      <protection hidden="1"/>
    </xf>
    <xf numFmtId="49" fontId="41" fillId="10" borderId="0" xfId="0" applyNumberFormat="1" applyFont="1" applyFill="1" applyAlignment="1">
      <alignment horizontal="left"/>
    </xf>
    <xf numFmtId="49" fontId="42" fillId="0" borderId="0" xfId="0" applyNumberFormat="1" applyFont="1" applyAlignment="1">
      <alignment horizontal="center"/>
    </xf>
    <xf numFmtId="0" fontId="18" fillId="0" borderId="0" xfId="0" applyFont="1" applyAlignment="1">
      <alignment vertical="center"/>
    </xf>
    <xf numFmtId="0" fontId="42" fillId="0" borderId="0" xfId="0" applyFont="1" applyAlignment="1">
      <alignment horizontal="center" vertical="center"/>
    </xf>
    <xf numFmtId="0" fontId="0" fillId="0" borderId="0" xfId="0" applyAlignment="1">
      <alignment horizontal="justify" vertical="center" wrapText="1"/>
    </xf>
    <xf numFmtId="0" fontId="41" fillId="10" borderId="0" xfId="0" applyFont="1" applyFill="1" applyAlignment="1">
      <alignment vertical="center"/>
    </xf>
    <xf numFmtId="0" fontId="41" fillId="10" borderId="0" xfId="0" applyFont="1" applyFill="1" applyAlignment="1">
      <alignment horizontal="center" vertical="center"/>
    </xf>
    <xf numFmtId="0" fontId="31" fillId="7" borderId="12" xfId="5" applyFont="1" applyFill="1" applyBorder="1" applyAlignment="1" applyProtection="1">
      <alignment horizontal="center" vertical="center" wrapText="1"/>
      <protection hidden="1"/>
    </xf>
    <xf numFmtId="0" fontId="9" fillId="7" borderId="11" xfId="5" applyFont="1" applyFill="1" applyBorder="1" applyAlignment="1">
      <alignment vertical="center"/>
    </xf>
    <xf numFmtId="0" fontId="35" fillId="7" borderId="10" xfId="5" applyFont="1" applyFill="1" applyBorder="1" applyAlignment="1">
      <alignment vertical="center"/>
    </xf>
    <xf numFmtId="0" fontId="35" fillId="7" borderId="0" xfId="5" applyFont="1" applyFill="1" applyBorder="1" applyAlignment="1">
      <alignment vertical="center"/>
    </xf>
    <xf numFmtId="0" fontId="20" fillId="2" borderId="0" xfId="0" applyFont="1" applyFill="1" applyBorder="1" applyAlignment="1">
      <alignment horizontal="center" vertical="center" wrapText="1"/>
    </xf>
    <xf numFmtId="0" fontId="44" fillId="2" borderId="0" xfId="0" applyFont="1" applyFill="1" applyBorder="1" applyAlignment="1">
      <alignment horizontal="center" vertical="center" wrapText="1"/>
    </xf>
    <xf numFmtId="10" fontId="20" fillId="2" borderId="0" xfId="8" applyNumberFormat="1" applyFont="1" applyFill="1" applyBorder="1" applyAlignment="1">
      <alignment horizontal="center" vertical="center" wrapText="1"/>
    </xf>
    <xf numFmtId="9" fontId="2" fillId="2" borderId="0" xfId="0" applyNumberFormat="1" applyFont="1" applyFill="1" applyBorder="1" applyAlignment="1" applyProtection="1">
      <alignment horizontal="justify" vertical="center" wrapText="1"/>
      <protection locked="0"/>
    </xf>
    <xf numFmtId="14" fontId="2" fillId="2" borderId="0" xfId="0" applyNumberFormat="1" applyFont="1" applyFill="1" applyBorder="1" applyAlignment="1" applyProtection="1">
      <alignment horizontal="center" vertical="center" wrapText="1"/>
      <protection locked="0"/>
    </xf>
    <xf numFmtId="0" fontId="20" fillId="2" borderId="0" xfId="0" applyFont="1" applyFill="1" applyBorder="1" applyAlignment="1" applyProtection="1">
      <alignment horizontal="center" vertical="center" wrapText="1"/>
      <protection locked="0"/>
    </xf>
    <xf numFmtId="0" fontId="20" fillId="2" borderId="14" xfId="0" applyFont="1" applyFill="1" applyBorder="1" applyAlignment="1" applyProtection="1">
      <alignment horizontal="center" vertical="center" wrapText="1"/>
      <protection locked="0"/>
    </xf>
    <xf numFmtId="44" fontId="2" fillId="2" borderId="0" xfId="9" applyFont="1" applyFill="1" applyBorder="1" applyAlignment="1" applyProtection="1">
      <alignment vertical="center" wrapText="1"/>
      <protection locked="0"/>
    </xf>
    <xf numFmtId="9" fontId="2" fillId="2" borderId="0" xfId="8" applyFont="1" applyFill="1" applyBorder="1" applyAlignment="1">
      <alignment horizontal="center" vertical="center"/>
    </xf>
    <xf numFmtId="9" fontId="2" fillId="2" borderId="0" xfId="8" applyFont="1" applyFill="1" applyBorder="1"/>
    <xf numFmtId="9" fontId="7" fillId="2" borderId="0" xfId="6" applyFont="1" applyFill="1" applyBorder="1"/>
    <xf numFmtId="0" fontId="5" fillId="2" borderId="0" xfId="0" applyFont="1" applyFill="1" applyBorder="1" applyAlignment="1">
      <alignment vertical="center" wrapText="1"/>
    </xf>
    <xf numFmtId="0" fontId="2" fillId="2" borderId="0" xfId="0" applyFont="1" applyFill="1" applyAlignment="1"/>
    <xf numFmtId="0" fontId="2" fillId="2" borderId="12" xfId="0" applyFont="1" applyFill="1" applyBorder="1" applyAlignment="1"/>
    <xf numFmtId="164" fontId="2" fillId="2" borderId="12" xfId="0" applyNumberFormat="1" applyFont="1" applyFill="1" applyBorder="1" applyAlignment="1">
      <alignment vertical="center"/>
    </xf>
    <xf numFmtId="0" fontId="2" fillId="2" borderId="14" xfId="0" applyFont="1" applyFill="1" applyBorder="1" applyAlignment="1"/>
    <xf numFmtId="0" fontId="45" fillId="9" borderId="12" xfId="0" applyFont="1" applyFill="1" applyBorder="1" applyAlignment="1">
      <alignment vertical="center" wrapText="1"/>
    </xf>
    <xf numFmtId="0" fontId="45" fillId="15" borderId="13" xfId="0" applyFont="1" applyFill="1" applyBorder="1" applyAlignment="1">
      <alignment vertical="center" wrapText="1"/>
    </xf>
    <xf numFmtId="0" fontId="2" fillId="15" borderId="13" xfId="0" applyFont="1" applyFill="1" applyBorder="1"/>
    <xf numFmtId="0" fontId="2" fillId="9" borderId="12" xfId="0" applyFont="1" applyFill="1" applyBorder="1"/>
    <xf numFmtId="0" fontId="2" fillId="7" borderId="12" xfId="5" applyFont="1" applyFill="1" applyBorder="1" applyAlignment="1" applyProtection="1">
      <alignment horizontal="center" vertical="center" wrapText="1"/>
      <protection locked="0"/>
    </xf>
    <xf numFmtId="0" fontId="31" fillId="2" borderId="13" xfId="5" applyFont="1" applyFill="1" applyBorder="1" applyAlignment="1" applyProtection="1">
      <alignment horizontal="center" vertical="center" wrapText="1"/>
      <protection hidden="1"/>
    </xf>
    <xf numFmtId="0" fontId="23" fillId="7" borderId="10" xfId="5" applyFont="1" applyFill="1" applyBorder="1" applyAlignment="1">
      <alignment horizontal="center" vertical="center" wrapText="1"/>
    </xf>
    <xf numFmtId="0" fontId="20" fillId="2" borderId="0" xfId="0" applyFont="1" applyFill="1" applyBorder="1" applyAlignment="1" applyProtection="1">
      <alignment vertical="center" wrapText="1"/>
      <protection locked="0"/>
    </xf>
    <xf numFmtId="164" fontId="2" fillId="2" borderId="0" xfId="9" applyNumberFormat="1" applyFont="1" applyFill="1" applyBorder="1" applyAlignment="1" applyProtection="1">
      <alignment vertical="center" wrapText="1"/>
      <protection locked="0"/>
    </xf>
    <xf numFmtId="164" fontId="6" fillId="2" borderId="12" xfId="0" applyNumberFormat="1" applyFont="1" applyFill="1" applyBorder="1" applyAlignment="1">
      <alignment vertical="center"/>
    </xf>
    <xf numFmtId="0" fontId="15" fillId="2" borderId="0" xfId="0" applyFont="1" applyFill="1" applyBorder="1" applyAlignment="1" applyProtection="1">
      <alignment horizontal="justify" vertical="center" wrapText="1"/>
      <protection locked="0"/>
    </xf>
    <xf numFmtId="9" fontId="9" fillId="2" borderId="12" xfId="0" applyNumberFormat="1" applyFont="1" applyFill="1" applyBorder="1" applyAlignment="1">
      <alignment horizontal="center" vertical="center"/>
    </xf>
    <xf numFmtId="0" fontId="45" fillId="15" borderId="0" xfId="0" applyFont="1" applyFill="1" applyBorder="1" applyAlignment="1">
      <alignment vertical="center" wrapText="1"/>
    </xf>
    <xf numFmtId="10" fontId="2" fillId="2" borderId="0" xfId="4" applyNumberFormat="1" applyFont="1" applyFill="1" applyBorder="1" applyAlignment="1">
      <alignment horizontal="justify" vertical="center" wrapText="1"/>
    </xf>
    <xf numFmtId="164" fontId="6" fillId="2" borderId="12" xfId="3" applyNumberFormat="1" applyFont="1" applyFill="1" applyBorder="1" applyAlignment="1">
      <alignment horizontal="center" vertical="center"/>
    </xf>
    <xf numFmtId="0" fontId="6" fillId="2" borderId="12" xfId="0" applyFont="1" applyFill="1" applyBorder="1" applyAlignment="1"/>
    <xf numFmtId="165" fontId="9" fillId="2" borderId="13" xfId="4" applyNumberFormat="1" applyFont="1" applyFill="1" applyBorder="1" applyAlignment="1">
      <alignment horizontal="center" vertical="center"/>
    </xf>
    <xf numFmtId="164" fontId="6" fillId="2" borderId="13" xfId="0" applyNumberFormat="1" applyFont="1" applyFill="1" applyBorder="1" applyAlignment="1">
      <alignment vertical="center"/>
    </xf>
    <xf numFmtId="0" fontId="45" fillId="17" borderId="13" xfId="0" applyFont="1" applyFill="1" applyBorder="1" applyAlignment="1">
      <alignment vertical="center" wrapText="1"/>
    </xf>
    <xf numFmtId="0" fontId="2" fillId="17" borderId="13" xfId="0" applyFont="1" applyFill="1" applyBorder="1"/>
    <xf numFmtId="0" fontId="45" fillId="13" borderId="13" xfId="0" applyFont="1" applyFill="1" applyBorder="1" applyAlignment="1">
      <alignment vertical="center" wrapText="1"/>
    </xf>
    <xf numFmtId="0" fontId="2" fillId="13" borderId="13" xfId="0" applyFont="1" applyFill="1" applyBorder="1"/>
    <xf numFmtId="0" fontId="6" fillId="2" borderId="12" xfId="0" applyFont="1" applyFill="1" applyBorder="1" applyAlignment="1">
      <alignment horizontal="justify" vertical="center" wrapText="1"/>
    </xf>
    <xf numFmtId="0" fontId="2" fillId="2" borderId="14" xfId="0" applyFont="1" applyFill="1" applyBorder="1" applyAlignment="1">
      <alignment horizontal="justify" vertical="center" wrapText="1"/>
    </xf>
    <xf numFmtId="0" fontId="45" fillId="17" borderId="13" xfId="0" applyFont="1" applyFill="1" applyBorder="1" applyAlignment="1">
      <alignment horizontal="justify" vertical="center" wrapText="1"/>
    </xf>
    <xf numFmtId="9" fontId="9" fillId="2" borderId="13" xfId="4" applyNumberFormat="1" applyFont="1" applyFill="1" applyBorder="1" applyAlignment="1">
      <alignment horizontal="center" vertical="center"/>
    </xf>
    <xf numFmtId="0" fontId="13" fillId="2" borderId="0" xfId="0" applyFont="1" applyFill="1" applyBorder="1" applyAlignment="1">
      <alignment horizontal="center" vertical="center" wrapText="1"/>
    </xf>
    <xf numFmtId="0" fontId="2" fillId="2" borderId="0" xfId="0" applyFont="1" applyFill="1" applyBorder="1" applyAlignment="1">
      <alignment horizontal="center" vertical="center" wrapText="1"/>
    </xf>
    <xf numFmtId="0" fontId="15" fillId="2" borderId="13" xfId="0" applyFont="1" applyFill="1" applyBorder="1" applyAlignment="1" applyProtection="1">
      <alignment horizontal="justify" vertical="center" wrapText="1"/>
      <protection locked="0"/>
    </xf>
    <xf numFmtId="0" fontId="2" fillId="2" borderId="0" xfId="0" applyFont="1" applyFill="1" applyBorder="1" applyAlignment="1">
      <alignment vertical="center" wrapText="1"/>
    </xf>
    <xf numFmtId="164" fontId="23" fillId="2" borderId="0" xfId="0" applyNumberFormat="1" applyFont="1" applyFill="1" applyBorder="1" applyAlignment="1">
      <alignment horizontal="center" vertical="center" wrapText="1"/>
    </xf>
    <xf numFmtId="0" fontId="0" fillId="0" borderId="0" xfId="0" applyAlignment="1">
      <alignment vertical="center"/>
    </xf>
    <xf numFmtId="49" fontId="0" fillId="0" borderId="0" xfId="0" applyNumberFormat="1" applyAlignment="1">
      <alignment vertical="center"/>
    </xf>
    <xf numFmtId="49" fontId="0" fillId="4" borderId="0" xfId="0" applyNumberFormat="1" applyFill="1" applyAlignment="1">
      <alignment vertical="center"/>
    </xf>
    <xf numFmtId="0" fontId="21" fillId="4" borderId="0" xfId="0" applyFont="1" applyFill="1" applyAlignment="1">
      <alignment horizontal="center" vertical="center"/>
    </xf>
    <xf numFmtId="164" fontId="8" fillId="9" borderId="12" xfId="3" applyNumberFormat="1" applyFont="1" applyFill="1" applyBorder="1" applyAlignment="1">
      <alignment horizontal="center" vertical="center"/>
    </xf>
    <xf numFmtId="0" fontId="5" fillId="16" borderId="0" xfId="0" applyFont="1" applyFill="1" applyBorder="1" applyAlignment="1" applyProtection="1">
      <alignment horizontal="center" vertical="center" wrapText="1"/>
    </xf>
    <xf numFmtId="9" fontId="2" fillId="16" borderId="0" xfId="0" applyNumberFormat="1" applyFont="1" applyFill="1" applyBorder="1" applyAlignment="1" applyProtection="1">
      <alignment horizontal="center" vertical="center"/>
    </xf>
    <xf numFmtId="9" fontId="5" fillId="16" borderId="0" xfId="0" applyNumberFormat="1" applyFont="1" applyFill="1" applyBorder="1" applyAlignment="1" applyProtection="1">
      <alignment horizontal="center" vertical="center" wrapText="1"/>
    </xf>
    <xf numFmtId="0" fontId="2" fillId="16" borderId="0" xfId="0" applyFont="1" applyFill="1" applyBorder="1" applyAlignment="1" applyProtection="1">
      <alignment horizontal="center" vertical="center"/>
    </xf>
    <xf numFmtId="0" fontId="2" fillId="16" borderId="0" xfId="0" applyFont="1" applyFill="1" applyBorder="1" applyAlignment="1" applyProtection="1">
      <alignment horizontal="center"/>
    </xf>
    <xf numFmtId="0" fontId="4" fillId="16" borderId="0" xfId="0" applyFont="1" applyFill="1" applyBorder="1" applyAlignment="1" applyProtection="1">
      <alignment horizontal="center" vertical="center"/>
    </xf>
    <xf numFmtId="0" fontId="10" fillId="16" borderId="0" xfId="0" applyFont="1" applyFill="1" applyBorder="1" applyAlignment="1" applyProtection="1">
      <alignment horizontal="center" vertical="center" wrapText="1"/>
    </xf>
    <xf numFmtId="0" fontId="2" fillId="16" borderId="0" xfId="0" applyFont="1" applyFill="1" applyProtection="1"/>
    <xf numFmtId="164" fontId="6" fillId="2" borderId="0" xfId="0" applyNumberFormat="1" applyFont="1" applyFill="1" applyBorder="1" applyAlignment="1" applyProtection="1">
      <alignment vertical="center"/>
      <protection locked="0"/>
    </xf>
    <xf numFmtId="0" fontId="2" fillId="11" borderId="12" xfId="5" applyFont="1" applyFill="1" applyBorder="1" applyAlignment="1" applyProtection="1">
      <alignment horizontal="center" vertical="center" wrapText="1"/>
      <protection locked="0" hidden="1"/>
    </xf>
    <xf numFmtId="0" fontId="2" fillId="9" borderId="12" xfId="5" applyFont="1" applyFill="1" applyBorder="1" applyAlignment="1" applyProtection="1">
      <alignment vertical="center" wrapText="1"/>
      <protection locked="0" hidden="1"/>
    </xf>
    <xf numFmtId="0" fontId="7" fillId="9" borderId="0" xfId="5" applyFont="1" applyFill="1" applyProtection="1">
      <protection locked="0" hidden="1"/>
    </xf>
    <xf numFmtId="164" fontId="8" fillId="9" borderId="12" xfId="3" applyNumberFormat="1" applyFont="1" applyFill="1" applyBorder="1" applyAlignment="1" applyProtection="1">
      <alignment horizontal="center" vertical="center"/>
      <protection locked="0" hidden="1"/>
    </xf>
    <xf numFmtId="0" fontId="2" fillId="12" borderId="12" xfId="5" applyFont="1" applyFill="1" applyBorder="1" applyAlignment="1" applyProtection="1">
      <alignment horizontal="center" vertical="center" wrapText="1"/>
      <protection locked="0" hidden="1"/>
    </xf>
    <xf numFmtId="0" fontId="2" fillId="7" borderId="12" xfId="5" applyFont="1" applyFill="1" applyBorder="1" applyAlignment="1" applyProtection="1">
      <alignment horizontal="center" vertical="center" wrapText="1"/>
      <protection locked="0" hidden="1"/>
    </xf>
    <xf numFmtId="0" fontId="43" fillId="2" borderId="12" xfId="5" applyFont="1" applyFill="1" applyBorder="1" applyAlignment="1" applyProtection="1">
      <alignment horizontal="left" vertical="center" wrapText="1"/>
      <protection locked="0" hidden="1"/>
    </xf>
    <xf numFmtId="0" fontId="43" fillId="2" borderId="12" xfId="5" applyFont="1" applyFill="1" applyBorder="1" applyAlignment="1" applyProtection="1">
      <alignment horizontal="justify" vertical="center" wrapText="1"/>
      <protection locked="0" hidden="1"/>
    </xf>
    <xf numFmtId="0" fontId="2" fillId="7" borderId="12" xfId="5" applyFont="1" applyFill="1" applyBorder="1" applyAlignment="1" applyProtection="1">
      <alignment vertical="center" wrapText="1"/>
      <protection locked="0" hidden="1"/>
    </xf>
    <xf numFmtId="0" fontId="2" fillId="7" borderId="14" xfId="5" applyFont="1" applyFill="1" applyBorder="1" applyAlignment="1" applyProtection="1">
      <alignment vertical="center" wrapText="1"/>
      <protection locked="0" hidden="1"/>
    </xf>
    <xf numFmtId="0" fontId="2" fillId="7" borderId="12" xfId="5" applyFont="1" applyFill="1" applyBorder="1" applyAlignment="1" applyProtection="1">
      <alignment horizontal="left" vertical="center" wrapText="1"/>
      <protection locked="0"/>
    </xf>
    <xf numFmtId="0" fontId="27" fillId="7" borderId="10" xfId="5" applyFont="1" applyFill="1" applyBorder="1" applyAlignment="1">
      <alignment horizontal="center" vertical="center" wrapText="1"/>
    </xf>
    <xf numFmtId="0" fontId="27" fillId="7" borderId="0" xfId="5" applyFont="1" applyFill="1" applyBorder="1" applyAlignment="1">
      <alignment horizontal="center" vertical="center" wrapText="1"/>
    </xf>
    <xf numFmtId="14" fontId="29" fillId="7" borderId="11" xfId="5" applyNumberFormat="1" applyFont="1" applyFill="1" applyBorder="1" applyAlignment="1">
      <alignment horizontal="center" vertical="center" wrapText="1"/>
    </xf>
    <xf numFmtId="0" fontId="2" fillId="7" borderId="12" xfId="5" applyFont="1" applyFill="1" applyBorder="1" applyAlignment="1" applyProtection="1">
      <alignment horizontal="center" vertical="center" wrapText="1"/>
      <protection locked="0"/>
    </xf>
    <xf numFmtId="0" fontId="2" fillId="2" borderId="0" xfId="0" applyFont="1" applyFill="1" applyAlignment="1">
      <alignment horizontal="center" vertical="center"/>
    </xf>
    <xf numFmtId="0" fontId="3" fillId="2" borderId="0" xfId="0" applyFont="1" applyFill="1" applyBorder="1" applyAlignment="1">
      <alignment horizontal="center" vertical="center" wrapText="1"/>
    </xf>
    <xf numFmtId="0" fontId="7" fillId="2" borderId="0" xfId="0" applyFont="1" applyFill="1" applyBorder="1" applyAlignment="1" applyProtection="1">
      <alignment horizontal="justify" vertical="center" wrapText="1"/>
      <protection locked="0"/>
    </xf>
    <xf numFmtId="0" fontId="34" fillId="2" borderId="0" xfId="0" applyFont="1" applyFill="1" applyBorder="1" applyAlignment="1">
      <alignment horizontal="left" vertical="center" wrapText="1"/>
    </xf>
    <xf numFmtId="0" fontId="6" fillId="2" borderId="0" xfId="0" applyFont="1" applyFill="1" applyBorder="1" applyAlignment="1">
      <alignment horizontal="left" vertical="center" wrapText="1"/>
    </xf>
    <xf numFmtId="0" fontId="6" fillId="2" borderId="0" xfId="0" applyFont="1" applyFill="1" applyBorder="1" applyAlignment="1">
      <alignment horizontal="center" vertical="center" wrapText="1"/>
    </xf>
    <xf numFmtId="0" fontId="7" fillId="2" borderId="0" xfId="0" applyFont="1" applyFill="1" applyBorder="1" applyAlignment="1" applyProtection="1">
      <alignment vertical="center" wrapText="1"/>
      <protection locked="0"/>
    </xf>
    <xf numFmtId="0" fontId="7" fillId="2" borderId="0" xfId="0" applyFont="1" applyFill="1" applyBorder="1" applyAlignment="1" applyProtection="1">
      <alignment horizontal="justify" vertical="center" wrapText="1"/>
      <protection locked="0"/>
    </xf>
    <xf numFmtId="9" fontId="48" fillId="2" borderId="0" xfId="4" applyFont="1" applyFill="1" applyBorder="1" applyAlignment="1" applyProtection="1">
      <alignment horizontal="center" vertical="center"/>
    </xf>
    <xf numFmtId="167" fontId="2" fillId="7" borderId="12" xfId="5" applyNumberFormat="1" applyFont="1" applyFill="1" applyBorder="1" applyAlignment="1" applyProtection="1">
      <alignment horizontal="center" vertical="center" wrapText="1"/>
      <protection locked="0"/>
    </xf>
    <xf numFmtId="0" fontId="31" fillId="10" borderId="13" xfId="5" applyFont="1" applyFill="1" applyBorder="1" applyAlignment="1" applyProtection="1">
      <alignment horizontal="center" vertical="center" wrapText="1"/>
      <protection hidden="1"/>
    </xf>
    <xf numFmtId="0" fontId="52" fillId="2" borderId="13" xfId="5" applyFont="1" applyFill="1" applyBorder="1" applyAlignment="1" applyProtection="1">
      <alignment horizontal="center" vertical="center" wrapText="1"/>
      <protection hidden="1"/>
    </xf>
    <xf numFmtId="0" fontId="2" fillId="2" borderId="12" xfId="5" applyFont="1" applyFill="1" applyBorder="1" applyAlignment="1" applyProtection="1">
      <alignment horizontal="center" vertical="center" wrapText="1"/>
      <protection locked="0"/>
    </xf>
    <xf numFmtId="0" fontId="2" fillId="2" borderId="12" xfId="5" applyFont="1" applyFill="1" applyBorder="1" applyAlignment="1" applyProtection="1">
      <alignment vertical="center" wrapText="1"/>
      <protection locked="0"/>
    </xf>
    <xf numFmtId="0" fontId="2" fillId="2" borderId="12" xfId="5" applyFont="1" applyFill="1" applyBorder="1" applyAlignment="1" applyProtection="1">
      <alignment horizontal="left" vertical="center" wrapText="1"/>
      <protection locked="0"/>
    </xf>
    <xf numFmtId="0" fontId="53" fillId="16" borderId="13" xfId="5" applyFont="1" applyFill="1" applyBorder="1" applyAlignment="1" applyProtection="1">
      <alignment horizontal="center" vertical="center" wrapText="1"/>
      <protection hidden="1"/>
    </xf>
    <xf numFmtId="0" fontId="53" fillId="10" borderId="13" xfId="5" applyFont="1" applyFill="1" applyBorder="1" applyAlignment="1" applyProtection="1">
      <alignment horizontal="center" vertical="center" wrapText="1"/>
      <protection hidden="1"/>
    </xf>
    <xf numFmtId="49" fontId="2" fillId="7" borderId="12" xfId="5" applyNumberFormat="1" applyFont="1" applyFill="1" applyBorder="1" applyAlignment="1" applyProtection="1">
      <alignment horizontal="justify" vertical="center" wrapText="1"/>
      <protection locked="0"/>
    </xf>
    <xf numFmtId="0" fontId="54" fillId="0" borderId="0" xfId="0" applyFont="1" applyAlignment="1">
      <alignment vertical="center"/>
    </xf>
    <xf numFmtId="0" fontId="21" fillId="2" borderId="0" xfId="0" applyFont="1" applyFill="1" applyBorder="1" applyAlignment="1">
      <alignment horizontal="left" vertical="center" wrapText="1"/>
    </xf>
    <xf numFmtId="0" fontId="50" fillId="2" borderId="0" xfId="0" applyFont="1" applyFill="1" applyBorder="1" applyAlignment="1" applyProtection="1">
      <alignment horizontal="justify" vertical="center" wrapText="1"/>
      <protection locked="0"/>
    </xf>
    <xf numFmtId="0" fontId="31" fillId="7" borderId="14" xfId="5" applyFont="1" applyFill="1" applyBorder="1" applyAlignment="1" applyProtection="1">
      <alignment wrapText="1"/>
      <protection hidden="1"/>
    </xf>
    <xf numFmtId="0" fontId="31" fillId="7" borderId="0" xfId="5" applyFont="1" applyFill="1" applyBorder="1" applyAlignment="1" applyProtection="1">
      <alignment wrapText="1"/>
      <protection hidden="1"/>
    </xf>
    <xf numFmtId="0" fontId="2" fillId="0" borderId="0" xfId="5" applyFont="1" applyAlignment="1">
      <alignment wrapText="1"/>
    </xf>
    <xf numFmtId="0" fontId="2" fillId="0" borderId="0" xfId="5" applyFont="1" applyAlignment="1">
      <alignment horizontal="left" vertical="center" wrapText="1"/>
    </xf>
    <xf numFmtId="0" fontId="6" fillId="7" borderId="0" xfId="5" applyFont="1" applyFill="1" applyBorder="1" applyAlignment="1" applyProtection="1">
      <alignment horizontal="left" vertical="center" wrapText="1"/>
    </xf>
    <xf numFmtId="0" fontId="6" fillId="7" borderId="14" xfId="5" applyFont="1" applyFill="1" applyBorder="1" applyAlignment="1" applyProtection="1">
      <alignment horizontal="left" vertical="center" wrapText="1"/>
    </xf>
    <xf numFmtId="0" fontId="2" fillId="7" borderId="13" xfId="5" applyFont="1" applyFill="1" applyBorder="1" applyAlignment="1" applyProtection="1">
      <alignment vertical="center" wrapText="1"/>
      <protection locked="0"/>
    </xf>
    <xf numFmtId="0" fontId="55" fillId="12" borderId="0" xfId="0" applyFont="1" applyFill="1"/>
    <xf numFmtId="0" fontId="0" fillId="12" borderId="0" xfId="0" applyFill="1"/>
    <xf numFmtId="0" fontId="55" fillId="0" borderId="0" xfId="0" applyFont="1"/>
    <xf numFmtId="0" fontId="55" fillId="0" borderId="0" xfId="0" applyFont="1" applyAlignment="1">
      <alignment horizontal="center"/>
    </xf>
    <xf numFmtId="0" fontId="55" fillId="0" borderId="0" xfId="0" applyFont="1" applyAlignment="1">
      <alignment horizontal="center" vertical="center"/>
    </xf>
    <xf numFmtId="0" fontId="55" fillId="0" borderId="0" xfId="0" applyFont="1" applyAlignment="1">
      <alignment horizontal="left" vertical="center"/>
    </xf>
    <xf numFmtId="0" fontId="0" fillId="18" borderId="0" xfId="0" applyFill="1"/>
    <xf numFmtId="0" fontId="18" fillId="0" borderId="0" xfId="0" applyFont="1" applyAlignment="1">
      <alignment horizontal="left" vertical="center"/>
    </xf>
    <xf numFmtId="0" fontId="27" fillId="0" borderId="0" xfId="0" applyFont="1"/>
    <xf numFmtId="0" fontId="27" fillId="0" borderId="0" xfId="0" applyFont="1" applyAlignment="1">
      <alignment vertical="center"/>
    </xf>
    <xf numFmtId="0" fontId="2" fillId="7" borderId="12" xfId="5" applyFont="1" applyFill="1" applyBorder="1" applyAlignment="1" applyProtection="1">
      <alignment horizontal="center" vertical="center" wrapText="1"/>
      <protection locked="0"/>
    </xf>
    <xf numFmtId="0" fontId="34" fillId="16" borderId="0" xfId="0" applyFont="1" applyFill="1" applyBorder="1" applyAlignment="1" applyProtection="1">
      <alignment horizontal="center" vertical="center" wrapText="1"/>
    </xf>
    <xf numFmtId="0" fontId="6" fillId="2" borderId="14" xfId="5" applyFont="1" applyFill="1" applyBorder="1" applyAlignment="1" applyProtection="1">
      <alignment horizontal="left" vertical="center" wrapText="1"/>
    </xf>
    <xf numFmtId="0" fontId="0" fillId="4" borderId="0" xfId="0" applyFill="1" applyAlignment="1">
      <alignment horizontal="left" vertical="center"/>
    </xf>
    <xf numFmtId="0" fontId="15" fillId="4" borderId="0" xfId="0" applyFont="1" applyFill="1" applyAlignment="1">
      <alignment horizontal="left" vertical="center"/>
    </xf>
    <xf numFmtId="0" fontId="10" fillId="16" borderId="0" xfId="0" applyFont="1" applyFill="1" applyBorder="1" applyAlignment="1" applyProtection="1">
      <alignment vertical="center" wrapText="1"/>
    </xf>
    <xf numFmtId="0" fontId="12" fillId="16" borderId="0" xfId="0" applyFont="1" applyFill="1" applyBorder="1" applyAlignment="1" applyProtection="1">
      <alignment vertical="center" wrapText="1"/>
    </xf>
    <xf numFmtId="164" fontId="2" fillId="2" borderId="0" xfId="9" applyNumberFormat="1" applyFont="1" applyFill="1" applyBorder="1" applyAlignment="1">
      <alignment vertical="center"/>
    </xf>
    <xf numFmtId="0" fontId="15" fillId="2" borderId="0" xfId="0" applyFont="1" applyFill="1"/>
    <xf numFmtId="0" fontId="0" fillId="0" borderId="0" xfId="0" applyAlignment="1">
      <alignment horizontal="left" vertical="center"/>
    </xf>
    <xf numFmtId="9" fontId="45" fillId="9" borderId="12" xfId="0" applyNumberFormat="1" applyFont="1" applyFill="1" applyBorder="1" applyAlignment="1" applyProtection="1">
      <alignment horizontal="center" vertical="center" wrapText="1"/>
      <protection locked="0"/>
    </xf>
    <xf numFmtId="0" fontId="31" fillId="7" borderId="12" xfId="5" applyFont="1" applyFill="1" applyBorder="1" applyAlignment="1" applyProtection="1">
      <alignment horizontal="center" vertical="center" wrapText="1"/>
      <protection hidden="1"/>
    </xf>
    <xf numFmtId="9" fontId="45" fillId="9" borderId="12" xfId="4" applyFont="1" applyFill="1" applyBorder="1" applyAlignment="1" applyProtection="1">
      <alignment horizontal="center" vertical="center" wrapText="1"/>
      <protection locked="0"/>
    </xf>
    <xf numFmtId="9" fontId="15" fillId="2" borderId="0" xfId="4" applyFont="1" applyFill="1" applyBorder="1" applyAlignment="1">
      <alignment horizontal="center" vertical="center" wrapText="1"/>
    </xf>
    <xf numFmtId="165" fontId="15" fillId="2" borderId="0" xfId="4" applyNumberFormat="1" applyFont="1" applyFill="1" applyBorder="1" applyAlignment="1">
      <alignment horizontal="center" vertical="center" wrapText="1"/>
    </xf>
    <xf numFmtId="9" fontId="15" fillId="2" borderId="13" xfId="4" applyNumberFormat="1" applyFont="1" applyFill="1" applyBorder="1" applyAlignment="1">
      <alignment horizontal="center" vertical="center" wrapText="1"/>
    </xf>
    <xf numFmtId="9" fontId="2" fillId="2" borderId="12" xfId="4" applyFont="1" applyFill="1" applyBorder="1" applyAlignment="1">
      <alignment horizontal="center" vertical="center"/>
    </xf>
    <xf numFmtId="165" fontId="45" fillId="9" borderId="12" xfId="0" applyNumberFormat="1" applyFont="1" applyFill="1" applyBorder="1" applyAlignment="1">
      <alignment vertical="center" wrapText="1"/>
    </xf>
    <xf numFmtId="9" fontId="45" fillId="15" borderId="0" xfId="4" applyFont="1" applyFill="1" applyBorder="1" applyAlignment="1">
      <alignment horizontal="center" vertical="center" wrapText="1"/>
    </xf>
    <xf numFmtId="10" fontId="57" fillId="15" borderId="13" xfId="4" applyNumberFormat="1" applyFont="1" applyFill="1" applyBorder="1" applyAlignment="1">
      <alignment vertical="center" wrapText="1"/>
    </xf>
    <xf numFmtId="0" fontId="45" fillId="15" borderId="13" xfId="0" applyFont="1" applyFill="1" applyBorder="1" applyAlignment="1" applyProtection="1">
      <alignment vertical="center" wrapText="1"/>
      <protection locked="0"/>
    </xf>
    <xf numFmtId="10" fontId="57" fillId="13" borderId="13" xfId="4" applyNumberFormat="1" applyFont="1" applyFill="1" applyBorder="1" applyAlignment="1">
      <alignment vertical="center" wrapText="1"/>
    </xf>
    <xf numFmtId="9" fontId="45" fillId="13" borderId="13" xfId="4" applyFont="1" applyFill="1" applyBorder="1" applyAlignment="1">
      <alignment horizontal="center" vertical="center" wrapText="1"/>
    </xf>
    <xf numFmtId="0" fontId="45" fillId="13" borderId="12" xfId="0" applyFont="1" applyFill="1" applyBorder="1" applyAlignment="1" applyProtection="1">
      <alignment vertical="center" wrapText="1"/>
      <protection locked="0"/>
    </xf>
    <xf numFmtId="0" fontId="45" fillId="17" borderId="13" xfId="0" applyFont="1" applyFill="1" applyBorder="1" applyAlignment="1" applyProtection="1">
      <alignment vertical="center" wrapText="1"/>
      <protection locked="0"/>
    </xf>
    <xf numFmtId="9" fontId="45" fillId="17" borderId="13" xfId="4" applyFont="1" applyFill="1" applyBorder="1" applyAlignment="1">
      <alignment horizontal="center" vertical="center" wrapText="1"/>
    </xf>
    <xf numFmtId="9" fontId="45" fillId="17" borderId="13" xfId="0" applyNumberFormat="1" applyFont="1" applyFill="1" applyBorder="1" applyAlignment="1">
      <alignment horizontal="center" vertical="center" wrapText="1"/>
    </xf>
    <xf numFmtId="0" fontId="59" fillId="16" borderId="0" xfId="5" applyFont="1" applyFill="1" applyBorder="1" applyAlignment="1" applyProtection="1">
      <alignment horizontal="center" vertical="center" wrapText="1"/>
      <protection hidden="1"/>
    </xf>
    <xf numFmtId="0" fontId="15" fillId="0" borderId="0" xfId="0" applyFont="1" applyAlignment="1">
      <alignment vertical="center" wrapText="1"/>
    </xf>
    <xf numFmtId="0" fontId="7" fillId="0" borderId="0" xfId="5" applyFont="1" applyFill="1" applyAlignment="1">
      <alignment vertical="center"/>
    </xf>
    <xf numFmtId="0" fontId="27" fillId="2" borderId="0" xfId="0" applyFont="1" applyFill="1" applyAlignment="1">
      <alignment horizontal="justify" vertical="center" wrapText="1"/>
    </xf>
    <xf numFmtId="0" fontId="60" fillId="0" borderId="0" xfId="0" applyFont="1" applyAlignment="1">
      <alignment horizontal="left" vertical="center"/>
    </xf>
    <xf numFmtId="0" fontId="8" fillId="2" borderId="2" xfId="5" applyFont="1" applyFill="1" applyBorder="1" applyAlignment="1">
      <alignment horizontal="center" vertical="center"/>
    </xf>
    <xf numFmtId="166" fontId="50" fillId="7" borderId="1" xfId="0" applyNumberFormat="1" applyFont="1" applyFill="1" applyBorder="1" applyAlignment="1" applyProtection="1">
      <alignment vertical="center"/>
      <protection locked="0"/>
    </xf>
    <xf numFmtId="166" fontId="50" fillId="7" borderId="0" xfId="0" applyNumberFormat="1" applyFont="1" applyFill="1" applyBorder="1" applyAlignment="1" applyProtection="1">
      <alignment vertical="center"/>
      <protection locked="0"/>
    </xf>
    <xf numFmtId="166" fontId="50" fillId="7" borderId="2" xfId="0" applyNumberFormat="1" applyFont="1" applyFill="1" applyBorder="1" applyAlignment="1" applyProtection="1">
      <alignment vertical="center"/>
      <protection locked="0"/>
    </xf>
    <xf numFmtId="0" fontId="56" fillId="2" borderId="0" xfId="5" applyFont="1" applyFill="1"/>
    <xf numFmtId="0" fontId="50" fillId="2" borderId="0" xfId="5" applyFont="1" applyFill="1" applyAlignment="1">
      <alignment horizontal="center"/>
    </xf>
    <xf numFmtId="0" fontId="50" fillId="2" borderId="2" xfId="5" applyFont="1" applyFill="1" applyBorder="1" applyAlignment="1">
      <alignment horizontal="center"/>
    </xf>
    <xf numFmtId="0" fontId="61" fillId="2" borderId="1" xfId="5" applyFont="1" applyFill="1" applyBorder="1" applyAlignment="1" applyProtection="1">
      <alignment vertical="center" wrapText="1"/>
      <protection locked="0"/>
    </xf>
    <xf numFmtId="0" fontId="61" fillId="2" borderId="0" xfId="5" applyFont="1" applyFill="1" applyBorder="1" applyAlignment="1" applyProtection="1">
      <alignment vertical="center" wrapText="1"/>
      <protection locked="0"/>
    </xf>
    <xf numFmtId="164" fontId="50" fillId="2" borderId="0" xfId="3" applyNumberFormat="1" applyFont="1" applyFill="1" applyAlignment="1" applyProtection="1">
      <alignment vertical="center"/>
      <protection locked="0"/>
    </xf>
    <xf numFmtId="164" fontId="50" fillId="2" borderId="0" xfId="3" applyNumberFormat="1" applyFont="1" applyFill="1" applyAlignment="1" applyProtection="1">
      <protection locked="0"/>
    </xf>
    <xf numFmtId="0" fontId="61" fillId="2" borderId="2" xfId="5" applyFont="1" applyFill="1" applyBorder="1" applyAlignment="1" applyProtection="1">
      <alignment vertical="center" wrapText="1"/>
      <protection locked="0"/>
    </xf>
    <xf numFmtId="164" fontId="62" fillId="2" borderId="0" xfId="5" applyNumberFormat="1" applyFont="1" applyFill="1" applyAlignment="1" applyProtection="1">
      <alignment vertical="center"/>
      <protection locked="0"/>
    </xf>
    <xf numFmtId="0" fontId="8" fillId="2" borderId="0" xfId="5" applyFont="1" applyFill="1" applyBorder="1" applyAlignment="1">
      <alignment horizontal="center" vertical="center"/>
    </xf>
    <xf numFmtId="0" fontId="21" fillId="4" borderId="0" xfId="0" applyFont="1" applyFill="1" applyAlignment="1">
      <alignment vertical="center"/>
    </xf>
    <xf numFmtId="0" fontId="18" fillId="0" borderId="0" xfId="0" applyFont="1" applyAlignment="1">
      <alignment horizontal="left" vertical="center" wrapText="1"/>
    </xf>
    <xf numFmtId="0" fontId="27" fillId="0" borderId="0" xfId="0" applyFont="1" applyAlignment="1">
      <alignment vertical="center" wrapText="1"/>
    </xf>
    <xf numFmtId="0" fontId="27" fillId="0" borderId="0" xfId="0" applyFont="1" applyAlignment="1">
      <alignment wrapText="1"/>
    </xf>
    <xf numFmtId="0" fontId="55" fillId="4" borderId="0" xfId="0" applyFont="1" applyFill="1"/>
    <xf numFmtId="0" fontId="0" fillId="4" borderId="0" xfId="0" applyFill="1" applyAlignment="1">
      <alignment vertical="center"/>
    </xf>
    <xf numFmtId="0" fontId="54" fillId="0" borderId="0" xfId="0" applyFont="1" applyAlignment="1">
      <alignment vertical="center" wrapText="1"/>
    </xf>
    <xf numFmtId="0" fontId="2" fillId="7" borderId="12" xfId="5" applyFont="1" applyFill="1" applyBorder="1" applyAlignment="1" applyProtection="1">
      <alignment horizontal="center" vertical="center" wrapText="1"/>
      <protection locked="0"/>
    </xf>
    <xf numFmtId="0" fontId="27" fillId="7" borderId="10" xfId="5" applyFont="1" applyFill="1" applyBorder="1" applyAlignment="1">
      <alignment horizontal="center" vertical="center" wrapText="1"/>
    </xf>
    <xf numFmtId="0" fontId="27" fillId="7" borderId="0" xfId="5" applyFont="1" applyFill="1" applyBorder="1" applyAlignment="1">
      <alignment horizontal="center" vertical="center" wrapText="1"/>
    </xf>
    <xf numFmtId="14" fontId="29" fillId="7" borderId="11" xfId="5" applyNumberFormat="1" applyFont="1" applyFill="1" applyBorder="1" applyAlignment="1">
      <alignment horizontal="center" vertical="center" wrapText="1"/>
    </xf>
    <xf numFmtId="0" fontId="61" fillId="12" borderId="0" xfId="5" applyFont="1" applyFill="1" applyAlignment="1" applyProtection="1">
      <alignment horizontal="center" vertical="center" wrapText="1"/>
      <protection locked="0"/>
    </xf>
    <xf numFmtId="166" fontId="9" fillId="12" borderId="0" xfId="5" applyNumberFormat="1" applyFont="1" applyFill="1" applyAlignment="1" applyProtection="1">
      <alignment horizontal="justify" vertical="center" wrapText="1"/>
      <protection locked="0"/>
    </xf>
    <xf numFmtId="0" fontId="2" fillId="16" borderId="0" xfId="5" applyFont="1" applyFill="1" applyBorder="1" applyAlignment="1" applyProtection="1">
      <alignment horizontal="center" vertical="center" wrapText="1"/>
    </xf>
    <xf numFmtId="0" fontId="2" fillId="16" borderId="0" xfId="5" applyFont="1" applyFill="1" applyBorder="1" applyAlignment="1" applyProtection="1">
      <alignment vertical="center" wrapText="1"/>
    </xf>
    <xf numFmtId="0" fontId="2" fillId="16" borderId="0" xfId="5" applyFont="1" applyFill="1" applyBorder="1" applyAlignment="1" applyProtection="1">
      <alignment horizontal="left" vertical="center" wrapText="1"/>
    </xf>
    <xf numFmtId="3" fontId="31" fillId="7" borderId="12" xfId="5" applyNumberFormat="1" applyFont="1" applyFill="1" applyBorder="1" applyAlignment="1" applyProtection="1">
      <alignment horizontal="center" vertical="center" wrapText="1"/>
      <protection locked="0"/>
    </xf>
    <xf numFmtId="0" fontId="23" fillId="7" borderId="13" xfId="5" applyFont="1" applyFill="1" applyBorder="1" applyAlignment="1">
      <alignment horizontal="center" vertical="center" wrapText="1"/>
    </xf>
    <xf numFmtId="0" fontId="23" fillId="7" borderId="14" xfId="5" applyFont="1" applyFill="1" applyBorder="1" applyAlignment="1">
      <alignment horizontal="center" vertical="center" wrapText="1"/>
    </xf>
    <xf numFmtId="14" fontId="29" fillId="7" borderId="13" xfId="5" applyNumberFormat="1" applyFont="1" applyFill="1" applyBorder="1" applyAlignment="1">
      <alignment horizontal="center" vertical="center" wrapText="1"/>
    </xf>
    <xf numFmtId="0" fontId="27" fillId="7" borderId="14" xfId="5" applyFont="1" applyFill="1" applyBorder="1" applyAlignment="1">
      <alignment horizontal="center" vertical="center" wrapText="1"/>
    </xf>
    <xf numFmtId="0" fontId="31" fillId="7" borderId="13" xfId="5" applyFont="1" applyFill="1" applyBorder="1" applyAlignment="1" applyProtection="1">
      <alignment horizontal="center" vertical="center" wrapText="1"/>
      <protection hidden="1"/>
    </xf>
    <xf numFmtId="164" fontId="43" fillId="2" borderId="12" xfId="3" applyNumberFormat="1" applyFont="1" applyFill="1" applyBorder="1" applyAlignment="1" applyProtection="1">
      <alignment vertical="center" wrapText="1"/>
      <protection locked="0"/>
    </xf>
    <xf numFmtId="164" fontId="8" fillId="9" borderId="12" xfId="3" applyNumberFormat="1" applyFont="1" applyFill="1" applyBorder="1" applyAlignment="1" applyProtection="1">
      <alignment horizontal="center" vertical="center"/>
      <protection locked="0"/>
    </xf>
    <xf numFmtId="164" fontId="43" fillId="2" borderId="14" xfId="3" applyNumberFormat="1" applyFont="1" applyFill="1" applyBorder="1" applyAlignment="1" applyProtection="1">
      <alignment vertical="center" wrapText="1"/>
      <protection locked="0"/>
    </xf>
    <xf numFmtId="164" fontId="7" fillId="9" borderId="12" xfId="5" applyNumberFormat="1" applyFont="1" applyFill="1" applyBorder="1" applyAlignment="1" applyProtection="1">
      <alignment vertical="center"/>
      <protection locked="0"/>
    </xf>
    <xf numFmtId="0" fontId="7" fillId="9" borderId="12" xfId="5" applyFont="1" applyFill="1" applyBorder="1" applyProtection="1">
      <protection locked="0"/>
    </xf>
    <xf numFmtId="0" fontId="7" fillId="9" borderId="0" xfId="5" applyFont="1" applyFill="1" applyProtection="1">
      <protection locked="0"/>
    </xf>
    <xf numFmtId="3" fontId="51" fillId="16" borderId="0" xfId="3" applyNumberFormat="1" applyFont="1" applyFill="1" applyBorder="1" applyAlignment="1" applyProtection="1">
      <alignment vertical="center" wrapText="1"/>
      <protection locked="0"/>
    </xf>
    <xf numFmtId="44" fontId="7" fillId="7" borderId="1" xfId="3" applyFont="1" applyFill="1" applyBorder="1" applyProtection="1">
      <protection locked="0"/>
    </xf>
    <xf numFmtId="44" fontId="7" fillId="7" borderId="0" xfId="3" applyFont="1" applyFill="1" applyBorder="1" applyProtection="1">
      <protection locked="0"/>
    </xf>
    <xf numFmtId="0" fontId="7" fillId="7" borderId="0" xfId="5" applyFont="1" applyFill="1" applyBorder="1" applyProtection="1">
      <protection locked="0"/>
    </xf>
    <xf numFmtId="0" fontId="7" fillId="7" borderId="2" xfId="5" applyFont="1" applyFill="1" applyBorder="1" applyProtection="1">
      <protection locked="0"/>
    </xf>
    <xf numFmtId="44" fontId="7" fillId="7" borderId="2" xfId="3" applyFont="1" applyFill="1" applyBorder="1" applyProtection="1">
      <protection locked="0"/>
    </xf>
    <xf numFmtId="166" fontId="8" fillId="12" borderId="0" xfId="5" applyNumberFormat="1" applyFont="1" applyFill="1" applyAlignment="1" applyProtection="1">
      <alignment horizontal="justify" vertical="center" wrapText="1"/>
      <protection locked="0"/>
    </xf>
    <xf numFmtId="0" fontId="2" fillId="7" borderId="12" xfId="5" applyFont="1" applyFill="1" applyBorder="1" applyAlignment="1" applyProtection="1">
      <alignment horizontal="center" vertical="center" wrapText="1"/>
      <protection locked="0"/>
    </xf>
    <xf numFmtId="0" fontId="2" fillId="7" borderId="12" xfId="5" applyFont="1" applyFill="1" applyBorder="1" applyAlignment="1" applyProtection="1">
      <alignment horizontal="center" vertical="center" wrapText="1"/>
      <protection locked="0"/>
    </xf>
    <xf numFmtId="0" fontId="31" fillId="7" borderId="12" xfId="5" applyFont="1" applyFill="1" applyBorder="1" applyAlignment="1" applyProtection="1">
      <alignment wrapText="1"/>
      <protection hidden="1"/>
    </xf>
    <xf numFmtId="164" fontId="43" fillId="19" borderId="12" xfId="3" applyNumberFormat="1" applyFont="1" applyFill="1" applyBorder="1" applyAlignment="1" applyProtection="1">
      <alignment vertical="center" wrapText="1"/>
      <protection locked="0"/>
    </xf>
    <xf numFmtId="0" fontId="63" fillId="0" borderId="0" xfId="10" applyFill="1"/>
    <xf numFmtId="164" fontId="21" fillId="2" borderId="12" xfId="0" applyNumberFormat="1" applyFont="1" applyFill="1" applyBorder="1" applyAlignment="1">
      <alignment vertical="center"/>
    </xf>
    <xf numFmtId="164" fontId="21" fillId="2" borderId="12" xfId="3" applyNumberFormat="1" applyFont="1" applyFill="1" applyBorder="1" applyAlignment="1">
      <alignment horizontal="center" vertical="center"/>
    </xf>
    <xf numFmtId="164" fontId="21" fillId="2" borderId="0" xfId="0" applyNumberFormat="1" applyFont="1" applyFill="1" applyBorder="1" applyAlignment="1" applyProtection="1">
      <alignment vertical="center"/>
      <protection locked="0"/>
    </xf>
    <xf numFmtId="0" fontId="24" fillId="2" borderId="0" xfId="0" applyFont="1" applyFill="1" applyBorder="1" applyAlignment="1" applyProtection="1">
      <alignment horizontal="center" vertical="center" wrapText="1"/>
      <protection locked="0"/>
    </xf>
    <xf numFmtId="0" fontId="24" fillId="2" borderId="13" xfId="0" applyFont="1" applyFill="1" applyBorder="1" applyAlignment="1" applyProtection="1">
      <alignment horizontal="center" vertical="center" wrapText="1"/>
      <protection locked="0"/>
    </xf>
    <xf numFmtId="0" fontId="64" fillId="2" borderId="0" xfId="0" applyFont="1" applyFill="1" applyBorder="1" applyAlignment="1" applyProtection="1">
      <alignment horizontal="center" vertical="center" wrapText="1"/>
      <protection locked="0"/>
    </xf>
    <xf numFmtId="9" fontId="15" fillId="2" borderId="14" xfId="0" applyNumberFormat="1" applyFont="1" applyFill="1" applyBorder="1" applyAlignment="1" applyProtection="1">
      <alignment horizontal="center" vertical="center" wrapText="1"/>
      <protection locked="0"/>
    </xf>
    <xf numFmtId="9" fontId="15" fillId="2" borderId="0" xfId="0" applyNumberFormat="1" applyFont="1" applyFill="1" applyBorder="1" applyAlignment="1" applyProtection="1">
      <alignment horizontal="center" vertical="center" wrapText="1"/>
      <protection locked="0"/>
    </xf>
    <xf numFmtId="0" fontId="64" fillId="2" borderId="13" xfId="0" applyFont="1" applyFill="1" applyBorder="1" applyAlignment="1" applyProtection="1">
      <alignment horizontal="center" vertical="center" wrapText="1"/>
      <protection locked="0"/>
    </xf>
    <xf numFmtId="9" fontId="15" fillId="2" borderId="13" xfId="0" applyNumberFormat="1" applyFont="1" applyFill="1" applyBorder="1" applyAlignment="1" applyProtection="1">
      <alignment horizontal="center" vertical="center" wrapText="1"/>
      <protection locked="0"/>
    </xf>
    <xf numFmtId="0" fontId="66" fillId="15" borderId="13" xfId="0" applyFont="1" applyFill="1" applyBorder="1" applyAlignment="1">
      <alignment vertical="center" wrapText="1"/>
    </xf>
    <xf numFmtId="0" fontId="15" fillId="15" borderId="13" xfId="0" applyFont="1" applyFill="1" applyBorder="1"/>
    <xf numFmtId="9" fontId="66" fillId="15" borderId="0" xfId="0" applyNumberFormat="1" applyFont="1" applyFill="1" applyBorder="1" applyAlignment="1">
      <alignment vertical="center" wrapText="1"/>
    </xf>
    <xf numFmtId="0" fontId="15" fillId="2" borderId="12" xfId="0" applyFont="1" applyFill="1" applyBorder="1" applyAlignment="1"/>
    <xf numFmtId="3" fontId="21" fillId="2" borderId="12" xfId="0" applyNumberFormat="1" applyFont="1" applyFill="1" applyBorder="1" applyAlignment="1">
      <alignment horizontal="center" vertical="center"/>
    </xf>
    <xf numFmtId="9" fontId="67" fillId="2" borderId="12" xfId="0" applyNumberFormat="1" applyFont="1" applyFill="1" applyBorder="1" applyAlignment="1">
      <alignment horizontal="center" vertical="center"/>
    </xf>
    <xf numFmtId="0" fontId="15" fillId="2" borderId="14" xfId="0" applyFont="1" applyFill="1" applyBorder="1" applyAlignment="1"/>
    <xf numFmtId="164" fontId="15" fillId="2" borderId="14" xfId="0" applyNumberFormat="1" applyFont="1" applyFill="1" applyBorder="1" applyAlignment="1">
      <alignment vertical="center"/>
    </xf>
    <xf numFmtId="9" fontId="15" fillId="2" borderId="0" xfId="0" applyNumberFormat="1" applyFont="1" applyFill="1" applyBorder="1" applyAlignment="1">
      <alignment horizontal="center" vertical="center"/>
    </xf>
    <xf numFmtId="0" fontId="15" fillId="2" borderId="0" xfId="0" applyFont="1" applyFill="1" applyBorder="1" applyAlignment="1"/>
    <xf numFmtId="9" fontId="66" fillId="14" borderId="13" xfId="4" applyFont="1" applyFill="1" applyBorder="1" applyAlignment="1">
      <alignment horizontal="center" vertical="center" wrapText="1"/>
    </xf>
    <xf numFmtId="0" fontId="66" fillId="14" borderId="13" xfId="0" applyFont="1" applyFill="1" applyBorder="1" applyAlignment="1">
      <alignment vertical="center" wrapText="1"/>
    </xf>
    <xf numFmtId="10" fontId="68" fillId="14" borderId="13" xfId="4" applyNumberFormat="1" applyFont="1" applyFill="1" applyBorder="1" applyAlignment="1">
      <alignment vertical="center" wrapText="1"/>
    </xf>
    <xf numFmtId="0" fontId="15" fillId="14" borderId="13" xfId="0" applyFont="1" applyFill="1" applyBorder="1"/>
    <xf numFmtId="0" fontId="64" fillId="2" borderId="14" xfId="0" applyFont="1" applyFill="1" applyBorder="1" applyAlignment="1" applyProtection="1">
      <alignment horizontal="center" vertical="center" wrapText="1"/>
      <protection locked="0"/>
    </xf>
    <xf numFmtId="9" fontId="15" fillId="2" borderId="14" xfId="0" applyNumberFormat="1" applyFont="1" applyFill="1" applyBorder="1" applyAlignment="1" applyProtection="1">
      <alignment horizontal="justify" vertical="center" wrapText="1"/>
      <protection locked="0"/>
    </xf>
    <xf numFmtId="165" fontId="15" fillId="2" borderId="14" xfId="0" applyNumberFormat="1" applyFont="1" applyFill="1" applyBorder="1" applyAlignment="1" applyProtection="1">
      <alignment horizontal="center" vertical="center" wrapText="1"/>
      <protection locked="0"/>
    </xf>
    <xf numFmtId="9" fontId="15" fillId="2" borderId="0" xfId="0" applyNumberFormat="1" applyFont="1" applyFill="1" applyBorder="1" applyAlignment="1" applyProtection="1">
      <alignment horizontal="justify" vertical="center" wrapText="1"/>
      <protection locked="0"/>
    </xf>
    <xf numFmtId="165" fontId="15" fillId="2" borderId="0" xfId="0" applyNumberFormat="1" applyFont="1" applyFill="1" applyBorder="1" applyAlignment="1" applyProtection="1">
      <alignment horizontal="center" vertical="center" wrapText="1"/>
      <protection locked="0"/>
    </xf>
    <xf numFmtId="9" fontId="15" fillId="2" borderId="13" xfId="0" applyNumberFormat="1" applyFont="1" applyFill="1" applyBorder="1" applyAlignment="1" applyProtection="1">
      <alignment horizontal="justify" vertical="center" wrapText="1"/>
      <protection locked="0"/>
    </xf>
    <xf numFmtId="165" fontId="15" fillId="2" borderId="13" xfId="0" applyNumberFormat="1" applyFont="1" applyFill="1" applyBorder="1" applyAlignment="1" applyProtection="1">
      <alignment horizontal="center" vertical="center" wrapText="1"/>
      <protection locked="0"/>
    </xf>
    <xf numFmtId="0" fontId="65" fillId="14" borderId="13" xfId="0" applyFont="1" applyFill="1" applyBorder="1" applyAlignment="1" applyProtection="1">
      <alignment horizontal="left" vertical="center" wrapText="1"/>
      <protection locked="0"/>
    </xf>
    <xf numFmtId="0" fontId="64" fillId="0" borderId="0" xfId="0" applyFont="1" applyFill="1" applyBorder="1" applyAlignment="1" applyProtection="1">
      <alignment horizontal="center" vertical="center" wrapText="1"/>
      <protection locked="0"/>
    </xf>
    <xf numFmtId="0" fontId="15" fillId="0" borderId="0" xfId="0" applyFont="1" applyFill="1" applyBorder="1" applyAlignment="1" applyProtection="1">
      <alignment horizontal="justify" vertical="center" wrapText="1"/>
      <protection locked="0"/>
    </xf>
    <xf numFmtId="9" fontId="15" fillId="0" borderId="0" xfId="0" applyNumberFormat="1" applyFont="1" applyFill="1" applyBorder="1" applyAlignment="1" applyProtection="1">
      <alignment horizontal="center" vertical="center" wrapText="1"/>
      <protection locked="0"/>
    </xf>
    <xf numFmtId="14" fontId="15" fillId="0" borderId="0" xfId="0" applyNumberFormat="1" applyFont="1" applyFill="1" applyBorder="1" applyAlignment="1" applyProtection="1">
      <alignment horizontal="center" vertical="center" wrapText="1"/>
      <protection locked="0"/>
    </xf>
    <xf numFmtId="0" fontId="38" fillId="0" borderId="0" xfId="0" applyFont="1" applyFill="1" applyBorder="1" applyAlignment="1">
      <alignment horizontal="center" vertical="center" wrapText="1"/>
    </xf>
    <xf numFmtId="44" fontId="15" fillId="0" borderId="0" xfId="9" applyFont="1" applyFill="1" applyBorder="1" applyAlignment="1" applyProtection="1">
      <alignment horizontal="center" vertical="center" wrapText="1"/>
      <protection locked="0"/>
    </xf>
    <xf numFmtId="164" fontId="15" fillId="0" borderId="0" xfId="9" applyNumberFormat="1" applyFont="1" applyFill="1" applyBorder="1" applyAlignment="1" applyProtection="1">
      <alignment vertical="center" wrapText="1"/>
      <protection locked="0"/>
    </xf>
    <xf numFmtId="49" fontId="15" fillId="0" borderId="0" xfId="9" applyNumberFormat="1" applyFont="1" applyFill="1" applyBorder="1" applyAlignment="1" applyProtection="1">
      <alignment horizontal="justify" vertical="center" wrapText="1"/>
      <protection locked="0"/>
    </xf>
    <xf numFmtId="9" fontId="15" fillId="0" borderId="0" xfId="8" applyNumberFormat="1" applyFont="1" applyFill="1" applyBorder="1" applyAlignment="1" applyProtection="1">
      <alignment horizontal="center" vertical="center" wrapText="1"/>
      <protection locked="0"/>
    </xf>
    <xf numFmtId="0" fontId="15" fillId="0" borderId="0" xfId="0" applyFont="1" applyFill="1" applyBorder="1"/>
    <xf numFmtId="0" fontId="64" fillId="0" borderId="13" xfId="0" applyFont="1" applyFill="1" applyBorder="1" applyAlignment="1" applyProtection="1">
      <alignment horizontal="center" vertical="center" wrapText="1"/>
      <protection locked="0"/>
    </xf>
    <xf numFmtId="0" fontId="15" fillId="0" borderId="13" xfId="0" applyFont="1" applyFill="1" applyBorder="1" applyAlignment="1" applyProtection="1">
      <alignment horizontal="justify" vertical="center" wrapText="1"/>
      <protection locked="0"/>
    </xf>
    <xf numFmtId="9" fontId="15" fillId="0" borderId="13" xfId="0" applyNumberFormat="1" applyFont="1" applyFill="1" applyBorder="1" applyAlignment="1" applyProtection="1">
      <alignment horizontal="center" vertical="center" wrapText="1"/>
      <protection locked="0"/>
    </xf>
    <xf numFmtId="14" fontId="15" fillId="0" borderId="13" xfId="0" applyNumberFormat="1" applyFont="1" applyFill="1" applyBorder="1" applyAlignment="1" applyProtection="1">
      <alignment horizontal="center" vertical="center" wrapText="1"/>
      <protection locked="0"/>
    </xf>
    <xf numFmtId="0" fontId="38" fillId="0" borderId="13" xfId="0" applyFont="1" applyFill="1" applyBorder="1" applyAlignment="1">
      <alignment horizontal="center" vertical="center" wrapText="1"/>
    </xf>
    <xf numFmtId="44" fontId="15" fillId="0" borderId="13" xfId="9" applyFont="1" applyFill="1" applyBorder="1" applyAlignment="1" applyProtection="1">
      <alignment horizontal="center" vertical="center" wrapText="1"/>
      <protection locked="0"/>
    </xf>
    <xf numFmtId="164" fontId="15" fillId="0" borderId="13" xfId="9" applyNumberFormat="1" applyFont="1" applyFill="1" applyBorder="1" applyAlignment="1" applyProtection="1">
      <alignment vertical="center" wrapText="1"/>
      <protection locked="0"/>
    </xf>
    <xf numFmtId="49" fontId="15" fillId="0" borderId="13" xfId="9" applyNumberFormat="1" applyFont="1" applyFill="1" applyBorder="1" applyAlignment="1" applyProtection="1">
      <alignment horizontal="justify" vertical="center" wrapText="1"/>
      <protection locked="0"/>
    </xf>
    <xf numFmtId="9" fontId="15" fillId="0" borderId="13" xfId="8" applyNumberFormat="1" applyFont="1" applyFill="1" applyBorder="1" applyAlignment="1" applyProtection="1">
      <alignment horizontal="center" vertical="center" wrapText="1"/>
      <protection locked="0"/>
    </xf>
    <xf numFmtId="0" fontId="15" fillId="0" borderId="13" xfId="0" applyFont="1" applyFill="1" applyBorder="1"/>
    <xf numFmtId="0" fontId="66" fillId="0" borderId="13" xfId="0" applyFont="1" applyFill="1" applyBorder="1" applyAlignment="1">
      <alignment vertical="center" wrapText="1"/>
    </xf>
    <xf numFmtId="9" fontId="66" fillId="0" borderId="13" xfId="0" applyNumberFormat="1" applyFont="1" applyFill="1" applyBorder="1" applyAlignment="1">
      <alignment vertical="center" wrapText="1"/>
    </xf>
    <xf numFmtId="0" fontId="38" fillId="0" borderId="0" xfId="0" applyFont="1" applyFill="1" applyBorder="1" applyAlignment="1">
      <alignment horizontal="center" vertical="center" wrapText="1"/>
    </xf>
    <xf numFmtId="44" fontId="15" fillId="0" borderId="0" xfId="9" applyFont="1" applyFill="1" applyBorder="1" applyAlignment="1" applyProtection="1">
      <alignment horizontal="center" vertical="center" wrapText="1"/>
      <protection locked="0"/>
    </xf>
    <xf numFmtId="9" fontId="15" fillId="0" borderId="14" xfId="8" applyNumberFormat="1" applyFont="1" applyFill="1" applyBorder="1" applyAlignment="1" applyProtection="1">
      <alignment horizontal="center" vertical="center" wrapText="1"/>
      <protection locked="0"/>
    </xf>
    <xf numFmtId="44" fontId="15" fillId="0" borderId="0" xfId="9" applyFont="1" applyFill="1" applyBorder="1" applyAlignment="1" applyProtection="1">
      <alignment vertical="center" wrapText="1"/>
      <protection locked="0"/>
    </xf>
    <xf numFmtId="9" fontId="15" fillId="0" borderId="0" xfId="4" applyNumberFormat="1" applyFont="1" applyFill="1" applyBorder="1" applyAlignment="1" applyProtection="1">
      <alignment horizontal="center" vertical="center" wrapText="1"/>
      <protection locked="0"/>
    </xf>
    <xf numFmtId="0" fontId="15" fillId="0" borderId="0" xfId="0" applyFont="1" applyFill="1" applyBorder="1" applyAlignment="1">
      <alignment vertical="center" wrapText="1"/>
    </xf>
    <xf numFmtId="44" fontId="15" fillId="0" borderId="13" xfId="9" applyFont="1" applyFill="1" applyBorder="1" applyAlignment="1" applyProtection="1">
      <alignment vertical="center" wrapText="1"/>
      <protection locked="0"/>
    </xf>
    <xf numFmtId="0" fontId="15" fillId="0" borderId="13" xfId="0" applyFont="1" applyFill="1" applyBorder="1" applyAlignment="1">
      <alignment vertical="center" wrapText="1"/>
    </xf>
    <xf numFmtId="14" fontId="15" fillId="0" borderId="14" xfId="0" applyNumberFormat="1" applyFont="1" applyFill="1" applyBorder="1" applyAlignment="1" applyProtection="1">
      <alignment horizontal="center" vertical="center"/>
      <protection locked="0"/>
    </xf>
    <xf numFmtId="44" fontId="15" fillId="0" borderId="14" xfId="9" applyFont="1" applyFill="1" applyBorder="1" applyAlignment="1" applyProtection="1">
      <alignment horizontal="center" vertical="center" wrapText="1"/>
      <protection locked="0"/>
    </xf>
    <xf numFmtId="164" fontId="15" fillId="0" borderId="14" xfId="9" applyNumberFormat="1" applyFont="1" applyFill="1" applyBorder="1" applyAlignment="1" applyProtection="1">
      <alignment vertical="center" wrapText="1"/>
      <protection locked="0"/>
    </xf>
    <xf numFmtId="164" fontId="15" fillId="0" borderId="14" xfId="9" applyNumberFormat="1" applyFont="1" applyFill="1" applyBorder="1" applyAlignment="1" applyProtection="1">
      <alignment vertical="center"/>
      <protection locked="0"/>
    </xf>
    <xf numFmtId="49" fontId="15" fillId="0" borderId="14" xfId="9" applyNumberFormat="1" applyFont="1" applyFill="1" applyBorder="1" applyAlignment="1" applyProtection="1">
      <alignment horizontal="justify" vertical="center" wrapText="1"/>
      <protection locked="0"/>
    </xf>
    <xf numFmtId="164" fontId="15" fillId="0" borderId="14" xfId="0" applyNumberFormat="1" applyFont="1" applyFill="1" applyBorder="1" applyAlignment="1">
      <alignment horizontal="center" vertical="center"/>
    </xf>
    <xf numFmtId="49" fontId="15" fillId="0" borderId="17" xfId="9" applyNumberFormat="1" applyFont="1" applyFill="1" applyBorder="1" applyAlignment="1" applyProtection="1">
      <alignment horizontal="justify" vertical="center" wrapText="1"/>
      <protection locked="0"/>
    </xf>
    <xf numFmtId="49" fontId="27" fillId="0" borderId="0" xfId="9" applyNumberFormat="1" applyFont="1" applyFill="1" applyBorder="1" applyAlignment="1" applyProtection="1">
      <alignment horizontal="center" vertical="center" wrapText="1"/>
      <protection locked="0"/>
    </xf>
    <xf numFmtId="49" fontId="27" fillId="0" borderId="13" xfId="9" applyNumberFormat="1" applyFont="1" applyFill="1" applyBorder="1" applyAlignment="1" applyProtection="1">
      <alignment horizontal="center" vertical="center" wrapText="1"/>
      <protection locked="0"/>
    </xf>
    <xf numFmtId="14" fontId="15" fillId="0" borderId="0" xfId="0" applyNumberFormat="1" applyFont="1" applyFill="1" applyBorder="1" applyAlignment="1" applyProtection="1">
      <alignment horizontal="center" vertical="center"/>
      <protection locked="0"/>
    </xf>
    <xf numFmtId="0" fontId="38" fillId="0" borderId="14" xfId="0" applyFont="1" applyFill="1" applyBorder="1" applyAlignment="1">
      <alignment horizontal="center" vertical="center" wrapText="1"/>
    </xf>
    <xf numFmtId="49" fontId="15" fillId="0" borderId="0" xfId="9" applyNumberFormat="1" applyFont="1" applyFill="1" applyBorder="1" applyAlignment="1" applyProtection="1">
      <alignment vertical="center" wrapText="1"/>
      <protection locked="0"/>
    </xf>
    <xf numFmtId="0" fontId="2" fillId="0" borderId="0" xfId="0" applyFont="1" applyFill="1"/>
    <xf numFmtId="0" fontId="20" fillId="0" borderId="0" xfId="0" applyFont="1" applyFill="1" applyBorder="1" applyAlignment="1" applyProtection="1">
      <alignment horizontal="center" vertical="center" wrapText="1"/>
      <protection locked="0"/>
    </xf>
    <xf numFmtId="9" fontId="2" fillId="0" borderId="0" xfId="0" applyNumberFormat="1" applyFont="1" applyFill="1" applyBorder="1" applyAlignment="1" applyProtection="1">
      <alignment horizontal="justify" vertical="center" wrapText="1"/>
      <protection locked="0"/>
    </xf>
    <xf numFmtId="165" fontId="2" fillId="0" borderId="0" xfId="0" applyNumberFormat="1" applyFont="1" applyFill="1" applyBorder="1" applyAlignment="1" applyProtection="1">
      <alignment horizontal="center" vertical="center" wrapText="1"/>
      <protection locked="0"/>
    </xf>
    <xf numFmtId="14" fontId="2" fillId="0" borderId="0" xfId="0" applyNumberFormat="1" applyFont="1" applyFill="1" applyBorder="1" applyAlignment="1" applyProtection="1">
      <alignment horizontal="center" vertical="center"/>
      <protection locked="0"/>
    </xf>
    <xf numFmtId="44" fontId="2" fillId="0" borderId="0" xfId="9" applyFont="1" applyFill="1" applyBorder="1" applyAlignment="1" applyProtection="1">
      <alignment horizontal="center" vertical="center" wrapText="1"/>
      <protection locked="0"/>
    </xf>
    <xf numFmtId="164" fontId="2" fillId="0" borderId="0" xfId="9" applyNumberFormat="1" applyFont="1" applyFill="1" applyBorder="1" applyAlignment="1" applyProtection="1">
      <alignment vertical="center" wrapText="1"/>
      <protection locked="0"/>
    </xf>
    <xf numFmtId="49" fontId="2" fillId="0" borderId="0" xfId="9" applyNumberFormat="1" applyFont="1" applyFill="1" applyBorder="1" applyAlignment="1" applyProtection="1">
      <alignment horizontal="justify" vertical="center" wrapText="1"/>
      <protection locked="0"/>
    </xf>
    <xf numFmtId="9" fontId="2" fillId="0" borderId="0" xfId="4" applyNumberFormat="1" applyFont="1" applyFill="1" applyBorder="1" applyAlignment="1" applyProtection="1">
      <alignment horizontal="center" vertical="center" wrapText="1"/>
      <protection locked="0"/>
    </xf>
    <xf numFmtId="0" fontId="2" fillId="0" borderId="0" xfId="0" applyFont="1" applyFill="1" applyBorder="1" applyAlignment="1">
      <alignment horizontal="center" vertical="center"/>
    </xf>
    <xf numFmtId="0" fontId="2" fillId="0" borderId="0" xfId="0" applyFont="1" applyFill="1" applyBorder="1" applyAlignment="1">
      <alignment horizontal="justify" vertical="center" wrapText="1"/>
    </xf>
    <xf numFmtId="9" fontId="2" fillId="0" borderId="0" xfId="8" applyFont="1" applyFill="1" applyBorder="1" applyAlignment="1">
      <alignment horizontal="center" vertical="center"/>
    </xf>
    <xf numFmtId="0" fontId="2" fillId="0" borderId="0" xfId="0" applyFont="1" applyFill="1" applyBorder="1"/>
    <xf numFmtId="9" fontId="2" fillId="0" borderId="0" xfId="0" applyNumberFormat="1" applyFont="1" applyFill="1" applyBorder="1" applyAlignment="1" applyProtection="1">
      <alignment horizontal="center" vertical="center" wrapText="1"/>
      <protection locked="0"/>
    </xf>
    <xf numFmtId="14" fontId="2" fillId="0" borderId="0" xfId="0" applyNumberFormat="1" applyFont="1" applyFill="1" applyBorder="1" applyAlignment="1" applyProtection="1">
      <alignment horizontal="center" vertical="center" wrapText="1"/>
      <protection locked="0"/>
    </xf>
    <xf numFmtId="44" fontId="2" fillId="0" borderId="0" xfId="9" applyFont="1" applyFill="1" applyBorder="1" applyAlignment="1" applyProtection="1">
      <alignment horizontal="left" vertical="center" wrapText="1"/>
      <protection locked="0"/>
    </xf>
    <xf numFmtId="9" fontId="2" fillId="0" borderId="13" xfId="4" applyNumberFormat="1" applyFont="1" applyFill="1" applyBorder="1" applyAlignment="1" applyProtection="1">
      <alignment horizontal="center" vertical="center" wrapText="1"/>
      <protection locked="0"/>
    </xf>
    <xf numFmtId="44" fontId="2" fillId="0" borderId="0" xfId="9" applyFont="1" applyFill="1" applyBorder="1" applyAlignment="1" applyProtection="1">
      <alignment vertical="center" wrapText="1"/>
      <protection locked="0"/>
    </xf>
    <xf numFmtId="164" fontId="2" fillId="0" borderId="13" xfId="9" applyNumberFormat="1" applyFont="1" applyFill="1" applyBorder="1" applyAlignment="1" applyProtection="1">
      <alignment vertical="center" wrapText="1"/>
      <protection locked="0"/>
    </xf>
    <xf numFmtId="0" fontId="2" fillId="0" borderId="14" xfId="0" applyFont="1" applyFill="1" applyBorder="1" applyAlignment="1" applyProtection="1">
      <alignment horizontal="center" vertical="center" wrapText="1"/>
      <protection locked="0"/>
    </xf>
    <xf numFmtId="0" fontId="20" fillId="0" borderId="14" xfId="0" applyFont="1" applyFill="1" applyBorder="1" applyAlignment="1" applyProtection="1">
      <alignment horizontal="center" vertical="center" wrapText="1"/>
      <protection locked="0"/>
    </xf>
    <xf numFmtId="9" fontId="2" fillId="0" borderId="14" xfId="0" applyNumberFormat="1" applyFont="1" applyFill="1" applyBorder="1" applyAlignment="1" applyProtection="1">
      <alignment horizontal="justify" vertical="center" wrapText="1"/>
      <protection locked="0"/>
    </xf>
    <xf numFmtId="9" fontId="2" fillId="0" borderId="14" xfId="0" applyNumberFormat="1" applyFont="1" applyFill="1" applyBorder="1" applyAlignment="1" applyProtection="1">
      <alignment horizontal="center" vertical="center" wrapText="1"/>
      <protection locked="0"/>
    </xf>
    <xf numFmtId="14" fontId="2" fillId="0" borderId="14" xfId="0" applyNumberFormat="1" applyFont="1" applyFill="1" applyBorder="1" applyAlignment="1" applyProtection="1">
      <alignment horizontal="center" vertical="center"/>
      <protection locked="0"/>
    </xf>
    <xf numFmtId="44" fontId="2" fillId="0" borderId="14" xfId="9" applyFont="1" applyFill="1" applyBorder="1" applyAlignment="1" applyProtection="1">
      <alignment horizontal="center" vertical="center" wrapText="1"/>
      <protection locked="0"/>
    </xf>
    <xf numFmtId="164" fontId="2" fillId="0" borderId="14" xfId="9" applyNumberFormat="1" applyFont="1" applyFill="1" applyBorder="1" applyAlignment="1" applyProtection="1">
      <alignment vertical="center" wrapText="1"/>
      <protection locked="0"/>
    </xf>
    <xf numFmtId="9" fontId="2" fillId="0" borderId="14" xfId="4" applyNumberFormat="1" applyFont="1" applyFill="1" applyBorder="1" applyAlignment="1" applyProtection="1">
      <alignment horizontal="center" vertical="center" wrapText="1"/>
      <protection locked="0"/>
    </xf>
    <xf numFmtId="0" fontId="2" fillId="0" borderId="0" xfId="0" applyFont="1" applyFill="1" applyBorder="1" applyAlignment="1" applyProtection="1">
      <alignment horizontal="center" vertical="center" wrapText="1"/>
      <protection locked="0"/>
    </xf>
    <xf numFmtId="49" fontId="0" fillId="0" borderId="0" xfId="0" applyNumberFormat="1" applyAlignment="1">
      <alignment horizontal="left" vertical="center"/>
    </xf>
    <xf numFmtId="0" fontId="7" fillId="2" borderId="0" xfId="0" applyFont="1" applyFill="1" applyBorder="1" applyAlignment="1" applyProtection="1">
      <alignment horizontal="justify" vertical="center" wrapText="1"/>
      <protection locked="0"/>
    </xf>
    <xf numFmtId="0" fontId="34" fillId="2" borderId="0" xfId="0" applyFont="1" applyFill="1" applyBorder="1" applyAlignment="1">
      <alignment horizontal="left" vertical="center" wrapText="1"/>
    </xf>
    <xf numFmtId="0" fontId="50" fillId="2" borderId="0" xfId="0" applyFont="1" applyFill="1" applyBorder="1" applyAlignment="1" applyProtection="1">
      <alignment horizontal="justify" vertical="center" wrapText="1"/>
      <protection locked="0"/>
    </xf>
    <xf numFmtId="0" fontId="2" fillId="7" borderId="14" xfId="0" applyFont="1" applyFill="1" applyBorder="1" applyAlignment="1">
      <alignment horizontal="center"/>
    </xf>
    <xf numFmtId="0" fontId="2" fillId="7" borderId="0" xfId="0" applyFont="1" applyFill="1" applyBorder="1" applyAlignment="1">
      <alignment horizontal="center"/>
    </xf>
    <xf numFmtId="0" fontId="2" fillId="7" borderId="13" xfId="0" applyFont="1" applyFill="1" applyBorder="1" applyAlignment="1">
      <alignment horizontal="center"/>
    </xf>
    <xf numFmtId="0" fontId="3" fillId="7" borderId="14" xfId="0" applyFont="1" applyFill="1" applyBorder="1" applyAlignment="1">
      <alignment horizontal="center" vertical="center" wrapText="1"/>
    </xf>
    <xf numFmtId="0" fontId="3" fillId="7" borderId="0" xfId="0" applyFont="1" applyFill="1" applyBorder="1" applyAlignment="1">
      <alignment horizontal="center" vertical="center" wrapText="1"/>
    </xf>
    <xf numFmtId="0" fontId="5" fillId="7" borderId="13" xfId="0" applyFont="1" applyFill="1" applyBorder="1" applyAlignment="1">
      <alignment horizontal="center" vertical="center" wrapText="1"/>
    </xf>
    <xf numFmtId="0" fontId="31" fillId="8" borderId="0" xfId="5" applyFont="1" applyFill="1" applyBorder="1" applyAlignment="1" applyProtection="1">
      <alignment horizontal="left" vertical="center" wrapText="1"/>
      <protection hidden="1"/>
    </xf>
    <xf numFmtId="0" fontId="2" fillId="7" borderId="12" xfId="5" applyFont="1" applyFill="1" applyBorder="1" applyAlignment="1" applyProtection="1">
      <alignment horizontal="justify" vertical="center" wrapText="1"/>
      <protection locked="0"/>
    </xf>
    <xf numFmtId="0" fontId="32" fillId="8" borderId="0" xfId="5" applyFont="1" applyFill="1" applyBorder="1" applyAlignment="1" applyProtection="1">
      <alignment horizontal="left" wrapText="1"/>
      <protection locked="0"/>
    </xf>
    <xf numFmtId="0" fontId="32" fillId="8" borderId="0" xfId="5" applyFont="1" applyFill="1" applyBorder="1" applyAlignment="1" applyProtection="1">
      <alignment horizontal="left" vertical="center" wrapText="1"/>
      <protection locked="0"/>
    </xf>
    <xf numFmtId="0" fontId="31" fillId="2" borderId="13" xfId="5" applyFont="1" applyFill="1" applyBorder="1" applyAlignment="1" applyProtection="1">
      <alignment horizontal="left" wrapText="1"/>
      <protection hidden="1"/>
    </xf>
    <xf numFmtId="164" fontId="2" fillId="7" borderId="0" xfId="3" applyNumberFormat="1" applyFont="1" applyFill="1" applyBorder="1" applyAlignment="1" applyProtection="1">
      <alignment horizontal="right" vertical="center" wrapText="1"/>
      <protection locked="0"/>
    </xf>
    <xf numFmtId="0" fontId="31" fillId="2" borderId="13" xfId="5" applyFont="1" applyFill="1" applyBorder="1" applyAlignment="1" applyProtection="1">
      <alignment horizontal="center" vertical="center" wrapText="1"/>
      <protection hidden="1"/>
    </xf>
    <xf numFmtId="0" fontId="2" fillId="7" borderId="12" xfId="5" applyFont="1" applyFill="1" applyBorder="1" applyAlignment="1" applyProtection="1">
      <alignment horizontal="center" vertical="center" wrapText="1"/>
      <protection locked="0"/>
    </xf>
    <xf numFmtId="0" fontId="30" fillId="2" borderId="0" xfId="5" applyFont="1" applyFill="1" applyBorder="1" applyAlignment="1">
      <alignment horizontal="left" vertical="center" wrapText="1"/>
    </xf>
    <xf numFmtId="0" fontId="31" fillId="2" borderId="13" xfId="5" applyFont="1" applyFill="1" applyBorder="1" applyAlignment="1" applyProtection="1">
      <alignment horizontal="left" vertical="center" wrapText="1"/>
      <protection hidden="1"/>
    </xf>
    <xf numFmtId="0" fontId="2" fillId="7" borderId="12" xfId="5" applyFont="1" applyFill="1" applyBorder="1" applyAlignment="1" applyProtection="1">
      <alignment horizontal="left" vertical="center" wrapText="1"/>
    </xf>
    <xf numFmtId="0" fontId="31" fillId="2" borderId="12" xfId="5" applyFont="1" applyFill="1" applyBorder="1" applyAlignment="1" applyProtection="1">
      <alignment horizontal="left" vertical="center" wrapText="1"/>
      <protection hidden="1"/>
    </xf>
    <xf numFmtId="0" fontId="2" fillId="7" borderId="12" xfId="5" applyFont="1" applyFill="1" applyBorder="1" applyAlignment="1" applyProtection="1">
      <alignment horizontal="left" vertical="center" wrapText="1"/>
      <protection locked="0"/>
    </xf>
    <xf numFmtId="0" fontId="30" fillId="2" borderId="0" xfId="5" applyFont="1" applyFill="1" applyBorder="1" applyAlignment="1" applyProtection="1">
      <alignment horizontal="left" vertical="center" wrapText="1"/>
    </xf>
    <xf numFmtId="164" fontId="2" fillId="7" borderId="12" xfId="3" applyNumberFormat="1" applyFont="1" applyFill="1" applyBorder="1" applyAlignment="1" applyProtection="1">
      <alignment horizontal="right" vertical="center" wrapText="1"/>
      <protection locked="0"/>
    </xf>
    <xf numFmtId="0" fontId="2" fillId="7" borderId="14" xfId="5" applyFont="1" applyFill="1" applyBorder="1" applyAlignment="1" applyProtection="1">
      <alignment horizontal="left" vertical="center" wrapText="1"/>
    </xf>
    <xf numFmtId="0" fontId="2" fillId="7" borderId="0" xfId="5" applyFont="1" applyFill="1" applyBorder="1" applyAlignment="1" applyProtection="1">
      <alignment horizontal="left" vertical="center" wrapText="1"/>
    </xf>
    <xf numFmtId="0" fontId="2" fillId="7" borderId="13" xfId="5" applyFont="1" applyFill="1" applyBorder="1" applyAlignment="1" applyProtection="1">
      <alignment horizontal="left" vertical="center" wrapText="1"/>
    </xf>
    <xf numFmtId="0" fontId="3" fillId="7" borderId="10" xfId="5" applyFont="1" applyFill="1" applyBorder="1" applyAlignment="1">
      <alignment horizontal="center" vertical="center"/>
    </xf>
    <xf numFmtId="0" fontId="3" fillId="7" borderId="0" xfId="5" applyFont="1" applyFill="1" applyBorder="1" applyAlignment="1">
      <alignment horizontal="center" vertical="center"/>
    </xf>
    <xf numFmtId="0" fontId="31" fillId="2" borderId="0" xfId="5" applyFont="1" applyFill="1" applyBorder="1" applyAlignment="1" applyProtection="1">
      <alignment horizontal="left" vertical="center" wrapText="1"/>
      <protection hidden="1"/>
    </xf>
    <xf numFmtId="0" fontId="31" fillId="2" borderId="14" xfId="5" applyFont="1" applyFill="1" applyBorder="1" applyAlignment="1" applyProtection="1">
      <alignment horizontal="left" wrapText="1"/>
      <protection hidden="1"/>
    </xf>
    <xf numFmtId="0" fontId="56" fillId="7" borderId="14" xfId="5" applyFont="1" applyFill="1" applyBorder="1" applyAlignment="1" applyProtection="1">
      <alignment horizontal="left" vertical="center" wrapText="1"/>
      <protection hidden="1"/>
    </xf>
    <xf numFmtId="0" fontId="56" fillId="7" borderId="0" xfId="5" applyFont="1" applyFill="1" applyBorder="1" applyAlignment="1" applyProtection="1">
      <alignment horizontal="left" vertical="center" wrapText="1"/>
      <protection hidden="1"/>
    </xf>
    <xf numFmtId="0" fontId="56" fillId="7" borderId="13" xfId="5" applyFont="1" applyFill="1" applyBorder="1" applyAlignment="1" applyProtection="1">
      <alignment horizontal="left" vertical="center" wrapText="1"/>
      <protection hidden="1"/>
    </xf>
    <xf numFmtId="0" fontId="31" fillId="2" borderId="0" xfId="5" applyFont="1" applyFill="1" applyBorder="1" applyAlignment="1" applyProtection="1">
      <alignment horizontal="left" wrapText="1"/>
      <protection hidden="1"/>
    </xf>
    <xf numFmtId="0" fontId="5" fillId="7" borderId="11" xfId="5" applyFont="1" applyFill="1" applyBorder="1" applyAlignment="1">
      <alignment horizontal="center" vertical="center"/>
    </xf>
    <xf numFmtId="0" fontId="40" fillId="7" borderId="14" xfId="5" applyFont="1" applyFill="1" applyBorder="1" applyAlignment="1" applyProtection="1">
      <alignment horizontal="left" vertical="center" wrapText="1"/>
      <protection hidden="1"/>
    </xf>
    <xf numFmtId="0" fontId="40" fillId="7" borderId="0" xfId="5" applyFont="1" applyFill="1" applyBorder="1" applyAlignment="1" applyProtection="1">
      <alignment horizontal="left" vertical="center" wrapText="1"/>
      <protection hidden="1"/>
    </xf>
    <xf numFmtId="0" fontId="40" fillId="7" borderId="13" xfId="5" applyFont="1" applyFill="1" applyBorder="1" applyAlignment="1" applyProtection="1">
      <alignment horizontal="left" vertical="center" wrapText="1"/>
      <protection hidden="1"/>
    </xf>
    <xf numFmtId="0" fontId="2" fillId="7" borderId="14" xfId="5" applyFont="1" applyFill="1" applyBorder="1" applyAlignment="1" applyProtection="1">
      <alignment horizontal="justify" vertical="center" wrapText="1"/>
    </xf>
    <xf numFmtId="0" fontId="2" fillId="7" borderId="0" xfId="5" applyFont="1" applyFill="1" applyBorder="1" applyAlignment="1" applyProtection="1">
      <alignment horizontal="justify" vertical="center" wrapText="1"/>
    </xf>
    <xf numFmtId="0" fontId="2" fillId="7" borderId="13" xfId="5" applyFont="1" applyFill="1" applyBorder="1" applyAlignment="1" applyProtection="1">
      <alignment horizontal="justify" vertical="center" wrapText="1"/>
    </xf>
    <xf numFmtId="0" fontId="43" fillId="7" borderId="14" xfId="5" applyFont="1" applyFill="1" applyBorder="1" applyAlignment="1" applyProtection="1">
      <alignment horizontal="justify" vertical="center" wrapText="1"/>
      <protection locked="0" hidden="1"/>
    </xf>
    <xf numFmtId="0" fontId="43" fillId="7" borderId="0" xfId="5" applyFont="1" applyFill="1" applyBorder="1" applyAlignment="1" applyProtection="1">
      <alignment horizontal="justify" vertical="center" wrapText="1"/>
      <protection locked="0" hidden="1"/>
    </xf>
    <xf numFmtId="0" fontId="43" fillId="7" borderId="13" xfId="5" applyFont="1" applyFill="1" applyBorder="1" applyAlignment="1" applyProtection="1">
      <alignment horizontal="justify" vertical="center" wrapText="1"/>
      <protection locked="0" hidden="1"/>
    </xf>
    <xf numFmtId="0" fontId="30" fillId="8" borderId="0" xfId="5" applyFont="1" applyFill="1" applyBorder="1" applyAlignment="1" applyProtection="1">
      <alignment horizontal="left" vertical="center" wrapText="1"/>
    </xf>
    <xf numFmtId="164" fontId="11" fillId="2" borderId="15" xfId="5" applyNumberFormat="1" applyFont="1" applyFill="1" applyBorder="1" applyAlignment="1" applyProtection="1">
      <alignment horizontal="left" vertical="center"/>
    </xf>
    <xf numFmtId="0" fontId="11" fillId="2" borderId="12" xfId="5" applyFont="1" applyFill="1" applyBorder="1" applyAlignment="1" applyProtection="1">
      <alignment horizontal="left" vertical="center"/>
    </xf>
    <xf numFmtId="0" fontId="11" fillId="2" borderId="16" xfId="5" applyFont="1" applyFill="1" applyBorder="1" applyAlignment="1" applyProtection="1">
      <alignment horizontal="left" vertical="center"/>
    </xf>
    <xf numFmtId="164" fontId="15" fillId="0" borderId="14" xfId="9" applyNumberFormat="1" applyFont="1" applyFill="1" applyBorder="1" applyAlignment="1" applyProtection="1">
      <alignment horizontal="center" vertical="center" wrapText="1"/>
      <protection locked="0"/>
    </xf>
    <xf numFmtId="164" fontId="15" fillId="0" borderId="0" xfId="9" applyNumberFormat="1" applyFont="1" applyFill="1" applyBorder="1" applyAlignment="1" applyProtection="1">
      <alignment horizontal="center" vertical="center" wrapText="1"/>
      <protection locked="0"/>
    </xf>
    <xf numFmtId="0" fontId="4" fillId="2" borderId="10" xfId="0" applyFont="1" applyFill="1" applyBorder="1" applyAlignment="1" applyProtection="1">
      <alignment horizontal="center" vertical="center"/>
      <protection locked="0"/>
    </xf>
    <xf numFmtId="0" fontId="58" fillId="9" borderId="12" xfId="0" applyFont="1" applyFill="1" applyBorder="1" applyAlignment="1" applyProtection="1">
      <alignment horizontal="left" vertical="center" wrapText="1"/>
      <protection locked="0"/>
    </xf>
    <xf numFmtId="9" fontId="45" fillId="9" borderId="12" xfId="0" applyNumberFormat="1" applyFont="1" applyFill="1" applyBorder="1" applyAlignment="1" applyProtection="1">
      <alignment horizontal="center" vertical="center" wrapText="1"/>
      <protection locked="0"/>
    </xf>
    <xf numFmtId="44" fontId="15" fillId="0" borderId="0" xfId="9" applyFont="1" applyFill="1" applyBorder="1" applyAlignment="1" applyProtection="1">
      <alignment horizontal="center" vertical="center" wrapText="1"/>
      <protection locked="0"/>
    </xf>
    <xf numFmtId="0" fontId="38" fillId="0" borderId="0" xfId="0" applyFont="1" applyFill="1" applyBorder="1" applyAlignment="1">
      <alignment horizontal="center" vertical="center" wrapText="1"/>
    </xf>
    <xf numFmtId="9" fontId="9" fillId="2" borderId="12" xfId="0" applyNumberFormat="1" applyFont="1" applyFill="1" applyBorder="1" applyAlignment="1">
      <alignment horizontal="center" vertical="center"/>
    </xf>
    <xf numFmtId="0" fontId="58" fillId="15" borderId="12" xfId="0" applyFont="1" applyFill="1" applyBorder="1" applyAlignment="1" applyProtection="1">
      <alignment horizontal="left" vertical="center" wrapText="1"/>
      <protection locked="0"/>
    </xf>
    <xf numFmtId="0" fontId="45" fillId="15" borderId="13" xfId="0" applyFont="1" applyFill="1" applyBorder="1" applyAlignment="1" applyProtection="1">
      <alignment horizontal="center" vertical="center" wrapText="1"/>
      <protection locked="0"/>
    </xf>
    <xf numFmtId="44" fontId="2" fillId="2" borderId="0" xfId="9" applyFont="1" applyFill="1" applyBorder="1" applyAlignment="1">
      <alignment horizontal="center" vertical="center"/>
    </xf>
    <xf numFmtId="0" fontId="34" fillId="16" borderId="0" xfId="0" applyFont="1" applyFill="1" applyBorder="1" applyAlignment="1" applyProtection="1">
      <alignment horizontal="center" vertical="center" wrapText="1"/>
    </xf>
    <xf numFmtId="164" fontId="2" fillId="2" borderId="0" xfId="9" applyNumberFormat="1" applyFont="1" applyFill="1" applyBorder="1" applyAlignment="1">
      <alignment horizontal="center" vertical="center"/>
    </xf>
    <xf numFmtId="0" fontId="65" fillId="0" borderId="12" xfId="0" applyFont="1" applyFill="1" applyBorder="1" applyAlignment="1" applyProtection="1">
      <alignment horizontal="left" vertical="center" wrapText="1"/>
      <protection locked="0"/>
    </xf>
    <xf numFmtId="0" fontId="65" fillId="15" borderId="12" xfId="0" applyFont="1" applyFill="1" applyBorder="1" applyAlignment="1" applyProtection="1">
      <alignment horizontal="left" vertical="center" wrapText="1"/>
      <protection locked="0"/>
    </xf>
    <xf numFmtId="0" fontId="65" fillId="14" borderId="13" xfId="0" applyFont="1" applyFill="1" applyBorder="1" applyAlignment="1" applyProtection="1">
      <alignment horizontal="left" vertical="center" wrapText="1"/>
      <protection locked="0"/>
    </xf>
    <xf numFmtId="0" fontId="10" fillId="2" borderId="0" xfId="0" applyFont="1" applyFill="1" applyBorder="1" applyAlignment="1">
      <alignment horizontal="center" vertical="center" wrapText="1"/>
    </xf>
    <xf numFmtId="0" fontId="12" fillId="2" borderId="0" xfId="0" applyFont="1" applyFill="1" applyBorder="1" applyAlignment="1">
      <alignment horizontal="center" vertical="center" wrapText="1"/>
    </xf>
    <xf numFmtId="0" fontId="10" fillId="16" borderId="0" xfId="0" applyFont="1" applyFill="1" applyBorder="1" applyAlignment="1" applyProtection="1">
      <alignment horizontal="center" vertical="center" wrapText="1"/>
    </xf>
    <xf numFmtId="0" fontId="2" fillId="0" borderId="14" xfId="0" applyFont="1" applyFill="1" applyBorder="1" applyAlignment="1" applyProtection="1">
      <alignment horizontal="center" vertical="center" wrapText="1"/>
      <protection locked="0"/>
    </xf>
    <xf numFmtId="0" fontId="2" fillId="0" borderId="13" xfId="0" applyFont="1" applyFill="1" applyBorder="1" applyAlignment="1" applyProtection="1">
      <alignment horizontal="center" vertical="center" wrapText="1"/>
      <protection locked="0"/>
    </xf>
    <xf numFmtId="9" fontId="47" fillId="2" borderId="0" xfId="0" applyNumberFormat="1" applyFont="1" applyFill="1" applyBorder="1" applyAlignment="1" applyProtection="1">
      <alignment horizontal="center" vertical="center" wrapText="1"/>
      <protection locked="0"/>
    </xf>
    <xf numFmtId="0" fontId="3" fillId="16" borderId="0" xfId="0" applyFont="1" applyFill="1" applyBorder="1" applyAlignment="1" applyProtection="1">
      <alignment horizontal="center" vertical="center" wrapText="1"/>
    </xf>
    <xf numFmtId="3" fontId="49" fillId="2" borderId="0" xfId="0" applyNumberFormat="1" applyFont="1" applyFill="1" applyBorder="1" applyAlignment="1" applyProtection="1">
      <alignment horizontal="center" vertical="center"/>
      <protection locked="0"/>
    </xf>
    <xf numFmtId="164" fontId="21" fillId="2" borderId="0" xfId="0" applyNumberFormat="1" applyFont="1" applyFill="1" applyBorder="1" applyAlignment="1" applyProtection="1">
      <alignment horizontal="center" vertical="center"/>
      <protection locked="0"/>
    </xf>
    <xf numFmtId="164" fontId="6" fillId="2" borderId="0" xfId="0" applyNumberFormat="1" applyFont="1" applyFill="1" applyBorder="1" applyAlignment="1" applyProtection="1">
      <alignment horizontal="center" vertical="center"/>
      <protection locked="0"/>
    </xf>
    <xf numFmtId="0" fontId="59" fillId="16" borderId="0" xfId="5" applyFont="1" applyFill="1" applyBorder="1" applyAlignment="1" applyProtection="1">
      <alignment horizontal="center" vertical="center" wrapText="1"/>
      <protection hidden="1"/>
    </xf>
    <xf numFmtId="0" fontId="2" fillId="2" borderId="0" xfId="0" applyFont="1" applyFill="1" applyBorder="1" applyAlignment="1">
      <alignment horizontal="center" vertical="center" wrapText="1"/>
    </xf>
    <xf numFmtId="0" fontId="24" fillId="2" borderId="0" xfId="0" applyFont="1" applyFill="1" applyBorder="1" applyAlignment="1" applyProtection="1">
      <alignment horizontal="center" vertical="center" wrapText="1"/>
      <protection locked="0"/>
    </xf>
    <xf numFmtId="0" fontId="24" fillId="0" borderId="0" xfId="0" applyFont="1" applyFill="1" applyBorder="1" applyAlignment="1" applyProtection="1">
      <alignment horizontal="center" vertical="center" wrapText="1"/>
      <protection locked="0"/>
    </xf>
    <xf numFmtId="0" fontId="24" fillId="0" borderId="13" xfId="0" applyFont="1" applyFill="1" applyBorder="1" applyAlignment="1" applyProtection="1">
      <alignment horizontal="center" vertical="center" wrapText="1"/>
      <protection locked="0"/>
    </xf>
    <xf numFmtId="0" fontId="15" fillId="2" borderId="14" xfId="0" applyFont="1" applyFill="1" applyBorder="1" applyAlignment="1">
      <alignment horizontal="center" vertical="center" wrapText="1"/>
    </xf>
    <xf numFmtId="0" fontId="15" fillId="2" borderId="0" xfId="0" applyFont="1" applyFill="1" applyBorder="1" applyAlignment="1">
      <alignment horizontal="center" vertical="center" wrapText="1"/>
    </xf>
    <xf numFmtId="0" fontId="15" fillId="2" borderId="13" xfId="0" applyFont="1" applyFill="1" applyBorder="1" applyAlignment="1">
      <alignment horizontal="center" vertical="center" wrapText="1"/>
    </xf>
    <xf numFmtId="0" fontId="58" fillId="13" borderId="12" xfId="0" applyFont="1" applyFill="1" applyBorder="1" applyAlignment="1" applyProtection="1">
      <alignment horizontal="left" vertical="center" wrapText="1"/>
      <protection locked="0"/>
    </xf>
    <xf numFmtId="0" fontId="45" fillId="13" borderId="13" xfId="0" applyFont="1" applyFill="1" applyBorder="1" applyAlignment="1">
      <alignment horizontal="center" vertical="center" wrapText="1"/>
    </xf>
    <xf numFmtId="0" fontId="66" fillId="14" borderId="13" xfId="0" applyFont="1" applyFill="1" applyBorder="1" applyAlignment="1">
      <alignment horizontal="center" vertical="center" wrapText="1"/>
    </xf>
    <xf numFmtId="0" fontId="65" fillId="14" borderId="12" xfId="0" applyFont="1" applyFill="1" applyBorder="1" applyAlignment="1" applyProtection="1">
      <alignment horizontal="left" vertical="center" wrapText="1"/>
      <protection locked="0"/>
    </xf>
    <xf numFmtId="0" fontId="58" fillId="17" borderId="13" xfId="0" applyFont="1" applyFill="1" applyBorder="1" applyAlignment="1" applyProtection="1">
      <alignment horizontal="left" vertical="center" wrapText="1"/>
      <protection locked="0"/>
    </xf>
    <xf numFmtId="0" fontId="45" fillId="17" borderId="13" xfId="0" applyFont="1" applyFill="1" applyBorder="1" applyAlignment="1" applyProtection="1">
      <alignment horizontal="center" vertical="center" wrapText="1"/>
      <protection locked="0"/>
    </xf>
    <xf numFmtId="9" fontId="67" fillId="2" borderId="12" xfId="0" applyNumberFormat="1" applyFont="1" applyFill="1" applyBorder="1" applyAlignment="1">
      <alignment horizontal="center" vertical="center"/>
    </xf>
    <xf numFmtId="9" fontId="2" fillId="12" borderId="12" xfId="5" applyNumberFormat="1" applyFont="1" applyFill="1" applyBorder="1" applyAlignment="1" applyProtection="1">
      <alignment horizontal="left" vertical="center" wrapText="1"/>
      <protection locked="0"/>
    </xf>
    <xf numFmtId="0" fontId="2" fillId="12" borderId="12" xfId="5" applyFont="1" applyFill="1" applyBorder="1" applyAlignment="1" applyProtection="1">
      <alignment horizontal="left" vertical="center" wrapText="1"/>
      <protection locked="0"/>
    </xf>
    <xf numFmtId="0" fontId="61" fillId="2" borderId="0" xfId="5" applyFont="1" applyFill="1" applyAlignment="1">
      <alignment horizontal="left" vertical="center"/>
    </xf>
    <xf numFmtId="0" fontId="20" fillId="9" borderId="12" xfId="5" applyFont="1" applyFill="1" applyBorder="1" applyAlignment="1" applyProtection="1">
      <alignment horizontal="left" vertical="center" wrapText="1"/>
      <protection locked="0"/>
    </xf>
    <xf numFmtId="0" fontId="9" fillId="16" borderId="0" xfId="5" applyFont="1" applyFill="1" applyBorder="1" applyAlignment="1" applyProtection="1">
      <alignment horizontal="center" vertical="center" wrapText="1"/>
    </xf>
    <xf numFmtId="0" fontId="51" fillId="2" borderId="0" xfId="5" applyFont="1" applyFill="1" applyAlignment="1">
      <alignment horizontal="center" vertical="center"/>
    </xf>
    <xf numFmtId="0" fontId="31" fillId="7" borderId="12" xfId="5" applyFont="1" applyFill="1" applyBorder="1" applyAlignment="1" applyProtection="1">
      <alignment horizontal="center" vertical="center" wrapText="1"/>
      <protection hidden="1"/>
    </xf>
    <xf numFmtId="0" fontId="31" fillId="7" borderId="12" xfId="5" applyFont="1" applyFill="1" applyBorder="1" applyAlignment="1" applyProtection="1">
      <alignment horizontal="center" vertical="center" wrapText="1"/>
      <protection locked="0" hidden="1"/>
    </xf>
    <xf numFmtId="0" fontId="20" fillId="9" borderId="12" xfId="5" applyFont="1" applyFill="1" applyBorder="1" applyAlignment="1" applyProtection="1">
      <alignment horizontal="left" vertical="center" wrapText="1"/>
      <protection locked="0" hidden="1"/>
    </xf>
    <xf numFmtId="9" fontId="2" fillId="12" borderId="12" xfId="5" applyNumberFormat="1" applyFont="1" applyFill="1" applyBorder="1" applyAlignment="1" applyProtection="1">
      <alignment horizontal="justify" vertical="center" wrapText="1"/>
      <protection locked="0" hidden="1"/>
    </xf>
    <xf numFmtId="0" fontId="2" fillId="12" borderId="12" xfId="5" applyFont="1" applyFill="1" applyBorder="1" applyAlignment="1" applyProtection="1">
      <alignment horizontal="justify" vertical="center" wrapText="1"/>
      <protection locked="0" hidden="1"/>
    </xf>
    <xf numFmtId="0" fontId="31" fillId="10" borderId="13" xfId="5" applyFont="1" applyFill="1" applyBorder="1" applyAlignment="1" applyProtection="1">
      <alignment horizontal="left" vertical="center" wrapText="1"/>
      <protection hidden="1"/>
    </xf>
    <xf numFmtId="14" fontId="31" fillId="7" borderId="12" xfId="5" applyNumberFormat="1" applyFont="1" applyFill="1" applyBorder="1" applyAlignment="1" applyProtection="1">
      <alignment horizontal="center" vertical="center" wrapText="1"/>
      <protection locked="0" hidden="1"/>
    </xf>
    <xf numFmtId="49" fontId="38" fillId="0" borderId="0" xfId="9" applyNumberFormat="1" applyFont="1" applyFill="1" applyBorder="1" applyAlignment="1" applyProtection="1">
      <alignment horizontal="center" vertical="center" wrapText="1"/>
      <protection locked="0"/>
    </xf>
  </cellXfs>
  <cellStyles count="11">
    <cellStyle name="Hipervínculo" xfId="10" builtinId="8"/>
    <cellStyle name="Moneda" xfId="3" builtinId="4"/>
    <cellStyle name="Moneda 2" xfId="9"/>
    <cellStyle name="Normal" xfId="0" builtinId="0"/>
    <cellStyle name="Normal 2" xfId="5"/>
    <cellStyle name="Normal 2 2" xfId="1"/>
    <cellStyle name="Normal 3" xfId="2"/>
    <cellStyle name="Porcentaje" xfId="4" builtinId="5"/>
    <cellStyle name="Porcentaje 2" xfId="6"/>
    <cellStyle name="Porcentaje 3" xfId="8"/>
    <cellStyle name="Porcentual 2" xfId="7"/>
  </cellStyles>
  <dxfs count="0"/>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_rels/drawing4.xml.rels><?xml version="1.0" encoding="UTF-8" standalone="yes"?>
<Relationships xmlns="http://schemas.openxmlformats.org/package/2006/relationships"><Relationship Id="rId1" Type="http://schemas.openxmlformats.org/officeDocument/2006/relationships/image" Target="../media/image2.png"/></Relationships>
</file>

<file path=xl/drawings/_rels/drawing5.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1</xdr:col>
      <xdr:colOff>479046</xdr:colOff>
      <xdr:row>1</xdr:row>
      <xdr:rowOff>23532</xdr:rowOff>
    </xdr:from>
    <xdr:to>
      <xdr:col>1</xdr:col>
      <xdr:colOff>1535203</xdr:colOff>
      <xdr:row>3</xdr:row>
      <xdr:rowOff>342897</xdr:rowOff>
    </xdr:to>
    <xdr:pic>
      <xdr:nvPicPr>
        <xdr:cNvPr id="2" name="2 Imagen"/>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02311" y="180414"/>
          <a:ext cx="1056157" cy="101413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554749</xdr:colOff>
      <xdr:row>1</xdr:row>
      <xdr:rowOff>41464</xdr:rowOff>
    </xdr:from>
    <xdr:to>
      <xdr:col>1</xdr:col>
      <xdr:colOff>1671975</xdr:colOff>
      <xdr:row>3</xdr:row>
      <xdr:rowOff>332656</xdr:rowOff>
    </xdr:to>
    <xdr:pic>
      <xdr:nvPicPr>
        <xdr:cNvPr id="2" name="Imagen 2"/>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71980" y="173349"/>
          <a:ext cx="1117226" cy="109715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675461</xdr:colOff>
      <xdr:row>1</xdr:row>
      <xdr:rowOff>91739</xdr:rowOff>
    </xdr:from>
    <xdr:to>
      <xdr:col>1</xdr:col>
      <xdr:colOff>1799194</xdr:colOff>
      <xdr:row>3</xdr:row>
      <xdr:rowOff>309847</xdr:rowOff>
    </xdr:to>
    <xdr:pic>
      <xdr:nvPicPr>
        <xdr:cNvPr id="4" name="Imagen 2"/>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76314" y="259827"/>
          <a:ext cx="1123733" cy="106975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xdr:col>
      <xdr:colOff>293488</xdr:colOff>
      <xdr:row>1</xdr:row>
      <xdr:rowOff>63875</xdr:rowOff>
    </xdr:from>
    <xdr:to>
      <xdr:col>2</xdr:col>
      <xdr:colOff>1066000</xdr:colOff>
      <xdr:row>3</xdr:row>
      <xdr:rowOff>323605</xdr:rowOff>
    </xdr:to>
    <xdr:pic>
      <xdr:nvPicPr>
        <xdr:cNvPr id="2" name="Imagen 2"/>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09905" y="201458"/>
          <a:ext cx="1121762" cy="108523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xdr:col>
      <xdr:colOff>386929</xdr:colOff>
      <xdr:row>1</xdr:row>
      <xdr:rowOff>55072</xdr:rowOff>
    </xdr:from>
    <xdr:to>
      <xdr:col>2</xdr:col>
      <xdr:colOff>1055119</xdr:colOff>
      <xdr:row>3</xdr:row>
      <xdr:rowOff>346264</xdr:rowOff>
    </xdr:to>
    <xdr:pic>
      <xdr:nvPicPr>
        <xdr:cNvPr id="2" name="Imagen 2"/>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03346" y="139739"/>
          <a:ext cx="1112690" cy="1095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Proyectos%20de%20Inversion\12.%20PROYECTOS%20DE%20INVERSI&#211;N%20BMT%202018\VIGENCIA%202018-%20INDICADORES\03.%20Proyecto%201166_Consolidaci&#243;n%20de%20la%20Gesti&#243;n%20Publica\1%20Trimestre\07.%20TIC\03.%20SEC-FT-20%20Ejecucion%20Mantenimientos%20RAB.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Proyectos%20de%20Inversion\12.%20PROYECTOS%20DE%20INVERSI&#211;N%20BMT%202018\05.%20Oficina%20Asesora%20de%20Planeacion\01.%20OAP%20A%20MARZO%2031%202018\Plan%20de%20Accion%20OAP%2031-03-2018.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VO"/>
      <sheetName val="FORMATO"/>
      <sheetName val="Listas"/>
    </sheetNames>
    <sheetDataSet>
      <sheetData sheetId="0"/>
      <sheetData sheetId="1"/>
      <sheetData sheetId="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VO"/>
      <sheetName val="FORMATO"/>
      <sheetName val="listas"/>
    </sheetNames>
    <sheetDataSet>
      <sheetData sheetId="0"/>
      <sheetData sheetId="1"/>
      <sheetData sheetId="2"/>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3.xml"/><Relationship Id="rId1" Type="http://schemas.openxmlformats.org/officeDocument/2006/relationships/printerSettings" Target="../printerSettings/printerSettings4.bin"/><Relationship Id="rId4" Type="http://schemas.openxmlformats.org/officeDocument/2006/relationships/comments" Target="../comments1.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S315"/>
  <sheetViews>
    <sheetView topLeftCell="A146" zoomScale="85" zoomScaleNormal="85" workbookViewId="0">
      <selection activeCell="C177" sqref="C177"/>
    </sheetView>
  </sheetViews>
  <sheetFormatPr baseColWidth="10" defaultRowHeight="12.75" x14ac:dyDescent="0.2"/>
  <cols>
    <col min="1" max="1" width="54.5703125" customWidth="1"/>
    <col min="2" max="2" width="82.28515625" customWidth="1"/>
    <col min="3" max="3" width="82.7109375" customWidth="1"/>
    <col min="4" max="4" width="18.5703125" customWidth="1"/>
    <col min="5" max="6" width="8.42578125" customWidth="1"/>
    <col min="7" max="7" width="10.7109375" customWidth="1"/>
    <col min="8" max="11" width="8.42578125" customWidth="1"/>
    <col min="12" max="12" width="10.140625" customWidth="1"/>
    <col min="13" max="18" width="8.42578125" customWidth="1"/>
  </cols>
  <sheetData>
    <row r="2" spans="1:5" x14ac:dyDescent="0.2">
      <c r="A2" s="228"/>
      <c r="B2" s="229" t="s">
        <v>702</v>
      </c>
    </row>
    <row r="3" spans="1:5" x14ac:dyDescent="0.2">
      <c r="B3" s="8" t="s">
        <v>129</v>
      </c>
    </row>
    <row r="4" spans="1:5" x14ac:dyDescent="0.2">
      <c r="B4" s="8" t="s">
        <v>130</v>
      </c>
    </row>
    <row r="5" spans="1:5" x14ac:dyDescent="0.2">
      <c r="B5" s="8" t="s">
        <v>131</v>
      </c>
    </row>
    <row r="6" spans="1:5" ht="19.5" customHeight="1" x14ac:dyDescent="0.2">
      <c r="A6" s="228"/>
      <c r="B6" s="229" t="s">
        <v>132</v>
      </c>
    </row>
    <row r="7" spans="1:5" ht="48.75" customHeight="1" x14ac:dyDescent="0.2">
      <c r="B7" s="64" t="s">
        <v>133</v>
      </c>
    </row>
    <row r="8" spans="1:5" ht="45.75" customHeight="1" x14ac:dyDescent="0.2">
      <c r="B8" s="64" t="s">
        <v>134</v>
      </c>
    </row>
    <row r="9" spans="1:5" ht="52.5" customHeight="1" x14ac:dyDescent="0.2">
      <c r="B9" s="64" t="s">
        <v>135</v>
      </c>
    </row>
    <row r="10" spans="1:5" ht="45" customHeight="1" x14ac:dyDescent="0.2">
      <c r="B10" s="64" t="s">
        <v>136</v>
      </c>
    </row>
    <row r="11" spans="1:5" ht="60" customHeight="1" x14ac:dyDescent="0.2">
      <c r="B11" s="65" t="s">
        <v>137</v>
      </c>
    </row>
    <row r="12" spans="1:5" x14ac:dyDescent="0.2">
      <c r="A12" s="69"/>
      <c r="B12" s="69"/>
    </row>
    <row r="13" spans="1:5" ht="15" x14ac:dyDescent="0.2">
      <c r="B13" s="8" t="s">
        <v>5</v>
      </c>
      <c r="E13" s="62"/>
    </row>
    <row r="14" spans="1:5" x14ac:dyDescent="0.2">
      <c r="B14" s="10" t="s">
        <v>41</v>
      </c>
    </row>
    <row r="15" spans="1:5" ht="15" x14ac:dyDescent="0.2">
      <c r="A15" s="69"/>
      <c r="B15" s="9" t="s">
        <v>6</v>
      </c>
      <c r="E15" s="63"/>
    </row>
    <row r="16" spans="1:5" x14ac:dyDescent="0.2">
      <c r="B16" s="10" t="s">
        <v>7</v>
      </c>
    </row>
    <row r="17" spans="1:16" ht="15" x14ac:dyDescent="0.2">
      <c r="B17" s="10" t="s">
        <v>8</v>
      </c>
      <c r="E17" s="63"/>
    </row>
    <row r="18" spans="1:16" x14ac:dyDescent="0.2">
      <c r="B18" s="9" t="s">
        <v>9</v>
      </c>
    </row>
    <row r="19" spans="1:16" ht="15" x14ac:dyDescent="0.2">
      <c r="B19" s="8" t="s">
        <v>10</v>
      </c>
      <c r="E19" s="63"/>
    </row>
    <row r="20" spans="1:16" x14ac:dyDescent="0.2">
      <c r="B20" s="10" t="s">
        <v>11</v>
      </c>
    </row>
    <row r="21" spans="1:16" x14ac:dyDescent="0.2">
      <c r="B21" s="9" t="s">
        <v>12</v>
      </c>
    </row>
    <row r="22" spans="1:16" x14ac:dyDescent="0.2">
      <c r="B22" s="8" t="s">
        <v>13</v>
      </c>
    </row>
    <row r="23" spans="1:16" x14ac:dyDescent="0.2">
      <c r="B23" s="10" t="s">
        <v>14</v>
      </c>
    </row>
    <row r="24" spans="1:16" x14ac:dyDescent="0.2">
      <c r="B24" s="9" t="s">
        <v>15</v>
      </c>
    </row>
    <row r="25" spans="1:16" x14ac:dyDescent="0.2">
      <c r="B25" s="8" t="s">
        <v>16</v>
      </c>
    </row>
    <row r="26" spans="1:16" x14ac:dyDescent="0.2">
      <c r="B26" s="11" t="s">
        <v>17</v>
      </c>
    </row>
    <row r="27" spans="1:16" x14ac:dyDescent="0.2">
      <c r="B27" s="11" t="s">
        <v>18</v>
      </c>
    </row>
    <row r="28" spans="1:16" ht="25.5" x14ac:dyDescent="0.2">
      <c r="B28" s="12" t="s">
        <v>19</v>
      </c>
    </row>
    <row r="29" spans="1:16" s="216" customFormat="1" x14ac:dyDescent="0.2">
      <c r="A29" s="215"/>
    </row>
    <row r="30" spans="1:16" x14ac:dyDescent="0.2">
      <c r="A30" s="217"/>
      <c r="E30" s="219" t="s">
        <v>628</v>
      </c>
      <c r="F30" s="218" t="s">
        <v>629</v>
      </c>
      <c r="G30" s="218" t="s">
        <v>630</v>
      </c>
      <c r="H30" s="218" t="s">
        <v>631</v>
      </c>
      <c r="I30" s="218" t="s">
        <v>632</v>
      </c>
      <c r="J30" s="218" t="s">
        <v>633</v>
      </c>
      <c r="K30" s="218" t="s">
        <v>634</v>
      </c>
      <c r="L30" s="218" t="s">
        <v>635</v>
      </c>
      <c r="M30" s="218"/>
      <c r="N30" s="218" t="s">
        <v>636</v>
      </c>
      <c r="O30" s="218" t="s">
        <v>637</v>
      </c>
    </row>
    <row r="31" spans="1:16" ht="18" customHeight="1" x14ac:dyDescent="0.2">
      <c r="A31" s="220" t="s">
        <v>109</v>
      </c>
      <c r="B31" s="219" t="s">
        <v>628</v>
      </c>
      <c r="C31" s="158" t="str">
        <f>'01. INFORMACION GENERAL'!J8</f>
        <v>Subdirección de Análisis de Riesgos y Efectos de Cambio Climático</v>
      </c>
      <c r="E31" s="272" t="s">
        <v>724</v>
      </c>
      <c r="F31" s="222" t="s">
        <v>104</v>
      </c>
      <c r="G31" s="272" t="s">
        <v>723</v>
      </c>
      <c r="H31" s="272" t="s">
        <v>726</v>
      </c>
      <c r="I31" s="272" t="s">
        <v>727</v>
      </c>
      <c r="J31" s="272" t="s">
        <v>728</v>
      </c>
      <c r="K31" s="222" t="s">
        <v>642</v>
      </c>
      <c r="L31" s="272" t="s">
        <v>725</v>
      </c>
      <c r="M31" s="222" t="s">
        <v>640</v>
      </c>
      <c r="O31" s="223"/>
      <c r="P31" s="277" t="s">
        <v>729</v>
      </c>
    </row>
    <row r="32" spans="1:16" ht="15" x14ac:dyDescent="0.2">
      <c r="A32" s="220" t="s">
        <v>42</v>
      </c>
      <c r="B32" s="219" t="s">
        <v>629</v>
      </c>
      <c r="C32" s="158" t="str">
        <f>VLOOKUP(C31,A31:B39,2,0)</f>
        <v>LISTA002</v>
      </c>
      <c r="E32" s="222"/>
      <c r="F32" s="222"/>
      <c r="G32" s="222"/>
      <c r="H32" s="222"/>
      <c r="I32" s="222"/>
      <c r="J32" s="222"/>
      <c r="K32" s="222"/>
      <c r="L32" s="224"/>
      <c r="M32" s="224"/>
      <c r="N32" s="223"/>
      <c r="O32" s="223"/>
      <c r="P32" s="205" t="s">
        <v>105</v>
      </c>
    </row>
    <row r="33" spans="1:16" x14ac:dyDescent="0.2">
      <c r="A33" s="220" t="s">
        <v>61</v>
      </c>
      <c r="B33" s="219" t="s">
        <v>630</v>
      </c>
      <c r="E33" s="222"/>
      <c r="F33" s="222"/>
      <c r="G33" s="222"/>
      <c r="H33" s="223"/>
      <c r="I33" s="223"/>
      <c r="J33" s="222"/>
      <c r="K33" s="223"/>
      <c r="L33" s="223"/>
      <c r="M33" s="223"/>
      <c r="N33" s="223"/>
      <c r="O33" s="223"/>
      <c r="P33" s="8" t="s">
        <v>103</v>
      </c>
    </row>
    <row r="34" spans="1:16" x14ac:dyDescent="0.2">
      <c r="A34" s="220" t="s">
        <v>110</v>
      </c>
      <c r="B34" s="219" t="s">
        <v>631</v>
      </c>
      <c r="E34" s="222"/>
      <c r="F34" s="222"/>
      <c r="G34" s="222"/>
      <c r="H34" s="223"/>
      <c r="I34" s="223"/>
      <c r="J34" s="223"/>
      <c r="K34" s="223"/>
      <c r="L34" s="223"/>
      <c r="M34" s="223"/>
      <c r="N34" s="223"/>
      <c r="O34" s="223"/>
      <c r="P34" s="8" t="s">
        <v>641</v>
      </c>
    </row>
    <row r="35" spans="1:16" x14ac:dyDescent="0.2">
      <c r="A35" s="220" t="s">
        <v>44</v>
      </c>
      <c r="B35" s="219" t="s">
        <v>632</v>
      </c>
      <c r="E35" s="222"/>
      <c r="F35" s="222"/>
      <c r="G35" s="222"/>
      <c r="I35" s="223"/>
      <c r="J35" s="223"/>
      <c r="K35" s="223"/>
      <c r="L35" s="223"/>
      <c r="M35" s="223"/>
      <c r="N35" s="223"/>
      <c r="O35" s="223"/>
    </row>
    <row r="36" spans="1:16" x14ac:dyDescent="0.2">
      <c r="A36" s="220" t="s">
        <v>45</v>
      </c>
      <c r="B36" s="219" t="s">
        <v>633</v>
      </c>
      <c r="E36" s="222"/>
      <c r="F36" s="222"/>
      <c r="G36" s="222"/>
      <c r="H36" s="223"/>
      <c r="I36" s="223"/>
      <c r="J36" s="223"/>
      <c r="K36" s="223"/>
      <c r="L36" s="223"/>
      <c r="M36" s="223"/>
      <c r="N36" s="223"/>
      <c r="O36" s="223"/>
    </row>
    <row r="37" spans="1:16" x14ac:dyDescent="0.2">
      <c r="A37" s="220" t="s">
        <v>623</v>
      </c>
      <c r="B37" s="219" t="s">
        <v>634</v>
      </c>
      <c r="E37" s="220"/>
      <c r="F37" s="220"/>
      <c r="G37" s="220"/>
    </row>
    <row r="38" spans="1:16" x14ac:dyDescent="0.2">
      <c r="A38" s="220" t="s">
        <v>47</v>
      </c>
      <c r="B38" s="219" t="s">
        <v>635</v>
      </c>
      <c r="C38" s="158"/>
      <c r="E38" s="220"/>
      <c r="F38" s="220"/>
      <c r="G38" s="220" t="s">
        <v>638</v>
      </c>
    </row>
    <row r="39" spans="1:16" x14ac:dyDescent="0.2">
      <c r="A39" s="220" t="s">
        <v>48</v>
      </c>
      <c r="B39" s="219" t="s">
        <v>636</v>
      </c>
      <c r="C39" s="158"/>
      <c r="E39" s="220"/>
      <c r="F39" s="220"/>
      <c r="G39" s="220" t="s">
        <v>639</v>
      </c>
    </row>
    <row r="40" spans="1:16" x14ac:dyDescent="0.2">
      <c r="A40" s="217"/>
      <c r="E40" s="220"/>
      <c r="F40" s="220"/>
      <c r="G40" s="220"/>
    </row>
    <row r="41" spans="1:16" s="221" customFormat="1" x14ac:dyDescent="0.2"/>
    <row r="42" spans="1:16" x14ac:dyDescent="0.2">
      <c r="B42" s="14" t="s">
        <v>21</v>
      </c>
    </row>
    <row r="43" spans="1:16" x14ac:dyDescent="0.2">
      <c r="B43" s="13" t="s">
        <v>22</v>
      </c>
    </row>
    <row r="45" spans="1:16" x14ac:dyDescent="0.2">
      <c r="B45" s="14" t="s">
        <v>23</v>
      </c>
    </row>
    <row r="46" spans="1:16" x14ac:dyDescent="0.2">
      <c r="B46" s="15">
        <v>2016</v>
      </c>
    </row>
    <row r="47" spans="1:16" x14ac:dyDescent="0.2">
      <c r="B47" s="15">
        <v>2017</v>
      </c>
    </row>
    <row r="48" spans="1:16" x14ac:dyDescent="0.2">
      <c r="B48" s="15">
        <v>2018</v>
      </c>
      <c r="C48" s="72" t="s">
        <v>109</v>
      </c>
      <c r="E48" s="8"/>
    </row>
    <row r="49" spans="2:5" x14ac:dyDescent="0.2">
      <c r="B49" s="15">
        <v>2019</v>
      </c>
      <c r="C49" s="72" t="s">
        <v>42</v>
      </c>
    </row>
    <row r="50" spans="2:5" x14ac:dyDescent="0.2">
      <c r="B50" s="15">
        <v>2020</v>
      </c>
      <c r="C50" s="72" t="s">
        <v>61</v>
      </c>
    </row>
    <row r="51" spans="2:5" x14ac:dyDescent="0.2">
      <c r="C51" s="72" t="s">
        <v>110</v>
      </c>
    </row>
    <row r="52" spans="2:5" ht="24.75" customHeight="1" x14ac:dyDescent="0.2">
      <c r="B52" s="16" t="s">
        <v>24</v>
      </c>
      <c r="C52" s="72" t="s">
        <v>44</v>
      </c>
    </row>
    <row r="53" spans="2:5" x14ac:dyDescent="0.2">
      <c r="B53" s="17" t="s">
        <v>25</v>
      </c>
      <c r="C53" s="72" t="s">
        <v>45</v>
      </c>
      <c r="E53" s="8"/>
    </row>
    <row r="54" spans="2:5" x14ac:dyDescent="0.2">
      <c r="B54" s="18" t="s">
        <v>26</v>
      </c>
      <c r="C54" s="72" t="s">
        <v>623</v>
      </c>
    </row>
    <row r="55" spans="2:5" x14ac:dyDescent="0.2">
      <c r="B55" s="19" t="s">
        <v>27</v>
      </c>
      <c r="C55" s="72" t="s">
        <v>47</v>
      </c>
    </row>
    <row r="56" spans="2:5" ht="22.5" x14ac:dyDescent="0.2">
      <c r="B56" s="16" t="s">
        <v>28</v>
      </c>
      <c r="C56" s="72" t="s">
        <v>48</v>
      </c>
      <c r="E56" s="11"/>
    </row>
    <row r="57" spans="2:5" x14ac:dyDescent="0.2">
      <c r="B57" s="16" t="s">
        <v>29</v>
      </c>
      <c r="E57" s="158"/>
    </row>
    <row r="58" spans="2:5" x14ac:dyDescent="0.2">
      <c r="B58" s="20" t="s">
        <v>30</v>
      </c>
      <c r="E58" s="158"/>
    </row>
    <row r="59" spans="2:5" x14ac:dyDescent="0.2">
      <c r="B59" s="16" t="s">
        <v>31</v>
      </c>
      <c r="E59" s="158"/>
    </row>
    <row r="60" spans="2:5" ht="54.75" customHeight="1" x14ac:dyDescent="0.2">
      <c r="B60" s="21" t="s">
        <v>32</v>
      </c>
      <c r="E60" t="s">
        <v>106</v>
      </c>
    </row>
    <row r="61" spans="2:5" ht="33.75" x14ac:dyDescent="0.2">
      <c r="B61" s="18" t="s">
        <v>33</v>
      </c>
    </row>
    <row r="62" spans="2:5" ht="22.5" x14ac:dyDescent="0.2">
      <c r="B62" s="22" t="s">
        <v>34</v>
      </c>
    </row>
    <row r="63" spans="2:5" x14ac:dyDescent="0.2">
      <c r="B63" s="18" t="s">
        <v>35</v>
      </c>
      <c r="E63" t="s">
        <v>107</v>
      </c>
    </row>
    <row r="64" spans="2:5" x14ac:dyDescent="0.2">
      <c r="B64" s="22" t="s">
        <v>58</v>
      </c>
    </row>
    <row r="65" spans="2:5" ht="22.5" x14ac:dyDescent="0.2">
      <c r="B65" s="23" t="s">
        <v>36</v>
      </c>
      <c r="E65" s="8" t="s">
        <v>641</v>
      </c>
    </row>
    <row r="66" spans="2:5" ht="22.5" x14ac:dyDescent="0.2">
      <c r="B66" s="24" t="s">
        <v>37</v>
      </c>
    </row>
    <row r="67" spans="2:5" ht="22.5" x14ac:dyDescent="0.2">
      <c r="B67" s="22" t="s">
        <v>38</v>
      </c>
    </row>
    <row r="68" spans="2:5" x14ac:dyDescent="0.2">
      <c r="B68" s="25" t="s">
        <v>39</v>
      </c>
    </row>
    <row r="69" spans="2:5" ht="22.5" x14ac:dyDescent="0.2">
      <c r="B69" s="20" t="s">
        <v>40</v>
      </c>
    </row>
    <row r="73" spans="2:5" x14ac:dyDescent="0.2">
      <c r="B73" s="8" t="s">
        <v>59</v>
      </c>
    </row>
    <row r="74" spans="2:5" x14ac:dyDescent="0.2">
      <c r="B74" s="8" t="s">
        <v>42</v>
      </c>
    </row>
    <row r="75" spans="2:5" x14ac:dyDescent="0.2">
      <c r="B75" s="8" t="s">
        <v>43</v>
      </c>
    </row>
    <row r="76" spans="2:5" x14ac:dyDescent="0.2">
      <c r="B76" s="8" t="s">
        <v>60</v>
      </c>
    </row>
    <row r="77" spans="2:5" x14ac:dyDescent="0.2">
      <c r="B77" s="8" t="s">
        <v>61</v>
      </c>
    </row>
    <row r="78" spans="2:5" x14ac:dyDescent="0.2">
      <c r="B78" s="8" t="s">
        <v>44</v>
      </c>
    </row>
    <row r="79" spans="2:5" x14ac:dyDescent="0.2">
      <c r="B79" s="8" t="s">
        <v>45</v>
      </c>
    </row>
    <row r="80" spans="2:5" x14ac:dyDescent="0.2">
      <c r="B80" s="8" t="s">
        <v>46</v>
      </c>
    </row>
    <row r="81" spans="2:3" x14ac:dyDescent="0.2">
      <c r="B81" s="8" t="s">
        <v>47</v>
      </c>
    </row>
    <row r="82" spans="2:3" x14ac:dyDescent="0.2">
      <c r="B82" s="8" t="s">
        <v>48</v>
      </c>
    </row>
    <row r="84" spans="2:3" x14ac:dyDescent="0.2">
      <c r="B84" s="11" t="s">
        <v>664</v>
      </c>
      <c r="C84" s="11"/>
    </row>
    <row r="85" spans="2:3" x14ac:dyDescent="0.2">
      <c r="B85" s="11" t="s">
        <v>665</v>
      </c>
      <c r="C85" s="11"/>
    </row>
    <row r="86" spans="2:3" x14ac:dyDescent="0.2">
      <c r="B86" s="11" t="s">
        <v>666</v>
      </c>
      <c r="C86" s="11"/>
    </row>
    <row r="87" spans="2:3" x14ac:dyDescent="0.2">
      <c r="B87" s="253" t="s">
        <v>667</v>
      </c>
      <c r="C87" s="253"/>
    </row>
    <row r="88" spans="2:3" x14ac:dyDescent="0.2">
      <c r="B88" s="11" t="s">
        <v>668</v>
      </c>
      <c r="C88" s="11"/>
    </row>
    <row r="89" spans="2:3" x14ac:dyDescent="0.2">
      <c r="B89" s="11" t="s">
        <v>669</v>
      </c>
      <c r="C89" s="11"/>
    </row>
    <row r="90" spans="2:3" x14ac:dyDescent="0.2">
      <c r="B90" s="11" t="s">
        <v>663</v>
      </c>
      <c r="C90" s="11"/>
    </row>
    <row r="91" spans="2:3" x14ac:dyDescent="0.2">
      <c r="B91" s="11" t="s">
        <v>670</v>
      </c>
      <c r="C91" s="11"/>
    </row>
    <row r="92" spans="2:3" x14ac:dyDescent="0.2">
      <c r="B92" s="253" t="s">
        <v>671</v>
      </c>
      <c r="C92" s="253"/>
    </row>
    <row r="93" spans="2:3" x14ac:dyDescent="0.2">
      <c r="B93" s="9" t="s">
        <v>79</v>
      </c>
    </row>
    <row r="94" spans="2:3" x14ac:dyDescent="0.2">
      <c r="B94" s="26" t="s">
        <v>86</v>
      </c>
    </row>
    <row r="95" spans="2:3" x14ac:dyDescent="0.2">
      <c r="B95" s="26" t="s">
        <v>80</v>
      </c>
    </row>
    <row r="96" spans="2:3" x14ac:dyDescent="0.2">
      <c r="B96" s="26" t="s">
        <v>87</v>
      </c>
    </row>
    <row r="97" spans="2:2" x14ac:dyDescent="0.2">
      <c r="B97" s="9" t="s">
        <v>145</v>
      </c>
    </row>
    <row r="98" spans="2:2" x14ac:dyDescent="0.2">
      <c r="B98" s="26" t="s">
        <v>22</v>
      </c>
    </row>
    <row r="99" spans="2:2" x14ac:dyDescent="0.2">
      <c r="B99" s="9" t="s">
        <v>6</v>
      </c>
    </row>
    <row r="100" spans="2:2" x14ac:dyDescent="0.2">
      <c r="B100" s="10" t="s">
        <v>7</v>
      </c>
    </row>
    <row r="101" spans="2:2" x14ac:dyDescent="0.2">
      <c r="B101" s="10" t="s">
        <v>8</v>
      </c>
    </row>
    <row r="102" spans="2:2" x14ac:dyDescent="0.2">
      <c r="B102" s="9" t="s">
        <v>9</v>
      </c>
    </row>
    <row r="103" spans="2:2" x14ac:dyDescent="0.2">
      <c r="B103" s="8" t="s">
        <v>10</v>
      </c>
    </row>
    <row r="104" spans="2:2" x14ac:dyDescent="0.2">
      <c r="B104" s="10" t="s">
        <v>11</v>
      </c>
    </row>
    <row r="105" spans="2:2" x14ac:dyDescent="0.2">
      <c r="B105" s="9" t="s">
        <v>12</v>
      </c>
    </row>
    <row r="106" spans="2:2" x14ac:dyDescent="0.2">
      <c r="B106" s="8" t="s">
        <v>13</v>
      </c>
    </row>
    <row r="107" spans="2:2" x14ac:dyDescent="0.2">
      <c r="B107" s="10" t="s">
        <v>14</v>
      </c>
    </row>
    <row r="108" spans="2:2" x14ac:dyDescent="0.2">
      <c r="B108" s="9" t="s">
        <v>15</v>
      </c>
    </row>
    <row r="109" spans="2:2" x14ac:dyDescent="0.2">
      <c r="B109" s="8" t="s">
        <v>144</v>
      </c>
    </row>
    <row r="110" spans="2:2" x14ac:dyDescent="0.2">
      <c r="B110" s="11" t="s">
        <v>143</v>
      </c>
    </row>
    <row r="111" spans="2:2" x14ac:dyDescent="0.2">
      <c r="B111" s="11" t="s">
        <v>142</v>
      </c>
    </row>
    <row r="112" spans="2:2" ht="25.5" x14ac:dyDescent="0.2">
      <c r="B112" s="12" t="s">
        <v>141</v>
      </c>
    </row>
    <row r="113" spans="2:2" x14ac:dyDescent="0.2">
      <c r="B113" s="9" t="s">
        <v>88</v>
      </c>
    </row>
    <row r="114" spans="2:2" x14ac:dyDescent="0.2">
      <c r="B114" s="12" t="s">
        <v>89</v>
      </c>
    </row>
    <row r="115" spans="2:2" x14ac:dyDescent="0.2">
      <c r="B115" s="12" t="s">
        <v>90</v>
      </c>
    </row>
    <row r="116" spans="2:2" x14ac:dyDescent="0.2">
      <c r="B116" s="12" t="s">
        <v>91</v>
      </c>
    </row>
    <row r="117" spans="2:2" x14ac:dyDescent="0.2">
      <c r="B117" s="12" t="s">
        <v>92</v>
      </c>
    </row>
    <row r="118" spans="2:2" x14ac:dyDescent="0.2">
      <c r="B118" s="12" t="s">
        <v>93</v>
      </c>
    </row>
    <row r="119" spans="2:2" x14ac:dyDescent="0.2">
      <c r="B119" s="12" t="s">
        <v>77</v>
      </c>
    </row>
    <row r="120" spans="2:2" x14ac:dyDescent="0.2">
      <c r="B120" s="12" t="s">
        <v>94</v>
      </c>
    </row>
    <row r="121" spans="2:2" x14ac:dyDescent="0.2">
      <c r="B121" s="12" t="s">
        <v>95</v>
      </c>
    </row>
    <row r="122" spans="2:2" x14ac:dyDescent="0.2">
      <c r="B122" s="12" t="s">
        <v>96</v>
      </c>
    </row>
    <row r="123" spans="2:2" x14ac:dyDescent="0.2">
      <c r="B123" s="12" t="s">
        <v>97</v>
      </c>
    </row>
    <row r="124" spans="2:2" x14ac:dyDescent="0.2">
      <c r="B124" s="12" t="s">
        <v>98</v>
      </c>
    </row>
    <row r="125" spans="2:2" x14ac:dyDescent="0.2">
      <c r="B125" s="12" t="s">
        <v>99</v>
      </c>
    </row>
    <row r="126" spans="2:2" x14ac:dyDescent="0.2">
      <c r="B126" s="12" t="s">
        <v>100</v>
      </c>
    </row>
    <row r="127" spans="2:2" x14ac:dyDescent="0.2">
      <c r="B127" s="12" t="s">
        <v>101</v>
      </c>
    </row>
    <row r="128" spans="2:2" x14ac:dyDescent="0.2">
      <c r="B128" s="12" t="s">
        <v>102</v>
      </c>
    </row>
    <row r="129" spans="1:17" x14ac:dyDescent="0.2">
      <c r="B129" s="69" t="s">
        <v>108</v>
      </c>
    </row>
    <row r="130" spans="1:17" x14ac:dyDescent="0.2">
      <c r="B130" s="72" t="s">
        <v>109</v>
      </c>
    </row>
    <row r="131" spans="1:17" x14ac:dyDescent="0.2">
      <c r="B131" s="72" t="s">
        <v>42</v>
      </c>
    </row>
    <row r="132" spans="1:17" x14ac:dyDescent="0.2">
      <c r="B132" s="72" t="s">
        <v>61</v>
      </c>
    </row>
    <row r="133" spans="1:17" x14ac:dyDescent="0.2">
      <c r="B133" s="72" t="s">
        <v>110</v>
      </c>
    </row>
    <row r="134" spans="1:17" x14ac:dyDescent="0.2">
      <c r="B134" s="72" t="s">
        <v>44</v>
      </c>
    </row>
    <row r="135" spans="1:17" x14ac:dyDescent="0.2">
      <c r="B135" s="72" t="s">
        <v>45</v>
      </c>
    </row>
    <row r="136" spans="1:17" x14ac:dyDescent="0.2">
      <c r="B136" s="72" t="s">
        <v>623</v>
      </c>
    </row>
    <row r="137" spans="1:17" x14ac:dyDescent="0.2">
      <c r="B137" s="72" t="s">
        <v>47</v>
      </c>
    </row>
    <row r="138" spans="1:17" x14ac:dyDescent="0.2">
      <c r="B138" s="72" t="s">
        <v>48</v>
      </c>
    </row>
    <row r="139" spans="1:17" s="69" customFormat="1" x14ac:dyDescent="0.2">
      <c r="A139" s="14" t="s">
        <v>147</v>
      </c>
    </row>
    <row r="140" spans="1:17" x14ac:dyDescent="0.2">
      <c r="A140" s="72" t="s">
        <v>190</v>
      </c>
      <c r="B140" s="219" t="s">
        <v>710</v>
      </c>
      <c r="E140" s="219" t="s">
        <v>710</v>
      </c>
      <c r="F140" s="219" t="s">
        <v>711</v>
      </c>
      <c r="G140" s="219" t="s">
        <v>712</v>
      </c>
      <c r="H140" s="219" t="s">
        <v>713</v>
      </c>
      <c r="I140" s="219" t="s">
        <v>714</v>
      </c>
      <c r="J140" s="219" t="s">
        <v>715</v>
      </c>
      <c r="K140" s="219" t="s">
        <v>716</v>
      </c>
      <c r="L140" s="219" t="s">
        <v>717</v>
      </c>
      <c r="M140" s="219" t="s">
        <v>718</v>
      </c>
      <c r="N140" s="219" t="s">
        <v>719</v>
      </c>
      <c r="O140" s="219" t="s">
        <v>720</v>
      </c>
      <c r="P140" s="219" t="s">
        <v>721</v>
      </c>
      <c r="Q140" s="219" t="s">
        <v>722</v>
      </c>
    </row>
    <row r="141" spans="1:17" ht="23.25" customHeight="1" x14ac:dyDescent="0.2">
      <c r="A141" s="72" t="s">
        <v>119</v>
      </c>
      <c r="B141" s="219" t="s">
        <v>711</v>
      </c>
      <c r="C141" s="158" t="str">
        <f>'01. INFORMACION GENERAL'!B8</f>
        <v>00. Plan de Acción por Dependencias</v>
      </c>
      <c r="E141" s="72" t="s">
        <v>109</v>
      </c>
      <c r="F141" s="72" t="s">
        <v>109</v>
      </c>
      <c r="G141" s="72" t="s">
        <v>44</v>
      </c>
      <c r="H141" s="72" t="s">
        <v>109</v>
      </c>
      <c r="I141" s="72" t="s">
        <v>109</v>
      </c>
      <c r="J141" s="72" t="s">
        <v>109</v>
      </c>
      <c r="K141" s="72" t="s">
        <v>109</v>
      </c>
      <c r="L141" s="72" t="s">
        <v>109</v>
      </c>
      <c r="M141" s="72" t="s">
        <v>109</v>
      </c>
      <c r="N141" s="72" t="s">
        <v>45</v>
      </c>
      <c r="O141" s="72" t="s">
        <v>47</v>
      </c>
      <c r="P141" s="72" t="s">
        <v>47</v>
      </c>
      <c r="Q141" s="72" t="s">
        <v>47</v>
      </c>
    </row>
    <row r="142" spans="1:17" ht="23.25" customHeight="1" x14ac:dyDescent="0.2">
      <c r="A142" s="72" t="s">
        <v>120</v>
      </c>
      <c r="B142" s="219" t="s">
        <v>712</v>
      </c>
      <c r="C142" s="158" t="str">
        <f>VLOOKUP(C141,A140:B152,2,0)</f>
        <v>LISTA014</v>
      </c>
      <c r="E142" s="72" t="s">
        <v>42</v>
      </c>
    </row>
    <row r="143" spans="1:17" ht="23.25" customHeight="1" x14ac:dyDescent="0.2">
      <c r="A143" s="72" t="s">
        <v>121</v>
      </c>
      <c r="B143" s="219" t="s">
        <v>713</v>
      </c>
      <c r="E143" s="72" t="s">
        <v>61</v>
      </c>
    </row>
    <row r="144" spans="1:17" ht="23.25" customHeight="1" x14ac:dyDescent="0.2">
      <c r="A144" s="72" t="s">
        <v>122</v>
      </c>
      <c r="B144" s="219" t="s">
        <v>714</v>
      </c>
      <c r="E144" s="72" t="s">
        <v>110</v>
      </c>
    </row>
    <row r="145" spans="1:19" ht="23.25" customHeight="1" x14ac:dyDescent="0.2">
      <c r="A145" s="72" t="s">
        <v>123</v>
      </c>
      <c r="B145" s="219" t="s">
        <v>715</v>
      </c>
      <c r="E145" s="72" t="s">
        <v>44</v>
      </c>
    </row>
    <row r="146" spans="1:19" ht="23.25" customHeight="1" x14ac:dyDescent="0.2">
      <c r="A146" s="72" t="s">
        <v>124</v>
      </c>
      <c r="B146" s="219" t="s">
        <v>716</v>
      </c>
      <c r="E146" s="72" t="s">
        <v>45</v>
      </c>
    </row>
    <row r="147" spans="1:19" ht="23.25" customHeight="1" x14ac:dyDescent="0.2">
      <c r="A147" s="72" t="s">
        <v>125</v>
      </c>
      <c r="B147" s="219" t="s">
        <v>717</v>
      </c>
      <c r="E147" s="72" t="s">
        <v>623</v>
      </c>
    </row>
    <row r="148" spans="1:19" ht="23.25" customHeight="1" x14ac:dyDescent="0.2">
      <c r="A148" s="72" t="s">
        <v>126</v>
      </c>
      <c r="B148" s="219" t="s">
        <v>718</v>
      </c>
      <c r="E148" s="72" t="s">
        <v>47</v>
      </c>
    </row>
    <row r="149" spans="1:19" ht="23.25" customHeight="1" x14ac:dyDescent="0.2">
      <c r="A149" s="72" t="s">
        <v>127</v>
      </c>
      <c r="B149" s="219" t="s">
        <v>719</v>
      </c>
      <c r="E149" s="72" t="s">
        <v>48</v>
      </c>
    </row>
    <row r="150" spans="1:19" ht="23.25" customHeight="1" x14ac:dyDescent="0.2">
      <c r="A150" s="72" t="s">
        <v>116</v>
      </c>
      <c r="B150" s="219" t="s">
        <v>720</v>
      </c>
    </row>
    <row r="151" spans="1:19" ht="23.25" customHeight="1" x14ac:dyDescent="0.2">
      <c r="A151" s="72" t="s">
        <v>117</v>
      </c>
      <c r="B151" s="219" t="s">
        <v>721</v>
      </c>
    </row>
    <row r="152" spans="1:19" ht="23.25" customHeight="1" x14ac:dyDescent="0.2">
      <c r="A152" s="72" t="s">
        <v>118</v>
      </c>
      <c r="B152" s="219" t="s">
        <v>722</v>
      </c>
    </row>
    <row r="153" spans="1:19" s="69" customFormat="1" x14ac:dyDescent="0.2">
      <c r="B153" s="14" t="s">
        <v>148</v>
      </c>
    </row>
    <row r="154" spans="1:19" x14ac:dyDescent="0.2">
      <c r="B154" s="8" t="s">
        <v>731</v>
      </c>
      <c r="C154" s="8" t="s">
        <v>493</v>
      </c>
    </row>
    <row r="155" spans="1:19" x14ac:dyDescent="0.2">
      <c r="B155" s="8" t="s">
        <v>730</v>
      </c>
      <c r="C155" s="8" t="s">
        <v>494</v>
      </c>
    </row>
    <row r="156" spans="1:19" x14ac:dyDescent="0.2">
      <c r="B156" s="8" t="s">
        <v>189</v>
      </c>
    </row>
    <row r="157" spans="1:19" x14ac:dyDescent="0.2">
      <c r="B157" s="15"/>
      <c r="C157" s="8" t="s">
        <v>189</v>
      </c>
      <c r="D157" s="8" t="s">
        <v>730</v>
      </c>
      <c r="E157" s="8" t="s">
        <v>731</v>
      </c>
    </row>
    <row r="158" spans="1:19" ht="24" customHeight="1" x14ac:dyDescent="0.2">
      <c r="B158" s="80" t="s">
        <v>184</v>
      </c>
      <c r="C158" s="72" t="s">
        <v>183</v>
      </c>
      <c r="D158" s="72" t="s">
        <v>144</v>
      </c>
      <c r="E158" s="72" t="s">
        <v>175</v>
      </c>
      <c r="F158" s="219"/>
      <c r="G158" s="219"/>
      <c r="H158" s="219"/>
      <c r="I158" s="219"/>
      <c r="J158" s="219"/>
      <c r="K158" s="219"/>
      <c r="L158" s="219"/>
      <c r="M158" s="219"/>
      <c r="N158" s="219"/>
      <c r="O158" s="219"/>
      <c r="P158" s="219"/>
      <c r="Q158" s="219"/>
      <c r="R158" s="219"/>
      <c r="S158" s="219"/>
    </row>
    <row r="159" spans="1:19" ht="16.5" customHeight="1" x14ac:dyDescent="0.2">
      <c r="B159" s="80" t="s">
        <v>188</v>
      </c>
      <c r="D159" s="72" t="s">
        <v>143</v>
      </c>
      <c r="E159" s="72" t="s">
        <v>176</v>
      </c>
    </row>
    <row r="160" spans="1:19" ht="16.5" customHeight="1" x14ac:dyDescent="0.2">
      <c r="B160" s="71" t="s">
        <v>185</v>
      </c>
      <c r="D160" s="72" t="s">
        <v>142</v>
      </c>
      <c r="E160" s="72" t="s">
        <v>177</v>
      </c>
      <c r="N160" s="11"/>
    </row>
    <row r="161" spans="1:15" ht="16.5" customHeight="1" x14ac:dyDescent="0.2">
      <c r="B161" s="71" t="s">
        <v>187</v>
      </c>
      <c r="D161" s="72" t="s">
        <v>141</v>
      </c>
      <c r="E161" s="72" t="s">
        <v>171</v>
      </c>
      <c r="N161" s="11"/>
    </row>
    <row r="162" spans="1:15" ht="16.5" customHeight="1" x14ac:dyDescent="0.2">
      <c r="B162" s="71" t="s">
        <v>186</v>
      </c>
      <c r="E162" s="72" t="s">
        <v>172</v>
      </c>
      <c r="N162" s="11"/>
    </row>
    <row r="163" spans="1:15" ht="16.5" customHeight="1" x14ac:dyDescent="0.2">
      <c r="B163" s="15" t="s">
        <v>178</v>
      </c>
      <c r="E163" s="11" t="s">
        <v>651</v>
      </c>
      <c r="N163" s="158"/>
    </row>
    <row r="164" spans="1:15" ht="16.5" customHeight="1" x14ac:dyDescent="0.2">
      <c r="B164" s="15" t="s">
        <v>179</v>
      </c>
      <c r="E164" s="11" t="s">
        <v>652</v>
      </c>
      <c r="N164" s="158"/>
    </row>
    <row r="165" spans="1:15" ht="16.5" customHeight="1" x14ac:dyDescent="0.2">
      <c r="B165" s="15" t="s">
        <v>182</v>
      </c>
      <c r="E165" s="11" t="s">
        <v>653</v>
      </c>
      <c r="N165" s="158"/>
    </row>
    <row r="166" spans="1:15" ht="16.5" customHeight="1" x14ac:dyDescent="0.2">
      <c r="B166" s="15" t="s">
        <v>180</v>
      </c>
      <c r="E166" s="11" t="s">
        <v>654</v>
      </c>
    </row>
    <row r="167" spans="1:15" ht="16.5" customHeight="1" x14ac:dyDescent="0.2">
      <c r="B167" s="15" t="s">
        <v>181</v>
      </c>
      <c r="N167" s="158"/>
    </row>
    <row r="168" spans="1:15" ht="16.5" customHeight="1" x14ac:dyDescent="0.2">
      <c r="B168" s="15" t="s">
        <v>647</v>
      </c>
      <c r="N168" s="158"/>
    </row>
    <row r="169" spans="1:15" ht="16.5" customHeight="1" x14ac:dyDescent="0.2">
      <c r="B169" s="15" t="s">
        <v>648</v>
      </c>
      <c r="N169" s="158"/>
    </row>
    <row r="170" spans="1:15" x14ac:dyDescent="0.2">
      <c r="B170" s="15" t="s">
        <v>649</v>
      </c>
      <c r="N170" s="158"/>
    </row>
    <row r="171" spans="1:15" x14ac:dyDescent="0.2">
      <c r="B171" s="15" t="s">
        <v>650</v>
      </c>
    </row>
    <row r="172" spans="1:15" x14ac:dyDescent="0.2">
      <c r="A172" s="15"/>
      <c r="B172" s="219"/>
    </row>
    <row r="173" spans="1:15" s="69" customFormat="1" x14ac:dyDescent="0.2">
      <c r="A173" s="275"/>
      <c r="N173" s="276"/>
    </row>
    <row r="174" spans="1:15" x14ac:dyDescent="0.2">
      <c r="A174" s="217"/>
      <c r="E174" s="219" t="s">
        <v>637</v>
      </c>
      <c r="F174" s="218" t="s">
        <v>643</v>
      </c>
      <c r="G174" s="218" t="s">
        <v>644</v>
      </c>
      <c r="H174" s="218" t="s">
        <v>645</v>
      </c>
      <c r="I174" s="218"/>
      <c r="J174" s="218"/>
      <c r="K174" s="218"/>
      <c r="L174" s="218"/>
      <c r="M174" s="218"/>
      <c r="N174" s="158"/>
      <c r="O174" s="218"/>
    </row>
    <row r="175" spans="1:15" ht="36.75" customHeight="1" x14ac:dyDescent="0.2">
      <c r="A175" s="72" t="s">
        <v>144</v>
      </c>
      <c r="B175" s="219" t="s">
        <v>637</v>
      </c>
      <c r="C175" s="158" t="str">
        <f>'01. INFORMACION GENERAL'!B24</f>
        <v>Proyecto No 1172 Conocimiento del riesgo y efectos del cambio climático.</v>
      </c>
      <c r="E175" s="72" t="s">
        <v>149</v>
      </c>
      <c r="F175" s="72" t="s">
        <v>154</v>
      </c>
      <c r="G175" s="72" t="s">
        <v>159</v>
      </c>
      <c r="H175" s="72" t="s">
        <v>169</v>
      </c>
      <c r="I175" s="222"/>
      <c r="J175" s="222"/>
      <c r="K175" s="222"/>
      <c r="L175" s="272" t="s">
        <v>703</v>
      </c>
      <c r="M175" s="222"/>
      <c r="N175" s="158"/>
      <c r="O175" s="223"/>
    </row>
    <row r="176" spans="1:15" ht="36.75" customHeight="1" x14ac:dyDescent="0.2">
      <c r="A176" s="72" t="s">
        <v>143</v>
      </c>
      <c r="B176" s="219" t="s">
        <v>643</v>
      </c>
      <c r="C176" s="158" t="str">
        <f>VLOOKUP(C175,A175:B178,2,0)</f>
        <v>LISTA010</v>
      </c>
      <c r="E176" s="72" t="s">
        <v>150</v>
      </c>
      <c r="F176" s="72" t="s">
        <v>155</v>
      </c>
      <c r="G176" s="72" t="s">
        <v>160</v>
      </c>
      <c r="H176" s="72" t="s">
        <v>165</v>
      </c>
      <c r="I176" s="222"/>
      <c r="J176" s="222"/>
      <c r="K176" s="222"/>
      <c r="L176" s="273" t="s">
        <v>704</v>
      </c>
      <c r="M176" s="224"/>
      <c r="O176" s="223"/>
    </row>
    <row r="177" spans="1:19" ht="36.75" customHeight="1" x14ac:dyDescent="0.2">
      <c r="A177" s="72" t="s">
        <v>142</v>
      </c>
      <c r="B177" s="219" t="s">
        <v>644</v>
      </c>
      <c r="E177" s="72" t="s">
        <v>151</v>
      </c>
      <c r="F177" s="72" t="s">
        <v>156</v>
      </c>
      <c r="G177" s="72" t="s">
        <v>161</v>
      </c>
      <c r="H177" s="72" t="s">
        <v>166</v>
      </c>
      <c r="I177" s="223"/>
      <c r="J177" s="222"/>
      <c r="K177" s="223"/>
      <c r="L177" s="274" t="s">
        <v>705</v>
      </c>
      <c r="M177" s="223"/>
      <c r="N177" s="158"/>
      <c r="O177" s="223"/>
    </row>
    <row r="178" spans="1:19" ht="36.75" customHeight="1" x14ac:dyDescent="0.2">
      <c r="A178" s="72" t="s">
        <v>141</v>
      </c>
      <c r="B178" s="219" t="s">
        <v>645</v>
      </c>
      <c r="E178" s="72" t="s">
        <v>152</v>
      </c>
      <c r="F178" s="72" t="s">
        <v>157</v>
      </c>
      <c r="G178" s="72" t="s">
        <v>162</v>
      </c>
      <c r="H178" s="72" t="s">
        <v>167</v>
      </c>
      <c r="I178" s="223"/>
      <c r="J178" s="223"/>
      <c r="K178" s="223"/>
      <c r="L178" s="274" t="s">
        <v>706</v>
      </c>
      <c r="M178" s="223"/>
      <c r="N178" s="158"/>
      <c r="O178" s="223"/>
    </row>
    <row r="179" spans="1:19" ht="36.75" customHeight="1" x14ac:dyDescent="0.2">
      <c r="A179" s="72" t="s">
        <v>708</v>
      </c>
      <c r="B179" s="219"/>
      <c r="E179" s="72" t="s">
        <v>153</v>
      </c>
      <c r="F179" s="72" t="s">
        <v>158</v>
      </c>
      <c r="G179" s="72" t="s">
        <v>163</v>
      </c>
      <c r="H179" s="72" t="s">
        <v>168</v>
      </c>
      <c r="I179" s="223"/>
      <c r="J179" s="223"/>
      <c r="K179" s="223"/>
      <c r="L179" s="274" t="s">
        <v>168</v>
      </c>
      <c r="M179" s="223"/>
      <c r="N179" s="158"/>
      <c r="O179" s="223"/>
    </row>
    <row r="180" spans="1:19" ht="36.75" customHeight="1" x14ac:dyDescent="0.2">
      <c r="A180" s="72" t="s">
        <v>19</v>
      </c>
      <c r="B180" s="219"/>
      <c r="E180" s="72"/>
      <c r="F180" s="72"/>
      <c r="G180" s="72"/>
      <c r="H180" s="72"/>
      <c r="I180" s="223"/>
      <c r="J180" s="223"/>
      <c r="K180" s="223"/>
      <c r="L180" s="274" t="s">
        <v>165</v>
      </c>
      <c r="M180" s="223"/>
      <c r="N180" s="158"/>
      <c r="O180" s="223"/>
    </row>
    <row r="181" spans="1:19" ht="36.75" customHeight="1" x14ac:dyDescent="0.2">
      <c r="A181" s="72" t="s">
        <v>709</v>
      </c>
      <c r="B181" s="219"/>
      <c r="E181" s="72"/>
      <c r="F181" s="72"/>
      <c r="G181" s="72"/>
      <c r="H181" s="72"/>
      <c r="I181" s="223"/>
      <c r="J181" s="223"/>
      <c r="K181" s="223"/>
      <c r="L181" s="274" t="s">
        <v>707</v>
      </c>
      <c r="M181" s="223"/>
      <c r="N181" s="158"/>
      <c r="O181" s="223"/>
    </row>
    <row r="182" spans="1:19" ht="36.75" customHeight="1" x14ac:dyDescent="0.2">
      <c r="A182" s="72" t="s">
        <v>17</v>
      </c>
      <c r="B182" s="233"/>
      <c r="L182" s="274" t="s">
        <v>156</v>
      </c>
      <c r="N182" s="158"/>
    </row>
    <row r="183" spans="1:19" ht="36.75" customHeight="1" x14ac:dyDescent="0.2">
      <c r="A183" s="72" t="s">
        <v>141</v>
      </c>
      <c r="B183" s="233"/>
      <c r="L183" s="274" t="s">
        <v>706</v>
      </c>
      <c r="N183" s="158"/>
    </row>
    <row r="184" spans="1:19" s="69" customFormat="1" x14ac:dyDescent="0.2">
      <c r="A184" s="275"/>
    </row>
    <row r="185" spans="1:19" ht="30.75" customHeight="1" x14ac:dyDescent="0.2">
      <c r="A185" s="219" t="s">
        <v>492</v>
      </c>
      <c r="B185" s="219" t="s">
        <v>493</v>
      </c>
      <c r="C185" s="219" t="s">
        <v>494</v>
      </c>
      <c r="E185" s="256" t="s">
        <v>681</v>
      </c>
      <c r="F185" s="256" t="s">
        <v>683</v>
      </c>
      <c r="G185" s="256" t="s">
        <v>684</v>
      </c>
      <c r="H185" s="256" t="s">
        <v>682</v>
      </c>
      <c r="I185" s="256" t="s">
        <v>685</v>
      </c>
      <c r="J185" s="256" t="s">
        <v>686</v>
      </c>
      <c r="K185" s="256" t="s">
        <v>687</v>
      </c>
      <c r="L185" s="256" t="s">
        <v>688</v>
      </c>
      <c r="M185" s="256" t="s">
        <v>689</v>
      </c>
      <c r="N185" s="256" t="s">
        <v>690</v>
      </c>
      <c r="O185" s="256" t="s">
        <v>694</v>
      </c>
      <c r="P185" s="256" t="s">
        <v>693</v>
      </c>
      <c r="Q185" s="256" t="s">
        <v>692</v>
      </c>
      <c r="R185" s="256" t="s">
        <v>691</v>
      </c>
      <c r="S185" s="256"/>
    </row>
    <row r="186" spans="1:19" ht="29.25" customHeight="1" x14ac:dyDescent="0.2">
      <c r="A186" s="219" t="s">
        <v>493</v>
      </c>
      <c r="B186" s="220" t="s">
        <v>681</v>
      </c>
      <c r="C186" s="220" t="s">
        <v>686</v>
      </c>
      <c r="E186" s="72" t="s">
        <v>676</v>
      </c>
      <c r="F186" s="72" t="s">
        <v>149</v>
      </c>
      <c r="G186" s="72" t="s">
        <v>154</v>
      </c>
      <c r="H186" s="72" t="s">
        <v>159</v>
      </c>
      <c r="I186" s="72" t="s">
        <v>169</v>
      </c>
      <c r="J186" s="102" t="s">
        <v>203</v>
      </c>
      <c r="K186" s="102" t="s">
        <v>672</v>
      </c>
      <c r="L186" s="102" t="s">
        <v>227</v>
      </c>
      <c r="M186" s="102"/>
      <c r="N186" s="102" t="s">
        <v>237</v>
      </c>
      <c r="O186" s="102" t="s">
        <v>252</v>
      </c>
      <c r="P186" s="102" t="s">
        <v>259</v>
      </c>
      <c r="Q186" s="102" t="s">
        <v>268</v>
      </c>
      <c r="R186" s="102" t="s">
        <v>277</v>
      </c>
    </row>
    <row r="187" spans="1:19" ht="29.25" customHeight="1" x14ac:dyDescent="0.2">
      <c r="A187" s="219" t="s">
        <v>494</v>
      </c>
      <c r="B187" s="220" t="s">
        <v>683</v>
      </c>
      <c r="C187" s="220" t="s">
        <v>687</v>
      </c>
      <c r="E187" s="72" t="s">
        <v>677</v>
      </c>
      <c r="F187" s="72" t="s">
        <v>150</v>
      </c>
      <c r="G187" s="72" t="s">
        <v>155</v>
      </c>
      <c r="H187" s="72" t="s">
        <v>160</v>
      </c>
      <c r="I187" s="72" t="s">
        <v>165</v>
      </c>
      <c r="J187" s="102" t="s">
        <v>205</v>
      </c>
      <c r="K187" s="102" t="s">
        <v>214</v>
      </c>
      <c r="L187" s="102" t="s">
        <v>229</v>
      </c>
      <c r="M187" s="102"/>
      <c r="N187" s="102" t="s">
        <v>239</v>
      </c>
      <c r="O187" s="102" t="s">
        <v>254</v>
      </c>
      <c r="P187" s="102" t="s">
        <v>261</v>
      </c>
      <c r="Q187" s="102" t="s">
        <v>270</v>
      </c>
      <c r="R187" s="102" t="s">
        <v>279</v>
      </c>
    </row>
    <row r="188" spans="1:19" ht="29.25" customHeight="1" x14ac:dyDescent="0.2">
      <c r="B188" s="220" t="s">
        <v>684</v>
      </c>
      <c r="C188" s="220" t="s">
        <v>688</v>
      </c>
      <c r="E188" s="72" t="s">
        <v>678</v>
      </c>
      <c r="F188" s="72" t="s">
        <v>151</v>
      </c>
      <c r="G188" s="72" t="s">
        <v>156</v>
      </c>
      <c r="H188" s="72" t="s">
        <v>161</v>
      </c>
      <c r="I188" s="72" t="s">
        <v>166</v>
      </c>
      <c r="J188" s="102" t="s">
        <v>207</v>
      </c>
      <c r="K188" s="102" t="s">
        <v>216</v>
      </c>
      <c r="L188" s="102" t="s">
        <v>231</v>
      </c>
      <c r="M188" s="102"/>
      <c r="N188" s="102" t="s">
        <v>241</v>
      </c>
      <c r="O188" s="102" t="s">
        <v>256</v>
      </c>
      <c r="P188" s="102" t="s">
        <v>263</v>
      </c>
      <c r="Q188" s="102" t="s">
        <v>272</v>
      </c>
      <c r="R188" s="102" t="s">
        <v>281</v>
      </c>
    </row>
    <row r="189" spans="1:19" ht="29.25" customHeight="1" x14ac:dyDescent="0.2">
      <c r="B189" s="220" t="s">
        <v>682</v>
      </c>
      <c r="C189" s="220" t="s">
        <v>689</v>
      </c>
      <c r="E189" s="72" t="s">
        <v>679</v>
      </c>
      <c r="F189" s="72" t="s">
        <v>152</v>
      </c>
      <c r="G189" s="72" t="s">
        <v>157</v>
      </c>
      <c r="H189" s="72" t="s">
        <v>162</v>
      </c>
      <c r="I189" s="72" t="s">
        <v>167</v>
      </c>
      <c r="J189" s="102" t="s">
        <v>209</v>
      </c>
      <c r="K189" s="102" t="s">
        <v>218</v>
      </c>
      <c r="L189" s="102" t="s">
        <v>233</v>
      </c>
      <c r="M189" s="102"/>
      <c r="N189" s="102" t="s">
        <v>243</v>
      </c>
      <c r="O189" s="158"/>
      <c r="P189" s="102" t="s">
        <v>265</v>
      </c>
      <c r="Q189" s="102" t="s">
        <v>274</v>
      </c>
      <c r="R189" s="102" t="s">
        <v>283</v>
      </c>
    </row>
    <row r="190" spans="1:19" ht="29.25" customHeight="1" x14ac:dyDescent="0.2">
      <c r="B190" s="220" t="s">
        <v>685</v>
      </c>
      <c r="C190" s="220" t="s">
        <v>690</v>
      </c>
      <c r="E190" s="72" t="s">
        <v>680</v>
      </c>
      <c r="F190" s="72" t="s">
        <v>153</v>
      </c>
      <c r="G190" s="72" t="s">
        <v>158</v>
      </c>
      <c r="H190" s="72" t="s">
        <v>163</v>
      </c>
      <c r="I190" s="72" t="s">
        <v>168</v>
      </c>
      <c r="J190" s="223"/>
      <c r="K190" s="102" t="s">
        <v>220</v>
      </c>
      <c r="L190" s="223"/>
      <c r="M190" s="223"/>
      <c r="N190" s="102" t="s">
        <v>245</v>
      </c>
      <c r="O190" s="158"/>
      <c r="P190" s="223"/>
      <c r="R190" s="102" t="s">
        <v>285</v>
      </c>
    </row>
    <row r="191" spans="1:19" ht="29.25" customHeight="1" x14ac:dyDescent="0.2">
      <c r="B191" s="219"/>
      <c r="C191" s="220" t="s">
        <v>694</v>
      </c>
      <c r="F191" s="255"/>
      <c r="G191" s="255"/>
      <c r="H191" s="255" t="s">
        <v>164</v>
      </c>
      <c r="I191" s="255"/>
      <c r="J191" s="223"/>
      <c r="K191" s="102" t="s">
        <v>673</v>
      </c>
      <c r="L191" s="223"/>
      <c r="M191" s="223"/>
      <c r="N191" s="102" t="s">
        <v>247</v>
      </c>
      <c r="O191" s="158"/>
      <c r="P191" s="223"/>
      <c r="R191" s="102" t="s">
        <v>287</v>
      </c>
    </row>
    <row r="192" spans="1:19" ht="29.25" customHeight="1" x14ac:dyDescent="0.2">
      <c r="B192" s="219"/>
      <c r="C192" s="220" t="s">
        <v>693</v>
      </c>
      <c r="E192" s="255"/>
      <c r="F192" s="255"/>
      <c r="G192" s="255"/>
      <c r="H192" s="255"/>
      <c r="I192" s="223"/>
      <c r="K192" s="102" t="s">
        <v>674</v>
      </c>
      <c r="N192" s="102" t="s">
        <v>675</v>
      </c>
      <c r="O192" s="223"/>
      <c r="Q192" s="102"/>
    </row>
    <row r="193" spans="2:17" ht="29.25" customHeight="1" x14ac:dyDescent="0.2">
      <c r="B193" s="219"/>
      <c r="C193" s="220" t="s">
        <v>692</v>
      </c>
      <c r="E193" s="255"/>
      <c r="F193" s="255"/>
      <c r="G193" s="255"/>
      <c r="H193" s="255"/>
      <c r="I193" s="223"/>
      <c r="J193" s="102"/>
      <c r="K193" s="223"/>
      <c r="L193" s="102"/>
      <c r="M193" s="102"/>
      <c r="N193" s="158"/>
      <c r="O193" s="223"/>
      <c r="Q193" s="102"/>
    </row>
    <row r="194" spans="2:17" ht="29.25" customHeight="1" x14ac:dyDescent="0.2">
      <c r="B194" s="219"/>
      <c r="C194" s="220" t="s">
        <v>691</v>
      </c>
      <c r="I194" s="256"/>
      <c r="O194" s="256"/>
    </row>
    <row r="195" spans="2:17" s="69" customFormat="1" ht="17.25" customHeight="1" x14ac:dyDescent="0.2">
      <c r="B195" s="271" t="s">
        <v>170</v>
      </c>
    </row>
    <row r="196" spans="2:17" ht="28.5" customHeight="1" x14ac:dyDescent="0.2">
      <c r="B196" s="72" t="s">
        <v>149</v>
      </c>
      <c r="G196" s="72"/>
    </row>
    <row r="197" spans="2:17" x14ac:dyDescent="0.2">
      <c r="B197" s="72" t="s">
        <v>150</v>
      </c>
    </row>
    <row r="198" spans="2:17" x14ac:dyDescent="0.2">
      <c r="B198" s="72" t="s">
        <v>151</v>
      </c>
      <c r="H198" s="101" t="s">
        <v>202</v>
      </c>
    </row>
    <row r="199" spans="2:17" x14ac:dyDescent="0.2">
      <c r="B199" s="72" t="s">
        <v>152</v>
      </c>
      <c r="H199" s="101" t="s">
        <v>204</v>
      </c>
    </row>
    <row r="200" spans="2:17" ht="25.5" customHeight="1" x14ac:dyDescent="0.2">
      <c r="B200" s="72" t="s">
        <v>153</v>
      </c>
      <c r="C200" s="234" t="s">
        <v>647</v>
      </c>
      <c r="H200" s="101" t="s">
        <v>206</v>
      </c>
    </row>
    <row r="201" spans="2:17" x14ac:dyDescent="0.2">
      <c r="B201" s="72" t="s">
        <v>154</v>
      </c>
      <c r="C201" s="234" t="s">
        <v>648</v>
      </c>
      <c r="H201" s="101" t="s">
        <v>208</v>
      </c>
    </row>
    <row r="202" spans="2:17" x14ac:dyDescent="0.2">
      <c r="B202" s="72" t="s">
        <v>155</v>
      </c>
      <c r="C202" s="234" t="s">
        <v>649</v>
      </c>
      <c r="H202" s="103" t="s">
        <v>211</v>
      </c>
    </row>
    <row r="203" spans="2:17" ht="29.25" customHeight="1" x14ac:dyDescent="0.2">
      <c r="B203" s="72" t="s">
        <v>156</v>
      </c>
      <c r="C203" s="234" t="s">
        <v>650</v>
      </c>
      <c r="H203" s="103" t="s">
        <v>213</v>
      </c>
    </row>
    <row r="204" spans="2:17" x14ac:dyDescent="0.2">
      <c r="B204" s="72" t="s">
        <v>157</v>
      </c>
      <c r="C204" s="234"/>
      <c r="H204" s="103" t="s">
        <v>215</v>
      </c>
    </row>
    <row r="205" spans="2:17" x14ac:dyDescent="0.2">
      <c r="B205" s="72" t="s">
        <v>158</v>
      </c>
      <c r="C205" s="234"/>
      <c r="H205" s="103" t="s">
        <v>217</v>
      </c>
    </row>
    <row r="206" spans="2:17" x14ac:dyDescent="0.2">
      <c r="B206" s="72" t="s">
        <v>159</v>
      </c>
      <c r="C206" s="234"/>
      <c r="H206" s="103" t="s">
        <v>219</v>
      </c>
    </row>
    <row r="207" spans="2:17" x14ac:dyDescent="0.2">
      <c r="B207" s="72" t="s">
        <v>160</v>
      </c>
      <c r="H207" s="103" t="s">
        <v>221</v>
      </c>
    </row>
    <row r="208" spans="2:17" ht="22.5" x14ac:dyDescent="0.2">
      <c r="B208" s="72" t="s">
        <v>161</v>
      </c>
      <c r="H208" s="103" t="s">
        <v>223</v>
      </c>
    </row>
    <row r="209" spans="2:8" ht="22.5" x14ac:dyDescent="0.2">
      <c r="B209" s="72" t="s">
        <v>162</v>
      </c>
      <c r="H209" s="103" t="s">
        <v>226</v>
      </c>
    </row>
    <row r="210" spans="2:8" x14ac:dyDescent="0.2">
      <c r="B210" s="72" t="s">
        <v>163</v>
      </c>
      <c r="H210" s="103" t="s">
        <v>228</v>
      </c>
    </row>
    <row r="211" spans="2:8" ht="22.5" x14ac:dyDescent="0.2">
      <c r="B211" s="72" t="s">
        <v>164</v>
      </c>
      <c r="H211" s="103" t="s">
        <v>230</v>
      </c>
    </row>
    <row r="212" spans="2:8" ht="14.25" customHeight="1" x14ac:dyDescent="0.2">
      <c r="B212" s="72" t="s">
        <v>169</v>
      </c>
      <c r="H212" s="103" t="s">
        <v>232</v>
      </c>
    </row>
    <row r="213" spans="2:8" ht="22.5" x14ac:dyDescent="0.2">
      <c r="B213" s="72" t="s">
        <v>165</v>
      </c>
      <c r="E213" s="15"/>
      <c r="H213" s="103" t="s">
        <v>236</v>
      </c>
    </row>
    <row r="214" spans="2:8" ht="22.5" x14ac:dyDescent="0.2">
      <c r="B214" s="72" t="s">
        <v>166</v>
      </c>
      <c r="H214" s="103" t="s">
        <v>238</v>
      </c>
    </row>
    <row r="215" spans="2:8" x14ac:dyDescent="0.2">
      <c r="B215" s="72" t="s">
        <v>167</v>
      </c>
      <c r="H215" s="103" t="s">
        <v>240</v>
      </c>
    </row>
    <row r="216" spans="2:8" ht="22.5" x14ac:dyDescent="0.2">
      <c r="B216" s="72" t="s">
        <v>168</v>
      </c>
      <c r="H216" s="103" t="s">
        <v>242</v>
      </c>
    </row>
    <row r="217" spans="2:8" x14ac:dyDescent="0.2">
      <c r="H217" s="103" t="s">
        <v>244</v>
      </c>
    </row>
    <row r="218" spans="2:8" x14ac:dyDescent="0.2">
      <c r="B218" s="14" t="s">
        <v>173</v>
      </c>
      <c r="H218" s="103" t="s">
        <v>246</v>
      </c>
    </row>
    <row r="219" spans="2:8" x14ac:dyDescent="0.2">
      <c r="B219" s="72">
        <v>2015</v>
      </c>
      <c r="H219" s="103" t="s">
        <v>248</v>
      </c>
    </row>
    <row r="220" spans="2:8" x14ac:dyDescent="0.2">
      <c r="B220" s="72">
        <v>2016</v>
      </c>
      <c r="C220" s="72" t="s">
        <v>144</v>
      </c>
      <c r="H220" s="103" t="s">
        <v>251</v>
      </c>
    </row>
    <row r="221" spans="2:8" x14ac:dyDescent="0.2">
      <c r="B221" s="72">
        <v>2017</v>
      </c>
      <c r="C221" s="72" t="s">
        <v>143</v>
      </c>
      <c r="H221" s="103" t="s">
        <v>253</v>
      </c>
    </row>
    <row r="222" spans="2:8" x14ac:dyDescent="0.2">
      <c r="B222" s="72">
        <v>2018</v>
      </c>
      <c r="C222" s="72" t="s">
        <v>142</v>
      </c>
      <c r="H222" s="103" t="s">
        <v>255</v>
      </c>
    </row>
    <row r="223" spans="2:8" ht="22.5" x14ac:dyDescent="0.2">
      <c r="B223" s="72">
        <v>2019</v>
      </c>
      <c r="C223" s="72" t="s">
        <v>141</v>
      </c>
      <c r="H223" s="103" t="s">
        <v>258</v>
      </c>
    </row>
    <row r="224" spans="2:8" x14ac:dyDescent="0.2">
      <c r="H224" s="103" t="s">
        <v>260</v>
      </c>
    </row>
    <row r="225" spans="2:8" ht="15" x14ac:dyDescent="0.25">
      <c r="B225" s="100" t="s">
        <v>201</v>
      </c>
      <c r="C225" s="106" t="s">
        <v>288</v>
      </c>
      <c r="D225" s="105"/>
      <c r="E225" s="105"/>
      <c r="H225" s="103" t="s">
        <v>262</v>
      </c>
    </row>
    <row r="226" spans="2:8" ht="15" x14ac:dyDescent="0.25">
      <c r="B226" s="100"/>
      <c r="C226" s="158" t="s">
        <v>490</v>
      </c>
      <c r="D226" s="105"/>
      <c r="E226" s="105"/>
      <c r="H226" s="103" t="s">
        <v>264</v>
      </c>
    </row>
    <row r="227" spans="2:8" ht="15" x14ac:dyDescent="0.25">
      <c r="B227" s="100"/>
      <c r="C227" s="158" t="s">
        <v>144</v>
      </c>
      <c r="D227" s="105"/>
      <c r="E227" s="105"/>
      <c r="H227" s="103" t="s">
        <v>267</v>
      </c>
    </row>
    <row r="228" spans="2:8" ht="15" x14ac:dyDescent="0.25">
      <c r="B228" s="100"/>
      <c r="C228" s="158" t="s">
        <v>143</v>
      </c>
      <c r="D228" s="105"/>
      <c r="E228" s="105"/>
      <c r="H228" s="103" t="s">
        <v>269</v>
      </c>
    </row>
    <row r="229" spans="2:8" ht="15" x14ac:dyDescent="0.25">
      <c r="B229" s="100"/>
      <c r="C229" s="158" t="s">
        <v>142</v>
      </c>
      <c r="D229" s="105"/>
      <c r="E229" s="105"/>
      <c r="H229" s="103" t="s">
        <v>271</v>
      </c>
    </row>
    <row r="230" spans="2:8" ht="15" x14ac:dyDescent="0.25">
      <c r="B230" s="100"/>
      <c r="C230" s="158" t="s">
        <v>141</v>
      </c>
      <c r="H230" s="103" t="s">
        <v>273</v>
      </c>
    </row>
    <row r="231" spans="2:8" x14ac:dyDescent="0.2">
      <c r="B231" s="413" t="s">
        <v>178</v>
      </c>
      <c r="C231" s="11" t="s">
        <v>289</v>
      </c>
      <c r="H231" s="101" t="s">
        <v>276</v>
      </c>
    </row>
    <row r="232" spans="2:8" x14ac:dyDescent="0.2">
      <c r="B232" s="413"/>
      <c r="C232" s="158" t="s">
        <v>210</v>
      </c>
      <c r="H232" s="101" t="s">
        <v>278</v>
      </c>
    </row>
    <row r="233" spans="2:8" x14ac:dyDescent="0.2">
      <c r="B233" s="413"/>
      <c r="C233" s="158" t="s">
        <v>225</v>
      </c>
      <c r="H233" s="101" t="s">
        <v>280</v>
      </c>
    </row>
    <row r="234" spans="2:8" ht="25.5" x14ac:dyDescent="0.2">
      <c r="B234" s="413"/>
      <c r="C234" s="104" t="s">
        <v>234</v>
      </c>
      <c r="H234" s="101" t="s">
        <v>282</v>
      </c>
    </row>
    <row r="235" spans="2:8" x14ac:dyDescent="0.2">
      <c r="B235" s="159" t="s">
        <v>179</v>
      </c>
      <c r="C235" s="158" t="s">
        <v>235</v>
      </c>
      <c r="H235" s="101" t="s">
        <v>284</v>
      </c>
    </row>
    <row r="236" spans="2:8" x14ac:dyDescent="0.2">
      <c r="B236" s="159"/>
      <c r="C236" s="158" t="s">
        <v>250</v>
      </c>
      <c r="H236" s="101" t="s">
        <v>286</v>
      </c>
    </row>
    <row r="237" spans="2:8" x14ac:dyDescent="0.2">
      <c r="B237" s="159"/>
      <c r="C237" s="158" t="s">
        <v>257</v>
      </c>
    </row>
    <row r="238" spans="2:8" x14ac:dyDescent="0.2">
      <c r="B238" s="159"/>
      <c r="C238" s="158" t="s">
        <v>266</v>
      </c>
    </row>
    <row r="239" spans="2:8" x14ac:dyDescent="0.2">
      <c r="B239" s="159"/>
      <c r="C239" s="158" t="s">
        <v>275</v>
      </c>
    </row>
    <row r="240" spans="2:8" x14ac:dyDescent="0.2">
      <c r="B240" s="159"/>
      <c r="C240" s="158"/>
    </row>
    <row r="241" spans="2:5" x14ac:dyDescent="0.2">
      <c r="B241" s="160"/>
      <c r="C241" s="161" t="s">
        <v>497</v>
      </c>
    </row>
    <row r="242" spans="2:5" ht="15" x14ac:dyDescent="0.2">
      <c r="B242" s="105"/>
      <c r="C242" s="105" t="s">
        <v>490</v>
      </c>
    </row>
    <row r="243" spans="2:5" ht="15" x14ac:dyDescent="0.2">
      <c r="B243" s="105"/>
      <c r="C243" s="72" t="s">
        <v>498</v>
      </c>
    </row>
    <row r="244" spans="2:5" ht="15" x14ac:dyDescent="0.2">
      <c r="B244" s="105"/>
      <c r="C244" s="72" t="s">
        <v>499</v>
      </c>
    </row>
    <row r="245" spans="2:5" ht="15" x14ac:dyDescent="0.2">
      <c r="B245" s="105"/>
      <c r="C245" s="72" t="s">
        <v>500</v>
      </c>
    </row>
    <row r="246" spans="2:5" ht="15" x14ac:dyDescent="0.2">
      <c r="B246" s="105"/>
      <c r="C246" s="72" t="s">
        <v>501</v>
      </c>
    </row>
    <row r="247" spans="2:5" ht="15" x14ac:dyDescent="0.2">
      <c r="B247" s="105"/>
      <c r="C247" s="72" t="s">
        <v>502</v>
      </c>
    </row>
    <row r="248" spans="2:5" ht="15" x14ac:dyDescent="0.2">
      <c r="B248" s="105"/>
      <c r="C248" s="72" t="s">
        <v>503</v>
      </c>
    </row>
    <row r="249" spans="2:5" x14ac:dyDescent="0.2">
      <c r="B249" s="101" t="s">
        <v>202</v>
      </c>
      <c r="C249" s="102" t="s">
        <v>203</v>
      </c>
      <c r="E249" s="72"/>
    </row>
    <row r="250" spans="2:5" x14ac:dyDescent="0.2">
      <c r="B250" s="101" t="s">
        <v>204</v>
      </c>
      <c r="C250" s="102" t="s">
        <v>205</v>
      </c>
      <c r="E250" s="72"/>
    </row>
    <row r="251" spans="2:5" x14ac:dyDescent="0.2">
      <c r="B251" s="101" t="s">
        <v>206</v>
      </c>
      <c r="C251" s="102" t="s">
        <v>207</v>
      </c>
      <c r="E251" s="72"/>
    </row>
    <row r="252" spans="2:5" x14ac:dyDescent="0.2">
      <c r="B252" s="101" t="s">
        <v>208</v>
      </c>
      <c r="C252" s="102" t="s">
        <v>209</v>
      </c>
      <c r="E252" s="72"/>
    </row>
    <row r="253" spans="2:5" x14ac:dyDescent="0.2">
      <c r="B253" s="103" t="s">
        <v>211</v>
      </c>
      <c r="C253" s="102" t="s">
        <v>212</v>
      </c>
      <c r="E253" s="72"/>
    </row>
    <row r="254" spans="2:5" x14ac:dyDescent="0.2">
      <c r="B254" s="103" t="s">
        <v>213</v>
      </c>
      <c r="C254" s="102" t="s">
        <v>214</v>
      </c>
      <c r="E254" s="72"/>
    </row>
    <row r="255" spans="2:5" x14ac:dyDescent="0.2">
      <c r="B255" s="103" t="s">
        <v>215</v>
      </c>
      <c r="C255" s="102" t="s">
        <v>216</v>
      </c>
      <c r="E255" s="72"/>
    </row>
    <row r="256" spans="2:5" x14ac:dyDescent="0.2">
      <c r="B256" s="103" t="s">
        <v>217</v>
      </c>
      <c r="C256" s="102" t="s">
        <v>218</v>
      </c>
      <c r="E256" s="72"/>
    </row>
    <row r="257" spans="2:5" x14ac:dyDescent="0.2">
      <c r="B257" s="103" t="s">
        <v>219</v>
      </c>
      <c r="C257" s="102" t="s">
        <v>220</v>
      </c>
      <c r="E257" s="72"/>
    </row>
    <row r="258" spans="2:5" x14ac:dyDescent="0.2">
      <c r="B258" s="103" t="s">
        <v>221</v>
      </c>
      <c r="C258" s="102" t="s">
        <v>222</v>
      </c>
      <c r="E258" s="72"/>
    </row>
    <row r="259" spans="2:5" x14ac:dyDescent="0.2">
      <c r="B259" s="103" t="s">
        <v>223</v>
      </c>
      <c r="C259" s="102" t="s">
        <v>224</v>
      </c>
      <c r="E259" s="72"/>
    </row>
    <row r="260" spans="2:5" x14ac:dyDescent="0.2">
      <c r="B260" s="103" t="s">
        <v>226</v>
      </c>
      <c r="C260" s="102" t="s">
        <v>227</v>
      </c>
      <c r="E260" s="72"/>
    </row>
    <row r="261" spans="2:5" x14ac:dyDescent="0.2">
      <c r="B261" s="103" t="s">
        <v>228</v>
      </c>
      <c r="C261" s="102" t="s">
        <v>229</v>
      </c>
      <c r="E261" s="72"/>
    </row>
    <row r="262" spans="2:5" x14ac:dyDescent="0.2">
      <c r="B262" s="103" t="s">
        <v>230</v>
      </c>
      <c r="C262" s="102" t="s">
        <v>231</v>
      </c>
    </row>
    <row r="263" spans="2:5" x14ac:dyDescent="0.2">
      <c r="B263" s="103" t="s">
        <v>232</v>
      </c>
      <c r="C263" s="102" t="s">
        <v>233</v>
      </c>
    </row>
    <row r="264" spans="2:5" x14ac:dyDescent="0.2">
      <c r="B264" s="103" t="s">
        <v>236</v>
      </c>
      <c r="C264" s="102" t="s">
        <v>237</v>
      </c>
    </row>
    <row r="265" spans="2:5" x14ac:dyDescent="0.2">
      <c r="B265" s="103" t="s">
        <v>238</v>
      </c>
      <c r="C265" s="102" t="s">
        <v>239</v>
      </c>
    </row>
    <row r="266" spans="2:5" x14ac:dyDescent="0.2">
      <c r="B266" s="103" t="s">
        <v>240</v>
      </c>
      <c r="C266" s="102" t="s">
        <v>241</v>
      </c>
    </row>
    <row r="267" spans="2:5" x14ac:dyDescent="0.2">
      <c r="B267" s="103" t="s">
        <v>242</v>
      </c>
      <c r="C267" s="102" t="s">
        <v>243</v>
      </c>
    </row>
    <row r="268" spans="2:5" x14ac:dyDescent="0.2">
      <c r="B268" s="103" t="s">
        <v>244</v>
      </c>
      <c r="C268" s="102" t="s">
        <v>245</v>
      </c>
    </row>
    <row r="269" spans="2:5" x14ac:dyDescent="0.2">
      <c r="B269" s="103" t="s">
        <v>246</v>
      </c>
      <c r="C269" s="102" t="s">
        <v>247</v>
      </c>
    </row>
    <row r="270" spans="2:5" x14ac:dyDescent="0.2">
      <c r="B270" s="103" t="s">
        <v>248</v>
      </c>
      <c r="C270" s="102" t="s">
        <v>249</v>
      </c>
    </row>
    <row r="271" spans="2:5" x14ac:dyDescent="0.2">
      <c r="B271" s="103" t="s">
        <v>251</v>
      </c>
      <c r="C271" s="102" t="s">
        <v>252</v>
      </c>
    </row>
    <row r="272" spans="2:5" x14ac:dyDescent="0.2">
      <c r="B272" s="103" t="s">
        <v>253</v>
      </c>
      <c r="C272" s="102" t="s">
        <v>254</v>
      </c>
    </row>
    <row r="273" spans="2:3" x14ac:dyDescent="0.2">
      <c r="B273" s="103" t="s">
        <v>255</v>
      </c>
      <c r="C273" s="102" t="s">
        <v>256</v>
      </c>
    </row>
    <row r="274" spans="2:3" x14ac:dyDescent="0.2">
      <c r="B274" s="103" t="s">
        <v>258</v>
      </c>
      <c r="C274" s="102" t="s">
        <v>259</v>
      </c>
    </row>
    <row r="275" spans="2:3" x14ac:dyDescent="0.2">
      <c r="B275" s="103" t="s">
        <v>260</v>
      </c>
      <c r="C275" s="102" t="s">
        <v>261</v>
      </c>
    </row>
    <row r="276" spans="2:3" x14ac:dyDescent="0.2">
      <c r="B276" s="103" t="s">
        <v>262</v>
      </c>
      <c r="C276" s="102" t="s">
        <v>263</v>
      </c>
    </row>
    <row r="277" spans="2:3" x14ac:dyDescent="0.2">
      <c r="B277" s="103" t="s">
        <v>264</v>
      </c>
      <c r="C277" s="102" t="s">
        <v>265</v>
      </c>
    </row>
    <row r="278" spans="2:3" x14ac:dyDescent="0.2">
      <c r="B278" s="103" t="s">
        <v>267</v>
      </c>
      <c r="C278" s="102" t="s">
        <v>268</v>
      </c>
    </row>
    <row r="279" spans="2:3" x14ac:dyDescent="0.2">
      <c r="B279" s="103" t="s">
        <v>269</v>
      </c>
      <c r="C279" s="102" t="s">
        <v>270</v>
      </c>
    </row>
    <row r="280" spans="2:3" x14ac:dyDescent="0.2">
      <c r="B280" s="103" t="s">
        <v>271</v>
      </c>
      <c r="C280" s="102" t="s">
        <v>272</v>
      </c>
    </row>
    <row r="281" spans="2:3" x14ac:dyDescent="0.2">
      <c r="B281" s="103" t="s">
        <v>273</v>
      </c>
      <c r="C281" s="102" t="s">
        <v>274</v>
      </c>
    </row>
    <row r="282" spans="2:3" x14ac:dyDescent="0.2">
      <c r="B282" s="101" t="s">
        <v>276</v>
      </c>
      <c r="C282" s="102" t="s">
        <v>277</v>
      </c>
    </row>
    <row r="283" spans="2:3" x14ac:dyDescent="0.2">
      <c r="B283" s="101" t="s">
        <v>278</v>
      </c>
      <c r="C283" s="102" t="s">
        <v>279</v>
      </c>
    </row>
    <row r="284" spans="2:3" x14ac:dyDescent="0.2">
      <c r="B284" s="101" t="s">
        <v>280</v>
      </c>
      <c r="C284" s="102" t="s">
        <v>281</v>
      </c>
    </row>
    <row r="285" spans="2:3" x14ac:dyDescent="0.2">
      <c r="B285" s="101" t="s">
        <v>282</v>
      </c>
      <c r="C285" s="102" t="s">
        <v>283</v>
      </c>
    </row>
    <row r="286" spans="2:3" x14ac:dyDescent="0.2">
      <c r="B286" s="101" t="s">
        <v>284</v>
      </c>
      <c r="C286" s="102" t="s">
        <v>285</v>
      </c>
    </row>
    <row r="287" spans="2:3" x14ac:dyDescent="0.2">
      <c r="B287" s="101" t="s">
        <v>286</v>
      </c>
      <c r="C287" s="102" t="s">
        <v>287</v>
      </c>
    </row>
    <row r="289" spans="2:3" x14ac:dyDescent="0.2">
      <c r="B289" s="69"/>
      <c r="C289" s="14" t="s">
        <v>505</v>
      </c>
    </row>
    <row r="290" spans="2:3" x14ac:dyDescent="0.2">
      <c r="B290" s="69"/>
      <c r="C290" s="102" t="s">
        <v>597</v>
      </c>
    </row>
    <row r="291" spans="2:3" x14ac:dyDescent="0.2">
      <c r="C291" s="102" t="s">
        <v>506</v>
      </c>
    </row>
    <row r="292" spans="2:3" x14ac:dyDescent="0.2">
      <c r="C292" s="102" t="s">
        <v>507</v>
      </c>
    </row>
    <row r="293" spans="2:3" x14ac:dyDescent="0.2">
      <c r="C293" s="102" t="s">
        <v>508</v>
      </c>
    </row>
    <row r="294" spans="2:3" x14ac:dyDescent="0.2">
      <c r="C294" s="102" t="s">
        <v>509</v>
      </c>
    </row>
    <row r="295" spans="2:3" x14ac:dyDescent="0.2">
      <c r="C295" s="102" t="s">
        <v>589</v>
      </c>
    </row>
    <row r="296" spans="2:3" x14ac:dyDescent="0.2">
      <c r="C296" s="102" t="s">
        <v>590</v>
      </c>
    </row>
    <row r="297" spans="2:3" x14ac:dyDescent="0.2">
      <c r="B297" s="8" t="s">
        <v>541</v>
      </c>
      <c r="C297" s="102" t="s">
        <v>591</v>
      </c>
    </row>
    <row r="298" spans="2:3" x14ac:dyDescent="0.2">
      <c r="B298" s="8" t="s">
        <v>542</v>
      </c>
      <c r="C298" s="102" t="s">
        <v>592</v>
      </c>
    </row>
    <row r="299" spans="2:3" x14ac:dyDescent="0.2">
      <c r="B299" s="8" t="s">
        <v>543</v>
      </c>
      <c r="C299" s="102" t="s">
        <v>593</v>
      </c>
    </row>
    <row r="300" spans="2:3" x14ac:dyDescent="0.2">
      <c r="B300" s="8" t="s">
        <v>549</v>
      </c>
      <c r="C300" s="102" t="s">
        <v>594</v>
      </c>
    </row>
    <row r="301" spans="2:3" x14ac:dyDescent="0.2">
      <c r="B301" s="8" t="s">
        <v>544</v>
      </c>
      <c r="C301" s="102" t="s">
        <v>595</v>
      </c>
    </row>
    <row r="302" spans="2:3" x14ac:dyDescent="0.2">
      <c r="B302" s="8" t="s">
        <v>547</v>
      </c>
      <c r="C302" s="102" t="s">
        <v>596</v>
      </c>
    </row>
    <row r="303" spans="2:3" x14ac:dyDescent="0.2">
      <c r="B303" s="8" t="s">
        <v>546</v>
      </c>
      <c r="C303" s="102"/>
    </row>
    <row r="304" spans="2:3" x14ac:dyDescent="0.2">
      <c r="B304" s="8" t="s">
        <v>545</v>
      </c>
      <c r="C304" s="102"/>
    </row>
    <row r="305" spans="2:3" x14ac:dyDescent="0.2">
      <c r="C305" s="102"/>
    </row>
    <row r="306" spans="2:3" x14ac:dyDescent="0.2">
      <c r="B306" s="8" t="s">
        <v>529</v>
      </c>
    </row>
    <row r="307" spans="2:3" x14ac:dyDescent="0.2">
      <c r="B307" s="8" t="s">
        <v>530</v>
      </c>
    </row>
    <row r="308" spans="2:3" x14ac:dyDescent="0.2">
      <c r="B308" s="8" t="s">
        <v>531</v>
      </c>
    </row>
    <row r="309" spans="2:3" x14ac:dyDescent="0.2">
      <c r="B309" s="8" t="s">
        <v>548</v>
      </c>
    </row>
    <row r="310" spans="2:3" x14ac:dyDescent="0.2">
      <c r="B310" s="8" t="s">
        <v>550</v>
      </c>
    </row>
    <row r="311" spans="2:3" x14ac:dyDescent="0.2">
      <c r="B311" s="8" t="s">
        <v>551</v>
      </c>
    </row>
    <row r="312" spans="2:3" x14ac:dyDescent="0.2">
      <c r="B312" s="8" t="s">
        <v>552</v>
      </c>
    </row>
    <row r="313" spans="2:3" x14ac:dyDescent="0.2">
      <c r="B313" s="8"/>
    </row>
    <row r="314" spans="2:3" x14ac:dyDescent="0.2">
      <c r="B314" s="8" t="s">
        <v>537</v>
      </c>
    </row>
    <row r="315" spans="2:3" x14ac:dyDescent="0.2">
      <c r="B315" s="8" t="s">
        <v>536</v>
      </c>
    </row>
  </sheetData>
  <mergeCells count="1">
    <mergeCell ref="B231:B234"/>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1"/>
  <sheetViews>
    <sheetView view="pageBreakPreview" zoomScale="70" zoomScaleNormal="55" zoomScaleSheetLayoutView="70" workbookViewId="0">
      <selection activeCell="F11" sqref="F11:H11"/>
    </sheetView>
  </sheetViews>
  <sheetFormatPr baseColWidth="10" defaultRowHeight="12.75" x14ac:dyDescent="0.2"/>
  <cols>
    <col min="1" max="1" width="1.85546875" style="1" customWidth="1"/>
    <col min="2" max="2" width="28.85546875" style="1" customWidth="1"/>
    <col min="3" max="3" width="79.140625" style="1" customWidth="1"/>
    <col min="4" max="4" width="3.7109375" style="1" customWidth="1"/>
    <col min="5" max="5" width="28.85546875" style="1" customWidth="1"/>
    <col min="6" max="6" width="62.28515625" style="1" customWidth="1"/>
    <col min="7" max="7" width="18.5703125" style="7" customWidth="1"/>
    <col min="8" max="8" width="19" style="1" customWidth="1"/>
    <col min="9" max="9" width="1.140625" style="1" customWidth="1"/>
    <col min="10" max="16384" width="11.42578125" style="1"/>
  </cols>
  <sheetData>
    <row r="1" spans="1:11" x14ac:dyDescent="0.2">
      <c r="A1" s="2"/>
      <c r="B1" s="2"/>
      <c r="C1" s="2"/>
      <c r="D1" s="2"/>
      <c r="E1" s="2"/>
      <c r="F1" s="2"/>
      <c r="G1" s="27"/>
      <c r="H1" s="2"/>
      <c r="I1" s="2"/>
    </row>
    <row r="2" spans="1:11" ht="27.75" customHeight="1" x14ac:dyDescent="0.2">
      <c r="A2" s="2"/>
      <c r="B2" s="417"/>
      <c r="C2" s="420" t="s">
        <v>20</v>
      </c>
      <c r="D2" s="420"/>
      <c r="E2" s="420"/>
      <c r="F2" s="420"/>
      <c r="G2" s="289" t="s">
        <v>70</v>
      </c>
      <c r="H2" s="291" t="s">
        <v>0</v>
      </c>
      <c r="I2" s="2"/>
    </row>
    <row r="3" spans="1:11" ht="27.75" customHeight="1" x14ac:dyDescent="0.2">
      <c r="A3" s="2"/>
      <c r="B3" s="418"/>
      <c r="C3" s="421"/>
      <c r="D3" s="421"/>
      <c r="E3" s="421"/>
      <c r="F3" s="421"/>
      <c r="G3" s="84" t="s">
        <v>1</v>
      </c>
      <c r="H3" s="280">
        <v>4</v>
      </c>
      <c r="I3" s="2"/>
    </row>
    <row r="4" spans="1:11" ht="33.75" customHeight="1" x14ac:dyDescent="0.2">
      <c r="A4" s="2"/>
      <c r="B4" s="419"/>
      <c r="C4" s="422" t="s">
        <v>2</v>
      </c>
      <c r="D4" s="422"/>
      <c r="E4" s="422"/>
      <c r="F4" s="422"/>
      <c r="G4" s="288" t="s">
        <v>71</v>
      </c>
      <c r="H4" s="290">
        <v>43256</v>
      </c>
      <c r="I4" s="2"/>
    </row>
    <row r="5" spans="1:11" ht="16.5" customHeight="1" x14ac:dyDescent="0.2">
      <c r="A5" s="2"/>
      <c r="B5" s="90"/>
      <c r="C5" s="89"/>
      <c r="D5" s="188"/>
      <c r="E5" s="89"/>
      <c r="F5" s="89"/>
      <c r="G5" s="4"/>
      <c r="H5" s="4"/>
      <c r="I5" s="2"/>
    </row>
    <row r="6" spans="1:11" ht="26.25" customHeight="1" x14ac:dyDescent="0.2">
      <c r="A6" s="2"/>
      <c r="B6" s="415" t="s">
        <v>511</v>
      </c>
      <c r="C6" s="415"/>
      <c r="D6" s="415"/>
      <c r="E6" s="415"/>
      <c r="F6" s="415"/>
      <c r="G6" s="415"/>
      <c r="H6" s="415"/>
      <c r="I6" s="2"/>
    </row>
    <row r="7" spans="1:11" ht="42.75" customHeight="1" x14ac:dyDescent="0.2">
      <c r="A7" s="2"/>
      <c r="B7" s="191" t="s">
        <v>600</v>
      </c>
      <c r="C7" s="207" t="s">
        <v>576</v>
      </c>
      <c r="D7" s="190"/>
      <c r="E7" s="191" t="s">
        <v>583</v>
      </c>
      <c r="F7" s="414" t="s">
        <v>734</v>
      </c>
      <c r="G7" s="414"/>
      <c r="H7" s="414"/>
      <c r="I7" s="2"/>
    </row>
    <row r="8" spans="1:11" ht="69" customHeight="1" x14ac:dyDescent="0.2">
      <c r="A8" s="2"/>
      <c r="B8" s="191" t="s">
        <v>615</v>
      </c>
      <c r="C8" s="189" t="s">
        <v>575</v>
      </c>
      <c r="D8" s="189"/>
      <c r="E8" s="191" t="s">
        <v>578</v>
      </c>
      <c r="F8" s="416" t="s">
        <v>586</v>
      </c>
      <c r="G8" s="416"/>
      <c r="H8" s="416"/>
      <c r="I8" s="2"/>
    </row>
    <row r="9" spans="1:11" ht="54" customHeight="1" x14ac:dyDescent="0.2">
      <c r="A9" s="2"/>
      <c r="B9" s="191" t="s">
        <v>311</v>
      </c>
      <c r="C9" s="189" t="s">
        <v>55</v>
      </c>
      <c r="D9" s="189"/>
      <c r="E9" s="191" t="s">
        <v>295</v>
      </c>
      <c r="F9" s="416" t="s">
        <v>577</v>
      </c>
      <c r="G9" s="416"/>
      <c r="H9" s="416"/>
      <c r="I9" s="2"/>
    </row>
    <row r="10" spans="1:11" ht="23.25" x14ac:dyDescent="0.2">
      <c r="A10" s="2"/>
      <c r="B10" s="415" t="s">
        <v>512</v>
      </c>
      <c r="C10" s="415"/>
      <c r="D10" s="415"/>
      <c r="E10" s="415"/>
      <c r="F10" s="415"/>
      <c r="G10" s="415"/>
      <c r="H10" s="415"/>
      <c r="I10" s="2"/>
    </row>
    <row r="11" spans="1:11" ht="51.75" customHeight="1" x14ac:dyDescent="0.2">
      <c r="A11" s="2"/>
      <c r="B11" s="191" t="s">
        <v>112</v>
      </c>
      <c r="C11" s="189" t="s">
        <v>49</v>
      </c>
      <c r="D11" s="189"/>
      <c r="E11" s="191" t="s">
        <v>145</v>
      </c>
      <c r="F11" s="416" t="s">
        <v>732</v>
      </c>
      <c r="G11" s="416"/>
      <c r="H11" s="416"/>
      <c r="I11" s="2"/>
    </row>
    <row r="12" spans="1:11" ht="54.75" customHeight="1" x14ac:dyDescent="0.2">
      <c r="A12" s="2"/>
      <c r="B12" s="191" t="s">
        <v>113</v>
      </c>
      <c r="C12" s="189" t="s">
        <v>50</v>
      </c>
      <c r="D12" s="189"/>
      <c r="E12" s="191" t="s">
        <v>510</v>
      </c>
      <c r="F12" s="414" t="s">
        <v>51</v>
      </c>
      <c r="G12" s="414"/>
      <c r="H12" s="414"/>
      <c r="I12" s="2"/>
    </row>
    <row r="13" spans="1:11" ht="60" customHeight="1" x14ac:dyDescent="0.2">
      <c r="A13" s="2"/>
      <c r="B13" s="191" t="s">
        <v>74</v>
      </c>
      <c r="C13" s="189" t="s">
        <v>52</v>
      </c>
      <c r="D13" s="189"/>
      <c r="E13" s="191" t="s">
        <v>584</v>
      </c>
      <c r="F13" s="414" t="s">
        <v>53</v>
      </c>
      <c r="G13" s="414"/>
      <c r="H13" s="414"/>
      <c r="I13" s="2"/>
    </row>
    <row r="14" spans="1:11" ht="59.25" customHeight="1" x14ac:dyDescent="0.2">
      <c r="A14" s="2"/>
      <c r="B14" s="191" t="s">
        <v>76</v>
      </c>
      <c r="C14" s="189" t="s">
        <v>54</v>
      </c>
      <c r="D14" s="189"/>
      <c r="E14" s="191" t="s">
        <v>140</v>
      </c>
      <c r="F14" s="414" t="s">
        <v>582</v>
      </c>
      <c r="G14" s="414"/>
      <c r="H14" s="414"/>
      <c r="I14" s="2"/>
    </row>
    <row r="15" spans="1:11" ht="23.25" x14ac:dyDescent="0.2">
      <c r="A15" s="2"/>
      <c r="B15" s="415" t="s">
        <v>115</v>
      </c>
      <c r="C15" s="415"/>
      <c r="D15" s="415"/>
      <c r="E15" s="415"/>
      <c r="F15" s="415"/>
      <c r="G15" s="415"/>
      <c r="H15" s="415"/>
      <c r="I15" s="2"/>
    </row>
    <row r="16" spans="1:11" ht="70.5" customHeight="1" x14ac:dyDescent="0.2">
      <c r="A16" s="2"/>
      <c r="B16" s="191" t="s">
        <v>148</v>
      </c>
      <c r="C16" s="207" t="s">
        <v>579</v>
      </c>
      <c r="D16" s="189"/>
      <c r="E16" s="191" t="s">
        <v>173</v>
      </c>
      <c r="F16" s="416" t="s">
        <v>587</v>
      </c>
      <c r="G16" s="416"/>
      <c r="H16" s="416"/>
      <c r="I16" s="2"/>
      <c r="K16" s="205"/>
    </row>
    <row r="17" spans="1:11" ht="119.25" customHeight="1" x14ac:dyDescent="0.2">
      <c r="A17" s="2"/>
      <c r="B17" s="192" t="s">
        <v>146</v>
      </c>
      <c r="C17" s="207" t="s">
        <v>580</v>
      </c>
      <c r="D17" s="189"/>
      <c r="E17" s="191" t="s">
        <v>174</v>
      </c>
      <c r="F17" s="414" t="s">
        <v>567</v>
      </c>
      <c r="G17" s="414"/>
      <c r="H17" s="414"/>
      <c r="I17" s="2"/>
      <c r="K17" s="205"/>
    </row>
    <row r="18" spans="1:11" ht="75.75" customHeight="1" x14ac:dyDescent="0.2">
      <c r="A18" s="2"/>
      <c r="B18" s="192" t="s">
        <v>581</v>
      </c>
      <c r="C18" s="207" t="s">
        <v>598</v>
      </c>
      <c r="D18" s="194"/>
      <c r="E18" s="191"/>
      <c r="F18" s="414"/>
      <c r="G18" s="414"/>
      <c r="H18" s="414"/>
      <c r="I18" s="2"/>
      <c r="K18" s="205"/>
    </row>
    <row r="19" spans="1:11" ht="14.25" x14ac:dyDescent="0.2">
      <c r="A19" s="2"/>
      <c r="B19" s="191"/>
      <c r="C19" s="189"/>
      <c r="D19" s="189"/>
      <c r="E19" s="191"/>
      <c r="F19" s="189"/>
      <c r="G19" s="189"/>
      <c r="H19" s="189"/>
      <c r="I19" s="2"/>
    </row>
    <row r="20" spans="1:11" ht="23.25" x14ac:dyDescent="0.2">
      <c r="A20" s="2"/>
      <c r="B20" s="415" t="s">
        <v>525</v>
      </c>
      <c r="C20" s="415"/>
      <c r="D20" s="415"/>
      <c r="E20" s="415"/>
      <c r="F20" s="415"/>
      <c r="G20" s="415"/>
      <c r="H20" s="415"/>
      <c r="I20" s="2"/>
    </row>
    <row r="21" spans="1:11" ht="85.5" customHeight="1" x14ac:dyDescent="0.2">
      <c r="A21" s="2"/>
      <c r="B21" s="191" t="s">
        <v>520</v>
      </c>
      <c r="C21" s="189" t="s">
        <v>62</v>
      </c>
      <c r="D21" s="189"/>
      <c r="E21" s="192" t="s">
        <v>519</v>
      </c>
      <c r="F21" s="414" t="s">
        <v>67</v>
      </c>
      <c r="G21" s="414"/>
      <c r="H21" s="414"/>
      <c r="I21" s="2"/>
    </row>
    <row r="22" spans="1:11" ht="208.5" customHeight="1" x14ac:dyDescent="0.2">
      <c r="A22" s="2"/>
      <c r="B22" s="191" t="s">
        <v>514</v>
      </c>
      <c r="C22" s="189" t="s">
        <v>516</v>
      </c>
      <c r="D22" s="189"/>
      <c r="E22" s="192" t="s">
        <v>521</v>
      </c>
      <c r="F22" s="414" t="s">
        <v>524</v>
      </c>
      <c r="G22" s="414"/>
      <c r="H22" s="414"/>
      <c r="I22" s="2"/>
    </row>
    <row r="23" spans="1:11" ht="59.25" customHeight="1" x14ac:dyDescent="0.2">
      <c r="A23" s="2"/>
      <c r="B23" s="191" t="s">
        <v>63</v>
      </c>
      <c r="C23" s="189" t="s">
        <v>56</v>
      </c>
      <c r="D23" s="189"/>
      <c r="E23" s="192" t="s">
        <v>522</v>
      </c>
      <c r="F23" s="414" t="s">
        <v>66</v>
      </c>
      <c r="G23" s="414"/>
      <c r="H23" s="414"/>
      <c r="I23" s="2"/>
    </row>
    <row r="24" spans="1:11" ht="65.25" customHeight="1" x14ac:dyDescent="0.2">
      <c r="A24" s="2"/>
      <c r="B24" s="191" t="s">
        <v>513</v>
      </c>
      <c r="C24" s="193" t="s">
        <v>57</v>
      </c>
      <c r="D24" s="193"/>
      <c r="E24" s="192" t="s">
        <v>523</v>
      </c>
      <c r="F24" s="414" t="s">
        <v>69</v>
      </c>
      <c r="G24" s="414"/>
      <c r="H24" s="414"/>
      <c r="I24" s="2"/>
    </row>
    <row r="25" spans="1:11" ht="81" customHeight="1" x14ac:dyDescent="0.2">
      <c r="A25" s="2"/>
      <c r="B25" s="191" t="s">
        <v>515</v>
      </c>
      <c r="C25" s="189" t="s">
        <v>65</v>
      </c>
      <c r="D25" s="189"/>
      <c r="E25" s="5"/>
      <c r="F25" s="5"/>
      <c r="G25" s="187"/>
      <c r="H25" s="5"/>
      <c r="I25" s="2"/>
    </row>
    <row r="26" spans="1:11" ht="68.25" customHeight="1" x14ac:dyDescent="0.2">
      <c r="A26" s="2"/>
      <c r="B26" s="206" t="s">
        <v>517</v>
      </c>
      <c r="C26" s="193" t="s">
        <v>64</v>
      </c>
      <c r="D26" s="193"/>
      <c r="E26" s="5"/>
      <c r="F26" s="5"/>
      <c r="G26" s="193"/>
      <c r="H26" s="193"/>
      <c r="I26" s="2"/>
    </row>
    <row r="27" spans="1:11" ht="63.75" customHeight="1" x14ac:dyDescent="0.2">
      <c r="A27" s="2"/>
      <c r="B27" s="191" t="s">
        <v>111</v>
      </c>
      <c r="C27" s="189" t="s">
        <v>733</v>
      </c>
      <c r="D27" s="189"/>
      <c r="E27" s="5"/>
      <c r="F27" s="5"/>
      <c r="G27" s="193"/>
      <c r="H27" s="193"/>
      <c r="I27" s="2"/>
    </row>
    <row r="28" spans="1:11" ht="94.5" customHeight="1" x14ac:dyDescent="0.2">
      <c r="A28" s="2"/>
      <c r="B28" s="191" t="s">
        <v>518</v>
      </c>
      <c r="C28" s="189" t="s">
        <v>68</v>
      </c>
      <c r="D28" s="189"/>
      <c r="E28" s="5"/>
      <c r="F28" s="5"/>
      <c r="G28" s="5"/>
      <c r="H28" s="5"/>
      <c r="I28" s="2"/>
    </row>
    <row r="29" spans="1:11" ht="23.25" x14ac:dyDescent="0.2">
      <c r="A29" s="2"/>
      <c r="B29" s="415" t="s">
        <v>556</v>
      </c>
      <c r="C29" s="415"/>
      <c r="D29" s="415"/>
      <c r="E29" s="415"/>
      <c r="F29" s="415"/>
      <c r="G29" s="415"/>
      <c r="H29" s="415"/>
      <c r="I29" s="2"/>
    </row>
    <row r="30" spans="1:11" ht="50.25" customHeight="1" x14ac:dyDescent="0.2">
      <c r="A30" s="2"/>
      <c r="B30" s="191" t="s">
        <v>557</v>
      </c>
      <c r="C30" s="207" t="s">
        <v>601</v>
      </c>
      <c r="D30" s="189"/>
      <c r="E30" s="192" t="s">
        <v>563</v>
      </c>
      <c r="F30" s="414" t="s">
        <v>614</v>
      </c>
      <c r="G30" s="414"/>
      <c r="H30" s="414"/>
      <c r="I30" s="2"/>
    </row>
    <row r="31" spans="1:11" ht="50.25" customHeight="1" x14ac:dyDescent="0.2">
      <c r="A31" s="2"/>
      <c r="B31" s="191" t="s">
        <v>558</v>
      </c>
      <c r="C31" s="207" t="s">
        <v>602</v>
      </c>
      <c r="D31" s="189"/>
      <c r="E31" s="192" t="s">
        <v>612</v>
      </c>
      <c r="F31" s="414" t="s">
        <v>613</v>
      </c>
      <c r="G31" s="414"/>
      <c r="H31" s="414"/>
      <c r="I31" s="2"/>
    </row>
    <row r="32" spans="1:11" ht="50.25" customHeight="1" x14ac:dyDescent="0.2">
      <c r="A32" s="2"/>
      <c r="B32" s="191" t="s">
        <v>559</v>
      </c>
      <c r="C32" s="207" t="s">
        <v>603</v>
      </c>
      <c r="D32" s="189"/>
      <c r="E32" s="192" t="s">
        <v>564</v>
      </c>
      <c r="F32" s="414" t="s">
        <v>610</v>
      </c>
      <c r="G32" s="414"/>
      <c r="H32" s="414"/>
      <c r="I32" s="2"/>
    </row>
    <row r="33" spans="1:9" ht="50.25" customHeight="1" x14ac:dyDescent="0.2">
      <c r="A33" s="2"/>
      <c r="B33" s="191" t="s">
        <v>560</v>
      </c>
      <c r="C33" s="207" t="s">
        <v>599</v>
      </c>
      <c r="D33" s="189"/>
      <c r="E33" s="192" t="s">
        <v>491</v>
      </c>
      <c r="F33" s="414" t="s">
        <v>609</v>
      </c>
      <c r="G33" s="414"/>
      <c r="H33" s="414"/>
      <c r="I33" s="2"/>
    </row>
    <row r="34" spans="1:9" ht="50.25" customHeight="1" x14ac:dyDescent="0.2">
      <c r="A34" s="2"/>
      <c r="B34" s="191" t="s">
        <v>561</v>
      </c>
      <c r="C34" s="207" t="s">
        <v>604</v>
      </c>
      <c r="D34" s="189"/>
      <c r="E34" s="192"/>
      <c r="F34" s="189"/>
      <c r="G34" s="189"/>
      <c r="H34" s="189"/>
      <c r="I34" s="2"/>
    </row>
    <row r="35" spans="1:9" ht="65.25" customHeight="1" x14ac:dyDescent="0.2">
      <c r="A35" s="2"/>
      <c r="B35" s="191" t="s">
        <v>562</v>
      </c>
      <c r="C35" s="414" t="s">
        <v>605</v>
      </c>
      <c r="D35" s="414"/>
      <c r="E35" s="414"/>
      <c r="F35" s="414"/>
      <c r="G35" s="414"/>
      <c r="H35" s="414"/>
      <c r="I35" s="2"/>
    </row>
    <row r="36" spans="1:9" ht="23.25" x14ac:dyDescent="0.2">
      <c r="A36" s="2"/>
      <c r="B36" s="415" t="s">
        <v>566</v>
      </c>
      <c r="C36" s="415"/>
      <c r="D36" s="415"/>
      <c r="E36" s="415"/>
      <c r="F36" s="415"/>
      <c r="G36" s="415"/>
      <c r="H36" s="415"/>
      <c r="I36" s="2"/>
    </row>
    <row r="37" spans="1:9" ht="66" customHeight="1" x14ac:dyDescent="0.2">
      <c r="A37" s="2"/>
      <c r="B37" s="192" t="s">
        <v>607</v>
      </c>
      <c r="C37" s="189" t="s">
        <v>606</v>
      </c>
      <c r="D37" s="189"/>
      <c r="E37" s="192" t="s">
        <v>532</v>
      </c>
      <c r="F37" s="414" t="s">
        <v>570</v>
      </c>
      <c r="G37" s="414"/>
      <c r="H37" s="414"/>
      <c r="I37" s="2"/>
    </row>
    <row r="38" spans="1:9" ht="50.25" customHeight="1" x14ac:dyDescent="0.2">
      <c r="A38" s="2"/>
      <c r="B38" s="192" t="s">
        <v>533</v>
      </c>
      <c r="C38" s="189" t="s">
        <v>608</v>
      </c>
      <c r="D38" s="189"/>
      <c r="E38" s="192" t="s">
        <v>553</v>
      </c>
      <c r="F38" s="414" t="s">
        <v>571</v>
      </c>
      <c r="G38" s="414"/>
      <c r="H38" s="414"/>
      <c r="I38" s="2"/>
    </row>
    <row r="39" spans="1:9" ht="50.25" customHeight="1" x14ac:dyDescent="0.2">
      <c r="A39" s="2"/>
      <c r="B39" s="192" t="s">
        <v>528</v>
      </c>
      <c r="C39" s="189" t="s">
        <v>568</v>
      </c>
      <c r="D39" s="189"/>
      <c r="E39" s="192" t="s">
        <v>534</v>
      </c>
      <c r="F39" s="414" t="s">
        <v>572</v>
      </c>
      <c r="G39" s="414"/>
      <c r="H39" s="414"/>
      <c r="I39" s="2"/>
    </row>
    <row r="40" spans="1:9" ht="70.5" customHeight="1" x14ac:dyDescent="0.2">
      <c r="A40" s="2"/>
      <c r="B40" s="192" t="s">
        <v>539</v>
      </c>
      <c r="C40" s="189" t="s">
        <v>569</v>
      </c>
      <c r="D40" s="189"/>
      <c r="E40" s="192" t="s">
        <v>538</v>
      </c>
      <c r="F40" s="414" t="s">
        <v>573</v>
      </c>
      <c r="G40" s="414"/>
      <c r="H40" s="414"/>
      <c r="I40" s="2"/>
    </row>
    <row r="41" spans="1:9" ht="79.5" customHeight="1" x14ac:dyDescent="0.2">
      <c r="A41" s="2"/>
      <c r="B41" s="192" t="s">
        <v>540</v>
      </c>
      <c r="C41" s="189" t="s">
        <v>588</v>
      </c>
      <c r="D41" s="189"/>
      <c r="E41" s="192" t="s">
        <v>535</v>
      </c>
      <c r="F41" s="414" t="s">
        <v>574</v>
      </c>
      <c r="G41" s="414"/>
      <c r="H41" s="414"/>
      <c r="I41" s="2"/>
    </row>
  </sheetData>
  <sheetProtection password="CCE3" sheet="1" objects="1" scenarios="1"/>
  <mergeCells count="34">
    <mergeCell ref="F41:H41"/>
    <mergeCell ref="B36:H36"/>
    <mergeCell ref="F37:H37"/>
    <mergeCell ref="F38:H38"/>
    <mergeCell ref="F39:H39"/>
    <mergeCell ref="F40:H40"/>
    <mergeCell ref="B2:B4"/>
    <mergeCell ref="C2:F3"/>
    <mergeCell ref="C4:F4"/>
    <mergeCell ref="B6:H6"/>
    <mergeCell ref="B10:H10"/>
    <mergeCell ref="F9:H9"/>
    <mergeCell ref="F7:H7"/>
    <mergeCell ref="F8:H8"/>
    <mergeCell ref="B20:H20"/>
    <mergeCell ref="F11:H11"/>
    <mergeCell ref="F12:H12"/>
    <mergeCell ref="F13:H13"/>
    <mergeCell ref="F14:H14"/>
    <mergeCell ref="F17:H17"/>
    <mergeCell ref="B15:H15"/>
    <mergeCell ref="F18:H18"/>
    <mergeCell ref="F16:H16"/>
    <mergeCell ref="F22:H22"/>
    <mergeCell ref="F33:H33"/>
    <mergeCell ref="F35:H35"/>
    <mergeCell ref="F24:H24"/>
    <mergeCell ref="F21:H21"/>
    <mergeCell ref="F23:H23"/>
    <mergeCell ref="B29:H29"/>
    <mergeCell ref="F30:H30"/>
    <mergeCell ref="F31:H31"/>
    <mergeCell ref="F32:H32"/>
    <mergeCell ref="C35:E35"/>
  </mergeCells>
  <printOptions horizontalCentered="1" verticalCentered="1"/>
  <pageMargins left="0.39370078740157483" right="0.39370078740157483" top="0.39370078740157483" bottom="0.39370078740157483" header="0" footer="0"/>
  <pageSetup paperSize="14" scale="65" orientation="landscape" horizontalDpi="4294967294" verticalDpi="4294967294" r:id="rId1"/>
  <headerFooter alignWithMargins="0"/>
  <rowBreaks count="1" manualBreakCount="1">
    <brk id="19" max="8"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sheetPr>
  <dimension ref="A1:AA109"/>
  <sheetViews>
    <sheetView view="pageBreakPreview" topLeftCell="A25" zoomScale="70" zoomScaleNormal="75" zoomScaleSheetLayoutView="70" workbookViewId="0">
      <selection activeCell="K36" sqref="K36:M36"/>
    </sheetView>
  </sheetViews>
  <sheetFormatPr baseColWidth="10" defaultRowHeight="14.25" x14ac:dyDescent="0.2"/>
  <cols>
    <col min="1" max="1" width="1.7109375" style="33" customWidth="1"/>
    <col min="2" max="2" width="30.140625" style="51" customWidth="1"/>
    <col min="3" max="3" width="30.5703125" style="51" customWidth="1"/>
    <col min="4" max="4" width="29.85546875" style="52" customWidth="1"/>
    <col min="5" max="5" width="3.5703125" style="52" customWidth="1"/>
    <col min="6" max="7" width="23.5703125" style="52" customWidth="1"/>
    <col min="8" max="8" width="27.28515625" style="52" customWidth="1"/>
    <col min="9" max="9" width="3" style="33" customWidth="1"/>
    <col min="10" max="13" width="17.28515625" style="33" customWidth="1"/>
    <col min="14" max="14" width="1.140625" style="33" customWidth="1"/>
    <col min="15" max="15" width="11.42578125" style="33"/>
    <col min="16" max="16" width="20.140625" style="33" customWidth="1"/>
    <col min="17" max="17" width="12.85546875" style="33" bestFit="1" customWidth="1"/>
    <col min="18" max="16384" width="11.42578125" style="33"/>
  </cols>
  <sheetData>
    <row r="1" spans="1:26" ht="6.75" customHeight="1" thickBot="1" x14ac:dyDescent="0.25">
      <c r="A1" s="29"/>
      <c r="B1" s="30"/>
      <c r="C1" s="30"/>
      <c r="D1" s="31"/>
      <c r="E1" s="31"/>
      <c r="F1" s="31"/>
      <c r="G1" s="31"/>
      <c r="H1" s="31"/>
      <c r="I1" s="29"/>
      <c r="J1" s="29"/>
      <c r="K1" s="29"/>
      <c r="L1" s="29"/>
      <c r="M1" s="29"/>
      <c r="N1" s="32"/>
      <c r="Y1" s="34"/>
    </row>
    <row r="2" spans="1:26" ht="31.5" customHeight="1" x14ac:dyDescent="0.2">
      <c r="A2" s="29"/>
      <c r="B2" s="57"/>
      <c r="C2" s="441" t="s">
        <v>114</v>
      </c>
      <c r="D2" s="441"/>
      <c r="E2" s="441"/>
      <c r="F2" s="441"/>
      <c r="G2" s="441"/>
      <c r="H2" s="441"/>
      <c r="I2" s="441"/>
      <c r="J2" s="441"/>
      <c r="K2" s="441"/>
      <c r="L2" s="133" t="s">
        <v>70</v>
      </c>
      <c r="M2" s="279" t="s">
        <v>0</v>
      </c>
      <c r="N2" s="35"/>
    </row>
    <row r="3" spans="1:26" ht="31.5" customHeight="1" x14ac:dyDescent="0.2">
      <c r="A3" s="29"/>
      <c r="B3" s="58"/>
      <c r="C3" s="442"/>
      <c r="D3" s="442"/>
      <c r="E3" s="442"/>
      <c r="F3" s="442"/>
      <c r="G3" s="442"/>
      <c r="H3" s="442"/>
      <c r="I3" s="442"/>
      <c r="J3" s="442"/>
      <c r="K3" s="442"/>
      <c r="L3" s="84" t="s">
        <v>1</v>
      </c>
      <c r="M3" s="280">
        <v>4</v>
      </c>
      <c r="N3" s="35"/>
      <c r="Y3" s="34"/>
      <c r="Z3" s="34"/>
    </row>
    <row r="4" spans="1:26" ht="31.5" customHeight="1" thickBot="1" x14ac:dyDescent="0.25">
      <c r="A4" s="29"/>
      <c r="B4" s="59"/>
      <c r="C4" s="449" t="s">
        <v>2</v>
      </c>
      <c r="D4" s="449"/>
      <c r="E4" s="449"/>
      <c r="F4" s="449"/>
      <c r="G4" s="449"/>
      <c r="H4" s="449"/>
      <c r="I4" s="449"/>
      <c r="J4" s="449"/>
      <c r="K4" s="449"/>
      <c r="L4" s="36" t="s">
        <v>71</v>
      </c>
      <c r="M4" s="281">
        <v>43256</v>
      </c>
      <c r="N4" s="35"/>
      <c r="Y4" s="34"/>
      <c r="Z4" s="34"/>
    </row>
    <row r="5" spans="1:26" ht="9" customHeight="1" x14ac:dyDescent="0.2">
      <c r="A5" s="32"/>
      <c r="B5" s="37"/>
      <c r="C5" s="37"/>
      <c r="D5" s="37"/>
      <c r="E5" s="38"/>
      <c r="F5" s="38"/>
      <c r="G5" s="38"/>
      <c r="H5" s="38"/>
      <c r="I5" s="38"/>
      <c r="J5" s="38"/>
      <c r="K5" s="38"/>
      <c r="L5" s="38"/>
      <c r="M5" s="38"/>
      <c r="N5" s="38"/>
      <c r="Y5" s="34"/>
      <c r="Z5" s="34"/>
    </row>
    <row r="6" spans="1:26" s="41" customFormat="1" ht="18" customHeight="1" x14ac:dyDescent="0.2">
      <c r="A6" s="29"/>
      <c r="B6" s="436" t="s">
        <v>72</v>
      </c>
      <c r="C6" s="436"/>
      <c r="D6" s="436"/>
      <c r="E6" s="436"/>
      <c r="F6" s="436"/>
      <c r="G6" s="436"/>
      <c r="H6" s="436"/>
      <c r="I6" s="46"/>
      <c r="J6" s="46"/>
      <c r="K6" s="46"/>
      <c r="L6" s="46"/>
      <c r="M6" s="46"/>
      <c r="N6" s="40"/>
      <c r="W6" s="33"/>
      <c r="Y6" s="34"/>
      <c r="Z6" s="42"/>
    </row>
    <row r="7" spans="1:26" s="41" customFormat="1" ht="18" customHeight="1" x14ac:dyDescent="0.3">
      <c r="A7" s="29"/>
      <c r="B7" s="427" t="s">
        <v>616</v>
      </c>
      <c r="C7" s="427"/>
      <c r="D7" s="427"/>
      <c r="E7" s="55"/>
      <c r="F7" s="427" t="s">
        <v>615</v>
      </c>
      <c r="G7" s="427"/>
      <c r="H7" s="427"/>
      <c r="I7" s="55"/>
      <c r="J7" s="427" t="s">
        <v>78</v>
      </c>
      <c r="K7" s="427"/>
      <c r="L7" s="427"/>
      <c r="M7" s="427"/>
      <c r="N7" s="40"/>
      <c r="W7" s="33"/>
      <c r="Y7" s="34"/>
      <c r="Z7" s="42"/>
    </row>
    <row r="8" spans="1:26" s="41" customFormat="1" ht="27" customHeight="1" x14ac:dyDescent="0.2">
      <c r="A8" s="29"/>
      <c r="B8" s="435" t="s">
        <v>190</v>
      </c>
      <c r="C8" s="435"/>
      <c r="D8" s="435"/>
      <c r="E8" s="56"/>
      <c r="F8" s="435" t="s">
        <v>129</v>
      </c>
      <c r="G8" s="435"/>
      <c r="H8" s="435"/>
      <c r="I8" s="56"/>
      <c r="J8" s="435" t="s">
        <v>42</v>
      </c>
      <c r="K8" s="435"/>
      <c r="L8" s="435"/>
      <c r="M8" s="435"/>
      <c r="N8" s="40"/>
      <c r="P8" s="72"/>
      <c r="W8" s="33"/>
      <c r="Y8" s="34"/>
      <c r="Z8" s="42"/>
    </row>
    <row r="9" spans="1:26" s="41" customFormat="1" ht="18.75" customHeight="1" x14ac:dyDescent="0.3">
      <c r="A9" s="29"/>
      <c r="B9" s="448" t="s">
        <v>128</v>
      </c>
      <c r="C9" s="448"/>
      <c r="D9" s="448"/>
      <c r="E9" s="43"/>
      <c r="F9" s="444" t="s">
        <v>138</v>
      </c>
      <c r="G9" s="444"/>
      <c r="H9" s="444"/>
      <c r="I9" s="67"/>
      <c r="J9" s="443" t="s">
        <v>295</v>
      </c>
      <c r="K9" s="443"/>
      <c r="L9" s="443"/>
      <c r="M9" s="443"/>
      <c r="N9" s="40"/>
      <c r="P9" s="72"/>
      <c r="W9" s="33"/>
      <c r="Y9" s="34"/>
      <c r="Z9" s="42"/>
    </row>
    <row r="10" spans="1:26" s="41" customFormat="1" ht="13.5" customHeight="1" x14ac:dyDescent="0.3">
      <c r="A10" s="29"/>
      <c r="B10" s="453" t="str">
        <f>IF(AND(J8="Subdirección de Análisis de Riesgos y Efectos de Cambio Climático"),'base de datos'!B8,IF(AND(J8="Subdirección para la Reducción del Riesgos y Adaptación al Cambio Climático"),'base de datos'!B9,IF(AND(J8="Subdirección para el Manejo de Emergencias y Desastres"),'base de datos'!B11,IF(AND(J8="Subdirección Corporativa y Asuntos Disciplinarios"),'base de datos'!B7,IF(AND(J8="Oficina de Tecnologías de la Información y las Comunicaciones "),'base de datos'!B10,IF(AND(J8="Oficina Asesora Jurídica"),'base de datos'!B7,IF(AND(J8="Oficina Asesora Planeación"),'base de datos'!B10,IF(AND(J8="Oficina de Comunicaciones"),'base de datos'!B10,IF(AND(J8="Dirección General"),'base de datos'!B8,"")))))))))</f>
        <v>2.  Generar y promover el conocimiento del riesgo y de los efectos del cambio climático mediante instrumentos y metodologías apropiadas y colaborativas para impulsar acciones de reducción, adaptación y dar soporte a las decisiones de desarrollo de la ciudad.</v>
      </c>
      <c r="C10" s="453"/>
      <c r="D10" s="453"/>
      <c r="E10" s="213"/>
      <c r="F10" s="456"/>
      <c r="G10" s="456"/>
      <c r="H10" s="456"/>
      <c r="I10" s="208"/>
      <c r="J10" s="445" t="str">
        <f>IF(AND(B8="12. Plan de Seguridad y Privacidad de la Información"),'base de datos'!P34,IF(AND(B8="11. Plan de Tratamiento de Riesgos de Seguridad y Privacidad de la Información"),'base de datos'!P34,IF(AND(B8="10. Plan Estratégico de Tecnologías de la Información y las Comunicaciones - PETI"),'base de datos'!P34,IF(AND(B8="09. Plan Anticorrupción y de Atención al Ciudadano"),'base de datos'!P33,IF(AND(B8="08. Plan de Trabajo Anual en Seguridad y Salud en el Trabajo"),'base de datos'!P31,IF(AND(B8="06. Plan Institucional de Capacitación"),'base de datos'!P31,IF(AND(B8="01. Plan Institucional de Archivos de la Entidad - PINAR"),'base de datos'!P32,IF(AND(B8="04. Plan de Previsión de Recursos Humanos"),'base de datos'!P31,IF(AND(B8="03. Plan Anual de Vacantes"),'base de datos'!P31,IF(AND(B8="05. Plan Estratégico de Talento Humano"),'base de datos'!P31,IF(AND(B8="07. Plan de Incentivos Institucionales"),'base de datos'!P31,IF(AND(J8="Subdirección de Análisis de Riesgos y Efectos de Cambio Climático"),'base de datos'!F31,IF(AND(J8="Subdirección para la Reducción del Riesgos y Adaptación al Cambio Climático"),'base de datos'!H31,IF(AND(J8="Subdirección para el Manejo de Emergencias y Desastres"),'base de datos'!G31,IF(AND(J8="Subdirección Corporativa y Asuntos Disciplinarios"),'base de datos'!E31,IF(AND(J8="Oficina de Tecnologías de la Información y las Comunicaciones "),'base de datos'!L31,IF(AND(J8="Oficina Asesora Jurídica"),'base de datos'!I31,IF(AND(J8="Oficina Asesora Planeación"),'base de datos'!J31,IF(AND(J8="Oficina de Comunicaciones"),'base de datos'!K31,IF(AND(J8="Dirección General"),'base de datos'!M31,""))))))))))))))))))))</f>
        <v>Conocimiento de Riesgos y Efectos del Cambio Climático</v>
      </c>
      <c r="K10" s="445"/>
      <c r="L10" s="445"/>
      <c r="M10" s="445"/>
      <c r="N10" s="40"/>
      <c r="P10" s="72"/>
      <c r="W10" s="33"/>
      <c r="Y10" s="34"/>
      <c r="Z10" s="42"/>
    </row>
    <row r="11" spans="1:26" s="41" customFormat="1" ht="13.5" customHeight="1" x14ac:dyDescent="0.3">
      <c r="A11" s="29"/>
      <c r="B11" s="454"/>
      <c r="C11" s="454"/>
      <c r="D11" s="454"/>
      <c r="E11" s="212"/>
      <c r="F11" s="457"/>
      <c r="G11" s="457"/>
      <c r="H11" s="457"/>
      <c r="I11" s="209"/>
      <c r="J11" s="446"/>
      <c r="K11" s="446"/>
      <c r="L11" s="446"/>
      <c r="M11" s="446"/>
      <c r="N11" s="40"/>
      <c r="P11" s="72"/>
      <c r="W11" s="33"/>
      <c r="Y11" s="34"/>
      <c r="Z11" s="42"/>
    </row>
    <row r="12" spans="1:26" s="41" customFormat="1" ht="13.5" customHeight="1" x14ac:dyDescent="0.3">
      <c r="A12" s="29"/>
      <c r="B12" s="454"/>
      <c r="C12" s="454"/>
      <c r="D12" s="454"/>
      <c r="E12" s="212"/>
      <c r="F12" s="457"/>
      <c r="G12" s="457"/>
      <c r="H12" s="457"/>
      <c r="I12" s="209"/>
      <c r="J12" s="446"/>
      <c r="K12" s="446"/>
      <c r="L12" s="446"/>
      <c r="M12" s="446"/>
      <c r="N12" s="40"/>
      <c r="P12" s="72"/>
      <c r="W12" s="33"/>
      <c r="Y12" s="34"/>
      <c r="Z12" s="42"/>
    </row>
    <row r="13" spans="1:26" s="41" customFormat="1" ht="13.5" customHeight="1" x14ac:dyDescent="0.3">
      <c r="A13" s="29"/>
      <c r="B13" s="454"/>
      <c r="C13" s="454"/>
      <c r="D13" s="454"/>
      <c r="E13" s="212"/>
      <c r="F13" s="457"/>
      <c r="G13" s="457"/>
      <c r="H13" s="457"/>
      <c r="I13" s="209"/>
      <c r="J13" s="446"/>
      <c r="K13" s="446"/>
      <c r="L13" s="446"/>
      <c r="M13" s="446"/>
      <c r="N13" s="40"/>
      <c r="P13" s="72"/>
      <c r="W13" s="33"/>
      <c r="Y13" s="34"/>
      <c r="Z13" s="42"/>
    </row>
    <row r="14" spans="1:26" s="41" customFormat="1" ht="13.5" customHeight="1" x14ac:dyDescent="0.3">
      <c r="A14" s="29"/>
      <c r="B14" s="454"/>
      <c r="C14" s="454"/>
      <c r="D14" s="454"/>
      <c r="E14" s="212"/>
      <c r="F14" s="457"/>
      <c r="G14" s="457"/>
      <c r="H14" s="457"/>
      <c r="I14" s="209"/>
      <c r="J14" s="446"/>
      <c r="K14" s="446"/>
      <c r="L14" s="446"/>
      <c r="M14" s="446"/>
      <c r="N14" s="40"/>
      <c r="P14" s="72"/>
      <c r="W14" s="33"/>
      <c r="Y14" s="34"/>
      <c r="Z14" s="42"/>
    </row>
    <row r="15" spans="1:26" s="41" customFormat="1" ht="13.5" customHeight="1" x14ac:dyDescent="0.2">
      <c r="A15" s="29"/>
      <c r="B15" s="455"/>
      <c r="C15" s="455"/>
      <c r="D15" s="455"/>
      <c r="E15" s="214"/>
      <c r="F15" s="458"/>
      <c r="G15" s="458"/>
      <c r="H15" s="458"/>
      <c r="I15" s="214"/>
      <c r="J15" s="447"/>
      <c r="K15" s="447"/>
      <c r="L15" s="447"/>
      <c r="M15" s="447"/>
      <c r="N15" s="40"/>
      <c r="P15" s="72"/>
      <c r="W15" s="33"/>
      <c r="Y15" s="34"/>
      <c r="Z15" s="42"/>
    </row>
    <row r="16" spans="1:26" s="41" customFormat="1" ht="10.5" customHeight="1" x14ac:dyDescent="0.2">
      <c r="A16" s="29"/>
      <c r="B16" s="61"/>
      <c r="C16" s="61"/>
      <c r="D16" s="61"/>
      <c r="E16" s="227"/>
      <c r="F16" s="61"/>
      <c r="G16" s="61"/>
      <c r="H16" s="61"/>
      <c r="I16" s="61"/>
      <c r="J16" s="61"/>
      <c r="K16" s="61"/>
      <c r="L16" s="61"/>
      <c r="M16" s="61"/>
      <c r="N16" s="40"/>
      <c r="P16" s="72"/>
      <c r="W16" s="33"/>
      <c r="Y16" s="34"/>
      <c r="Z16" s="42"/>
    </row>
    <row r="17" spans="1:26" s="41" customFormat="1" ht="18" x14ac:dyDescent="0.2">
      <c r="A17" s="29"/>
      <c r="B17" s="431" t="s">
        <v>139</v>
      </c>
      <c r="C17" s="431"/>
      <c r="D17" s="431"/>
      <c r="E17" s="431"/>
      <c r="F17" s="431"/>
      <c r="G17" s="431"/>
      <c r="H17" s="431"/>
      <c r="I17" s="39"/>
      <c r="J17" s="39"/>
      <c r="K17" s="39"/>
      <c r="L17" s="39"/>
      <c r="M17" s="39"/>
      <c r="N17" s="40"/>
      <c r="W17" s="33"/>
      <c r="Y17" s="34"/>
      <c r="Z17" s="42"/>
    </row>
    <row r="18" spans="1:26" s="41" customFormat="1" ht="8.25" customHeight="1" x14ac:dyDescent="0.2">
      <c r="A18" s="29"/>
      <c r="B18" s="43"/>
      <c r="C18" s="43"/>
      <c r="D18" s="43"/>
      <c r="E18" s="43"/>
      <c r="F18" s="43"/>
      <c r="G18" s="43"/>
      <c r="H18" s="43"/>
      <c r="I18" s="44"/>
      <c r="J18" s="44"/>
      <c r="K18" s="44"/>
      <c r="L18" s="44"/>
      <c r="M18" s="44"/>
      <c r="N18" s="40"/>
      <c r="W18" s="33"/>
      <c r="Y18" s="34"/>
      <c r="Z18" s="42"/>
    </row>
    <row r="19" spans="1:26" s="41" customFormat="1" ht="21" customHeight="1" x14ac:dyDescent="0.3">
      <c r="A19" s="29"/>
      <c r="B19" s="432" t="s">
        <v>112</v>
      </c>
      <c r="C19" s="432"/>
      <c r="D19" s="432"/>
      <c r="E19" s="55"/>
      <c r="F19" s="432" t="s">
        <v>113</v>
      </c>
      <c r="G19" s="432"/>
      <c r="H19" s="432"/>
      <c r="I19" s="44"/>
      <c r="J19" s="432" t="s">
        <v>145</v>
      </c>
      <c r="K19" s="432"/>
      <c r="L19" s="432"/>
      <c r="M19" s="432"/>
      <c r="N19" s="40"/>
      <c r="W19" s="33"/>
      <c r="Y19" s="34"/>
      <c r="Z19" s="42"/>
    </row>
    <row r="20" spans="1:26" s="41" customFormat="1" ht="28.5" customHeight="1" x14ac:dyDescent="0.2">
      <c r="A20" s="29"/>
      <c r="B20" s="433" t="s">
        <v>5</v>
      </c>
      <c r="C20" s="433"/>
      <c r="D20" s="433"/>
      <c r="E20" s="56"/>
      <c r="F20" s="433" t="s">
        <v>41</v>
      </c>
      <c r="G20" s="433"/>
      <c r="H20" s="433"/>
      <c r="I20" s="45"/>
      <c r="J20" s="433" t="s">
        <v>22</v>
      </c>
      <c r="K20" s="433"/>
      <c r="L20" s="433"/>
      <c r="M20" s="433"/>
      <c r="N20" s="40"/>
      <c r="W20" s="33"/>
      <c r="Y20" s="34"/>
      <c r="Z20" s="42"/>
    </row>
    <row r="21" spans="1:26" s="41" customFormat="1" ht="18.75" customHeight="1" x14ac:dyDescent="0.3">
      <c r="A21" s="29"/>
      <c r="B21" s="434" t="s">
        <v>73</v>
      </c>
      <c r="C21" s="434"/>
      <c r="D21" s="434"/>
      <c r="E21" s="60"/>
      <c r="F21" s="434" t="s">
        <v>74</v>
      </c>
      <c r="G21" s="434"/>
      <c r="H21" s="434"/>
      <c r="I21" s="44"/>
      <c r="J21" s="434" t="s">
        <v>75</v>
      </c>
      <c r="K21" s="434"/>
      <c r="L21" s="434"/>
      <c r="M21" s="434"/>
      <c r="N21" s="40"/>
      <c r="W21" s="33"/>
      <c r="Y21" s="34"/>
      <c r="Z21" s="42"/>
    </row>
    <row r="22" spans="1:26" s="41" customFormat="1" ht="30" customHeight="1" x14ac:dyDescent="0.2">
      <c r="A22" s="29"/>
      <c r="B22" s="435" t="s">
        <v>7</v>
      </c>
      <c r="C22" s="435"/>
      <c r="D22" s="435"/>
      <c r="E22" s="56"/>
      <c r="F22" s="435" t="s">
        <v>10</v>
      </c>
      <c r="G22" s="435"/>
      <c r="H22" s="435"/>
      <c r="I22" s="45"/>
      <c r="J22" s="435" t="s">
        <v>13</v>
      </c>
      <c r="K22" s="435"/>
      <c r="L22" s="435"/>
      <c r="M22" s="435"/>
      <c r="N22" s="40"/>
      <c r="W22" s="33"/>
      <c r="Y22" s="34"/>
      <c r="Z22" s="42"/>
    </row>
    <row r="23" spans="1:26" s="41" customFormat="1" ht="21" customHeight="1" x14ac:dyDescent="0.3">
      <c r="A23" s="29"/>
      <c r="B23" s="434" t="s">
        <v>76</v>
      </c>
      <c r="C23" s="434"/>
      <c r="D23" s="434"/>
      <c r="E23" s="73"/>
      <c r="F23" s="434" t="s">
        <v>140</v>
      </c>
      <c r="G23" s="434"/>
      <c r="H23" s="434"/>
      <c r="I23" s="44"/>
      <c r="J23" s="444"/>
      <c r="K23" s="444"/>
      <c r="L23" s="444"/>
      <c r="M23" s="444"/>
      <c r="N23" s="40"/>
      <c r="W23" s="33"/>
      <c r="Y23" s="34"/>
      <c r="Z23" s="42"/>
    </row>
    <row r="24" spans="1:26" s="41" customFormat="1" ht="43.5" customHeight="1" x14ac:dyDescent="0.3">
      <c r="A24" s="29"/>
      <c r="B24" s="438" t="str">
        <f>IF(AND(J8="Subdirección de Análisis de Riesgos y Efectos de Cambio Climático"),'base de datos'!A175,IF(AND(J8="Subdirección para la Reducción del Riesgos y Adaptación al Cambio Climático"),'base de datos'!A176,IF(AND(J8="Subdirección para el Manejo de Emergencias y Desastres"),'base de datos'!A177,IF(AND(J8="Subdirección Corporativa y Asuntos Disciplinarios"),'base de datos'!A178,IF(AND(J8="Oficina de Tecnologías de la Información y las Comunicaciones "),'base de datos'!A179,IF(AND(J8="Oficina Asesora Jurídica"),'base de datos'!A180,IF(AND(J8="Oficina Asesora Planeación"),'base de datos'!A181,IF(AND(J8="Oficina de Comunicaciones"),'base de datos'!A182,IF(AND(J8="Dirección General"),'base de datos'!A180,"")))))))))</f>
        <v>Proyecto No 1172 Conocimiento del riesgo y efectos del cambio climático.</v>
      </c>
      <c r="C24" s="438"/>
      <c r="D24" s="438"/>
      <c r="E24" s="208"/>
      <c r="F24" s="450" t="str">
        <f>IF(AND(B24="Proyecto No 1172 Conocimiento del riesgo y efectos del cambio climático."),'base de datos'!L175,IF(AND(B24="Proyecto No 1158 Reducción del riesgo y adaptación al cambio climático."),'base de datos'!L176,IF(AND(B24="Proyecto No 1178 Fortalecimiento del manejo de emergencias y desastres."),'base de datos'!L177,IF(AND(B24="Proyecto No 1166 Consolidación de la gestión pública eficiente del IDIGER, como entidad coordinadora del SDGR-CC."),'base de datos'!L178,IF(AND(B24="Proyecto No 1166_Consolidación de la gestión pública eficiente del IDIGER, como entidad coordinadora del SDGR-CC."),'base de datos'!L179,IF(AND(B24="Proyecto No 1166 Consolidación de la gestión pública eficiente del IDIGER, como entidad coordinadora del SDGR-CC"),'base de datos'!L180,IF(AND(B24="Proyecto No 1166 Consolidacion de la gestión pública eficiente del IDIGER, como entidad coordinadora del SDGR-CC."),'base de datos'!L181,IF(AND(B24="Proyecto No 1158 Reducción del riesgo y adaptación al cambio climático"),'base de datos'!L182,""))))))))</f>
        <v>01 Mantener 6  escenarios actualizados que contribuyan a fortalecer el conocimiento de riesgo y efectos del cambio climático en el Distrito Capital.
02 Actualizar 4 planos normativos con la  Zonificación de Amenazas para el Plan de Ordenamiento Territorial.
03 Elaborar 9 documentos de estudios  y/o diseños de obras de Reducción de Riesgo para el Distrito Capital. 
04 Emitir 2500 Documentos Técnicos  de amenaza y/o riesgo  a través de Conceptos  y/o Diagnósticos Técnicos.
05 Diseñar, instrumentar y administrar 1 Sistema de Alerta que  aborde  condiciones meteorológicas, hidrológicas y geotécnicas.</v>
      </c>
      <c r="G24" s="450"/>
      <c r="H24" s="450"/>
      <c r="I24" s="450"/>
      <c r="J24" s="450"/>
      <c r="K24" s="450"/>
      <c r="L24" s="450"/>
      <c r="M24" s="450"/>
      <c r="N24" s="40"/>
      <c r="W24" s="33"/>
      <c r="Y24" s="34"/>
      <c r="Z24" s="42"/>
    </row>
    <row r="25" spans="1:26" s="41" customFormat="1" ht="43.5" customHeight="1" x14ac:dyDescent="0.3">
      <c r="A25" s="29"/>
      <c r="B25" s="439"/>
      <c r="C25" s="439"/>
      <c r="D25" s="439"/>
      <c r="E25" s="209"/>
      <c r="F25" s="451"/>
      <c r="G25" s="451"/>
      <c r="H25" s="451"/>
      <c r="I25" s="451"/>
      <c r="J25" s="451"/>
      <c r="K25" s="451"/>
      <c r="L25" s="451"/>
      <c r="M25" s="451"/>
      <c r="N25" s="40"/>
      <c r="W25" s="33"/>
      <c r="Y25" s="34"/>
      <c r="Z25" s="42"/>
    </row>
    <row r="26" spans="1:26" s="41" customFormat="1" ht="43.5" customHeight="1" x14ac:dyDescent="0.2">
      <c r="A26" s="29"/>
      <c r="B26" s="440"/>
      <c r="C26" s="440"/>
      <c r="D26" s="440"/>
      <c r="E26" s="74"/>
      <c r="F26" s="452"/>
      <c r="G26" s="452"/>
      <c r="H26" s="452"/>
      <c r="I26" s="452"/>
      <c r="J26" s="452"/>
      <c r="K26" s="452"/>
      <c r="L26" s="452"/>
      <c r="M26" s="452"/>
      <c r="N26" s="40"/>
      <c r="W26" s="33"/>
      <c r="Y26" s="34"/>
      <c r="Z26" s="42"/>
    </row>
    <row r="27" spans="1:26" s="41" customFormat="1" ht="9.75" customHeight="1" x14ac:dyDescent="0.25">
      <c r="A27" s="29"/>
      <c r="B27" s="46"/>
      <c r="C27" s="46"/>
      <c r="D27" s="46"/>
      <c r="E27" s="46"/>
      <c r="F27" s="46"/>
      <c r="G27" s="46"/>
      <c r="H27" s="46"/>
      <c r="I27" s="46"/>
      <c r="J27" s="46"/>
      <c r="K27" s="46"/>
      <c r="L27" s="46"/>
      <c r="M27" s="46"/>
      <c r="N27" s="40"/>
      <c r="W27" s="33"/>
      <c r="Y27" s="47"/>
      <c r="Z27" s="42"/>
    </row>
    <row r="28" spans="1:26" s="41" customFormat="1" ht="18" customHeight="1" x14ac:dyDescent="0.2">
      <c r="A28" s="29"/>
      <c r="B28" s="436" t="s">
        <v>115</v>
      </c>
      <c r="C28" s="436"/>
      <c r="D28" s="436"/>
      <c r="E28" s="436"/>
      <c r="F28" s="436"/>
      <c r="G28" s="436"/>
      <c r="H28" s="436"/>
      <c r="I28" s="46"/>
      <c r="J28" s="46"/>
      <c r="K28" s="46"/>
      <c r="L28" s="46"/>
      <c r="M28" s="46"/>
      <c r="N28" s="40"/>
      <c r="Q28" s="81"/>
      <c r="R28" s="81"/>
      <c r="S28" s="81"/>
      <c r="W28" s="33"/>
      <c r="Y28" s="34"/>
      <c r="Z28" s="42"/>
    </row>
    <row r="29" spans="1:26" s="41" customFormat="1" ht="7.5" customHeight="1" x14ac:dyDescent="0.2">
      <c r="A29" s="29"/>
      <c r="B29" s="46"/>
      <c r="C29" s="46"/>
      <c r="D29" s="43"/>
      <c r="E29" s="43"/>
      <c r="F29" s="43"/>
      <c r="G29" s="43"/>
      <c r="H29" s="43"/>
      <c r="I29" s="43"/>
      <c r="J29" s="46"/>
      <c r="K29" s="46"/>
      <c r="L29" s="46"/>
      <c r="M29" s="46"/>
      <c r="N29" s="40"/>
      <c r="Q29" s="81"/>
      <c r="R29" s="81"/>
      <c r="S29" s="81"/>
      <c r="W29" s="33"/>
      <c r="Y29" s="34"/>
      <c r="Z29" s="42"/>
    </row>
    <row r="30" spans="1:26" s="41" customFormat="1" ht="22.5" customHeight="1" x14ac:dyDescent="0.3">
      <c r="A30" s="29"/>
      <c r="B30" s="429" t="s">
        <v>148</v>
      </c>
      <c r="C30" s="429"/>
      <c r="D30" s="70" t="s">
        <v>146</v>
      </c>
      <c r="F30" s="432" t="s">
        <v>191</v>
      </c>
      <c r="G30" s="432"/>
      <c r="H30" s="432"/>
      <c r="I30" s="55"/>
      <c r="J30" s="68" t="s">
        <v>173</v>
      </c>
      <c r="K30" s="429" t="s">
        <v>174</v>
      </c>
      <c r="L30" s="429"/>
      <c r="M30" s="429"/>
      <c r="N30" s="40"/>
      <c r="Q30" s="81"/>
      <c r="R30" s="81"/>
      <c r="S30" s="81"/>
      <c r="W30" s="33"/>
      <c r="Y30" s="34"/>
      <c r="Z30" s="42"/>
    </row>
    <row r="31" spans="1:26" s="41" customFormat="1" ht="42" customHeight="1" x14ac:dyDescent="0.2">
      <c r="A31" s="29"/>
      <c r="B31" s="430" t="s">
        <v>730</v>
      </c>
      <c r="C31" s="430"/>
      <c r="D31" s="66" t="str">
        <f>IF(AND(F31="Gastos generales"),'base de datos'!$B$158,IF(AND(F31="Proyecto No 1172 Conocimiento del riesgo y efectos del cambio climático."),'base de datos'!$B$159,IF(AND(F31="Proyecto No 1158 Reducción del riesgo y adaptación al cambio climático."),'base de datos'!$B$160,IF(AND(F31="Proyecto No 1178 Fortalecimiento del manejo de emergencias y desastres."),'base de datos'!$B$161,IF(AND(F31="Proyecto No 1166 Consolidación de la gestión pública eficiente del IDIGER, como entidad coordinadora del SDGR-CC."),'base de datos'!$B$162,IF(AND(F31="Subcuenta de Conocimiento del Riesgos y de los Efectos del Cambio Climatico - Generación de conociminento y actualización de los analisis de riesgos y efectos del cambio climatico."),'base de datos'!$B$163,IF(AND(F31="Subcuenta de Conocimiento del Riesgos y de los Efectos del Cambio Climatico - Resiliencia sectorial y reducciòn de riesgos de gran impacto."),'base de datos'!$B$164,IF(AND(F31="Subcuenta de Reducción del Riesgo - Reducción de la vulnerabilidad territorial de Bogotá frente a riesgos y efectos del cambio climático."),'base de datos'!$B$165,IF(AND(F31="Subcuenta de Manejo de Emergencias, Calamidades o Desastres - Implementación de procesos efectivos de preparativos, respuesta y recuperación post evento."),'base de datos'!$B$166,IF(AND(F31="Subcuenta de Manejo de Emergencias, Calamidades o Desastres - Atención Integral, oportuna, eficiente y eficaz de las situaciones de emergencia, calamidad o desastre a traves de la estrategia distrital de respuesta."),'base de datos'!$B$167,IF(AND(F31="Subcuenta de Adaptación al Cambio Climático - Manejo integral del agua como elemento vital para la resiliencia frente a riesgos y los efectos del cambio climatico."),'base de datos'!$B$168,IF(AND(F31="Subcuenta de Adaptación al Cambio Climático- Sistema de gobernanza ambiental para afrontar colectivamente los riesgos y efectos de cambio climatico."),'base de datos'!$B$169,IF(AND(F31="Subcuenta de Adaptación al Cambio Climático- Tranformaciòn cultural para enfentar los riesgos y los nuevos retos del cambio climatico."),'base de datos'!$B$170,IF(AND(F31="Subcuenta de Adaptación al Cambio Climático- Bogota ciudad sostenible y eficiente baja en carbono"),'base de datos'!$B$171,""))))))))))))))</f>
        <v>3-3-1-15-01-04-1172</v>
      </c>
      <c r="E31" s="56"/>
      <c r="F31" s="424" t="s">
        <v>144</v>
      </c>
      <c r="G31" s="424"/>
      <c r="H31" s="424"/>
      <c r="I31" s="56"/>
      <c r="J31" s="66">
        <v>2018</v>
      </c>
      <c r="K31" s="437">
        <v>3576411000</v>
      </c>
      <c r="L31" s="437"/>
      <c r="M31" s="437"/>
      <c r="N31" s="40"/>
      <c r="Q31" s="428"/>
      <c r="R31" s="428"/>
      <c r="S31" s="428"/>
      <c r="W31" s="33"/>
      <c r="Y31" s="34"/>
      <c r="Z31" s="42"/>
    </row>
    <row r="32" spans="1:26" s="41" customFormat="1" ht="42" customHeight="1" x14ac:dyDescent="0.2">
      <c r="A32" s="29"/>
      <c r="B32" s="430" t="s">
        <v>646</v>
      </c>
      <c r="C32" s="430"/>
      <c r="D32" s="225" t="str">
        <f>IF(AND(F32="Gastos generales"),'base de datos'!$B$158,IF(AND(F32="Proyecto No 1172 Conocimiento del riesgo y efectos del cambio climático."),'base de datos'!$B$159,IF(AND(F32="Proyecto No 1158 Reducción del riesgo y adaptación al cambio climático."),'base de datos'!$B$160,IF(AND(F32="Proyecto No 1178 Fortalecimiento del manejo de emergencias y desastres."),'base de datos'!$B$161,IF(AND(F32="Proyecto No 1166 Consolidación de la gestión pública eficiente del IDIGER, como entidad coordinadora del SDGR-CC."),'base de datos'!$B$162,IF(AND(F32="Subcuenta de Conocimiento del Riesgos y de los Efectos del Cambio Climatico - Generación de conociminento y actualización de los analisis de riesgos y efectos del cambio climatico."),'base de datos'!$B$163,IF(AND(F32="Subcuenta de Conocimiento del Riesgos y de los Efectos del Cambio Climatico - Resiliencia sectorial y reducciòn de riesgos de gran impacto."),'base de datos'!$B$164,IF(AND(F32="Subcuenta de Reducción del Riesgo - Reducción de la vulnerabilidad territorial de Bogotá frente a riesgos y efectos del cambio climático."),'base de datos'!$B$165,IF(AND(F32="Subcuenta de Manejo de Emergencias, Calamidades o Desastres - Implementación de procesos efectivos de preparativos, respuesta y recuperación post evento."),'base de datos'!$B$166,IF(AND(F32="Subcuenta de Manejo de Emergencias, Calamidades o Desastres - Atención Integral, oportuna, eficiente y eficaz de las situaciones de emergencia, calamidad o desastre a traves de la estrategia distrital de respuesta."),'base de datos'!$B$167,IF(AND(F32="Subcuenta de Adaptación al Cambio Climático - Manejo integral del agua como elemento vital para la resiliencia frente a riesgos y los efectos del cambio climatico."),'base de datos'!$B$168,IF(AND(F32="Subcuenta de Adaptación al Cambio Climático- Sistema de gobernanza ambiental para afrontar colectivamente los riesgos y efectos de cambio climatico."),'base de datos'!$B$169,IF(AND(F32="Subcuenta de Adaptación al Cambio Climático- Tranformaciòn cultural para enfentar los riesgos y los nuevos retos del cambio climatico."),'base de datos'!$B$170,IF(AND(F32="Subcuenta de Adaptación al Cambio Climático- Bogota ciudad sostenible y eficiente baja en carbono"),'base de datos'!$B$171,""))))))))))))))</f>
        <v>3-3-1-1-100</v>
      </c>
      <c r="E32" s="56"/>
      <c r="F32" s="424" t="s">
        <v>175</v>
      </c>
      <c r="G32" s="424"/>
      <c r="H32" s="424"/>
      <c r="I32" s="56"/>
      <c r="J32" s="48">
        <v>2016</v>
      </c>
      <c r="K32" s="437">
        <v>448232406</v>
      </c>
      <c r="L32" s="437"/>
      <c r="M32" s="437"/>
      <c r="N32" s="40"/>
      <c r="Q32" s="428"/>
      <c r="R32" s="428"/>
      <c r="S32" s="428"/>
      <c r="W32" s="33"/>
      <c r="Y32" s="34"/>
      <c r="Z32" s="42"/>
    </row>
    <row r="33" spans="1:27" s="41" customFormat="1" ht="42" customHeight="1" x14ac:dyDescent="0.2">
      <c r="A33" s="29"/>
      <c r="B33" s="430" t="s">
        <v>646</v>
      </c>
      <c r="C33" s="430"/>
      <c r="D33" s="225" t="str">
        <f>IF(AND(F33="Gastos generales"),'base de datos'!$B$158,IF(AND(F33="Proyecto No 1172 Conocimiento del riesgo y efectos del cambio climático."),'base de datos'!$B$159,IF(AND(F33="Proyecto No 1158 Reducción del riesgo y adaptación al cambio climático."),'base de datos'!$B$160,IF(AND(F33="Proyecto No 1178 Fortalecimiento del manejo de emergencias y desastres."),'base de datos'!$B$161,IF(AND(F33="Proyecto No 1166 Consolidación de la gestión pública eficiente del IDIGER, como entidad coordinadora del SDGR-CC."),'base de datos'!$B$162,IF(AND(F33="Subcuenta de Conocimiento del Riesgos y de los Efectos del Cambio Climatico - Generación de conociminento y actualización de los analisis de riesgos y efectos del cambio climatico."),'base de datos'!$B$163,IF(AND(F33="Subcuenta de Conocimiento del Riesgos y de los Efectos del Cambio Climatico - Resiliencia sectorial y reducciòn de riesgos de gran impacto."),'base de datos'!$B$164,IF(AND(F33="Subcuenta de Reducción del Riesgo - Reducción de la vulnerabilidad territorial de Bogotá frente a riesgos y efectos del cambio climático."),'base de datos'!$B$165,IF(AND(F33="Subcuenta de Manejo de Emergencias, Calamidades o Desastres - Implementación de procesos efectivos de preparativos, respuesta y recuperación post evento."),'base de datos'!$B$166,IF(AND(F33="Subcuenta de Manejo de Emergencias, Calamidades o Desastres - Atención Integral, oportuna, eficiente y eficaz de las situaciones de emergencia, calamidad o desastre a traves de la estrategia distrital de respuesta."),'base de datos'!$B$167,IF(AND(F33="Subcuenta de Adaptación al Cambio Climático - Manejo integral del agua como elemento vital para la resiliencia frente a riesgos y los efectos del cambio climatico."),'base de datos'!$B$168,IF(AND(F33="Subcuenta de Adaptación al Cambio Climático- Sistema de gobernanza ambiental para afrontar colectivamente los riesgos y efectos de cambio climatico."),'base de datos'!$B$169,IF(AND(F33="Subcuenta de Adaptación al Cambio Climático- Tranformaciòn cultural para enfentar los riesgos y los nuevos retos del cambio climatico."),'base de datos'!$B$170,IF(AND(F33="Subcuenta de Adaptación al Cambio Climático- Bogota ciudad sostenible y eficiente baja en carbono"),'base de datos'!$B$171,""))))))))))))))</f>
        <v>3-3-1-1-100</v>
      </c>
      <c r="E33" s="56"/>
      <c r="F33" s="424" t="s">
        <v>175</v>
      </c>
      <c r="G33" s="424"/>
      <c r="H33" s="424"/>
      <c r="I33" s="56"/>
      <c r="J33" s="48">
        <v>2017</v>
      </c>
      <c r="K33" s="437">
        <v>600785000</v>
      </c>
      <c r="L33" s="437"/>
      <c r="M33" s="437"/>
      <c r="N33" s="40"/>
      <c r="Q33" s="81"/>
      <c r="R33" s="81"/>
      <c r="S33" s="81"/>
      <c r="W33" s="33"/>
      <c r="Y33" s="34"/>
      <c r="Z33" s="42"/>
    </row>
    <row r="34" spans="1:27" s="41" customFormat="1" ht="42" customHeight="1" x14ac:dyDescent="0.2">
      <c r="A34" s="29"/>
      <c r="B34" s="430" t="s">
        <v>646</v>
      </c>
      <c r="C34" s="430"/>
      <c r="D34" s="225" t="str">
        <f>IF(AND(F34="Gastos generales"),'base de datos'!$B$158,IF(AND(F34="Proyecto No 1172 Conocimiento del riesgo y efectos del cambio climático."),'base de datos'!$B$159,IF(AND(F34="Proyecto No 1158 Reducción del riesgo y adaptación al cambio climático."),'base de datos'!$B$160,IF(AND(F34="Proyecto No 1178 Fortalecimiento del manejo de emergencias y desastres."),'base de datos'!$B$161,IF(AND(F34="Proyecto No 1166 Consolidación de la gestión pública eficiente del IDIGER, como entidad coordinadora del SDGR-CC."),'base de datos'!$B$162,IF(AND(F34="Subcuenta de Conocimiento del Riesgos y de los Efectos del Cambio Climatico - Generación de conociminento y actualización de los analisis de riesgos y efectos del cambio climatico."),'base de datos'!$B$163,IF(AND(F34="Subcuenta de Conocimiento del Riesgos y de los Efectos del Cambio Climatico - Resiliencia sectorial y reducciòn de riesgos de gran impacto."),'base de datos'!$B$164,IF(AND(F34="Subcuenta de Reducción del Riesgo - Reducción de la vulnerabilidad territorial de Bogotá frente a riesgos y efectos del cambio climático."),'base de datos'!$B$165,IF(AND(F34="Subcuenta de Manejo de Emergencias, Calamidades o Desastres - Implementación de procesos efectivos de preparativos, respuesta y recuperación post evento."),'base de datos'!$B$166,IF(AND(F34="Subcuenta de Manejo de Emergencias, Calamidades o Desastres - Atención Integral, oportuna, eficiente y eficaz de las situaciones de emergencia, calamidad o desastre a traves de la estrategia distrital de respuesta."),'base de datos'!$B$167,IF(AND(F34="Subcuenta de Adaptación al Cambio Climático - Manejo integral del agua como elemento vital para la resiliencia frente a riesgos y los efectos del cambio climatico."),'base de datos'!$B$168,IF(AND(F34="Subcuenta de Adaptación al Cambio Climático- Sistema de gobernanza ambiental para afrontar colectivamente los riesgos y efectos de cambio climatico."),'base de datos'!$B$169,IF(AND(F34="Subcuenta de Adaptación al Cambio Climático- Tranformaciòn cultural para enfentar los riesgos y los nuevos retos del cambio climatico."),'base de datos'!$B$170,IF(AND(F34="Subcuenta de Adaptación al Cambio Climático- Bogota ciudad sostenible y eficiente baja en carbono"),'base de datos'!$B$171,""))))))))))))))</f>
        <v>3-3-1-1-100</v>
      </c>
      <c r="E34" s="56"/>
      <c r="F34" s="424" t="s">
        <v>175</v>
      </c>
      <c r="G34" s="424"/>
      <c r="H34" s="424"/>
      <c r="I34" s="56"/>
      <c r="J34" s="48">
        <v>2018</v>
      </c>
      <c r="K34" s="437">
        <v>5496545041</v>
      </c>
      <c r="L34" s="437"/>
      <c r="M34" s="437"/>
      <c r="N34" s="40"/>
      <c r="Q34" s="81"/>
      <c r="R34" s="81"/>
      <c r="S34" s="81"/>
      <c r="W34" s="33"/>
      <c r="Y34" s="34"/>
      <c r="Z34" s="42"/>
    </row>
    <row r="35" spans="1:27" s="41" customFormat="1" ht="8.25" customHeight="1" x14ac:dyDescent="0.2">
      <c r="A35" s="29"/>
      <c r="B35" s="46"/>
      <c r="C35" s="46"/>
      <c r="D35" s="43"/>
      <c r="E35" s="43"/>
      <c r="F35" s="43"/>
      <c r="G35" s="43"/>
      <c r="H35" s="43"/>
      <c r="I35" s="43"/>
      <c r="J35" s="46"/>
      <c r="K35" s="46"/>
      <c r="L35" s="46"/>
      <c r="M35" s="46"/>
      <c r="N35" s="40"/>
      <c r="W35" s="33"/>
      <c r="Y35" s="34"/>
      <c r="Z35" s="42"/>
    </row>
    <row r="36" spans="1:27" ht="18" customHeight="1" x14ac:dyDescent="0.3">
      <c r="A36" s="49"/>
      <c r="B36" s="459" t="s">
        <v>585</v>
      </c>
      <c r="C36" s="459"/>
      <c r="D36" s="459"/>
      <c r="E36" s="50"/>
      <c r="F36" s="425"/>
      <c r="G36" s="425"/>
      <c r="H36" s="425"/>
      <c r="I36" s="425"/>
      <c r="J36" s="425"/>
      <c r="K36" s="460">
        <f>K31+K32+K33+K34</f>
        <v>10121973447</v>
      </c>
      <c r="L36" s="461"/>
      <c r="M36" s="462"/>
      <c r="N36" s="49"/>
      <c r="Y36" s="34"/>
      <c r="Z36" s="34"/>
      <c r="AA36" s="34"/>
    </row>
    <row r="37" spans="1:27" ht="18.75" customHeight="1" x14ac:dyDescent="0.3">
      <c r="A37" s="49"/>
      <c r="B37" s="423" t="s">
        <v>81</v>
      </c>
      <c r="C37" s="423"/>
      <c r="D37" s="423"/>
      <c r="E37" s="75"/>
      <c r="F37" s="426" t="str">
        <f>IF(AND(J8="Subdirección de Análisis de Riesgos y Efectos de Cambio Climático"),B46,IF(AND(J8="Subdirección para la Reducción del Riesgos y Adaptación al Cambio Climático"),B47,IF(AND(J8="Subdirección para el Manejo de Emergencias y Desastres"),B48,IF(AND(J8="Subdirección Corporativa y Asuntos Disciplinarios"),B49,IF(AND(J8="Oficina de Tecnologías de la Información y las Comunicaciones "),B50,IF(AND(J8="Oficina Asesora Jurídica"),B51,IF(AND(J8="Oficina Asesora Planeación"),B52,IF(AND(J8="Oficina de Comunicaciones"),B53,IF(AND(J8="Dirección General"),B54,"")))))))))</f>
        <v>Diana Patricia Arévalo Sánchez    
Subdirección de Análisis de Riesgos y Efectos de Cambio Climático    
Subdirectora de Análisis de Riesgos y Efectos de Cambio Climático    
darevalo@idiger.gov.co    
4297414 - Extensión 2903</v>
      </c>
      <c r="G37" s="426"/>
      <c r="H37" s="426"/>
      <c r="I37" s="426"/>
      <c r="J37" s="426"/>
      <c r="K37" s="78"/>
      <c r="L37" s="78"/>
      <c r="M37" s="78"/>
      <c r="N37" s="49"/>
      <c r="Y37" s="34"/>
      <c r="Z37" s="34"/>
      <c r="AA37" s="34"/>
    </row>
    <row r="38" spans="1:27" ht="18.75" customHeight="1" x14ac:dyDescent="0.3">
      <c r="A38" s="49"/>
      <c r="B38" s="423" t="s">
        <v>82</v>
      </c>
      <c r="C38" s="423"/>
      <c r="D38" s="423"/>
      <c r="E38" s="75"/>
      <c r="F38" s="426"/>
      <c r="G38" s="426"/>
      <c r="H38" s="426"/>
      <c r="I38" s="426"/>
      <c r="J38" s="426"/>
      <c r="K38" s="78"/>
      <c r="L38" s="78"/>
      <c r="M38" s="78"/>
      <c r="N38" s="49"/>
      <c r="Y38" s="34"/>
      <c r="Z38" s="34"/>
      <c r="AA38" s="34"/>
    </row>
    <row r="39" spans="1:27" ht="18.75" customHeight="1" x14ac:dyDescent="0.3">
      <c r="A39" s="49"/>
      <c r="B39" s="423" t="s">
        <v>83</v>
      </c>
      <c r="C39" s="423"/>
      <c r="D39" s="423"/>
      <c r="E39" s="75"/>
      <c r="F39" s="426"/>
      <c r="G39" s="426"/>
      <c r="H39" s="426"/>
      <c r="I39" s="426"/>
      <c r="J39" s="426"/>
      <c r="K39" s="78"/>
      <c r="L39" s="78"/>
      <c r="M39" s="78"/>
      <c r="N39" s="49"/>
      <c r="Y39" s="34"/>
      <c r="Z39" s="34"/>
      <c r="AA39" s="34"/>
    </row>
    <row r="40" spans="1:27" ht="18.75" x14ac:dyDescent="0.2">
      <c r="A40" s="49"/>
      <c r="B40" s="423" t="s">
        <v>84</v>
      </c>
      <c r="C40" s="423"/>
      <c r="D40" s="423"/>
      <c r="E40" s="76"/>
      <c r="F40" s="426"/>
      <c r="G40" s="426"/>
      <c r="H40" s="426"/>
      <c r="I40" s="426"/>
      <c r="J40" s="426"/>
      <c r="K40" s="79"/>
      <c r="L40" s="79"/>
      <c r="M40" s="79"/>
      <c r="Y40" s="34"/>
      <c r="Z40" s="34"/>
      <c r="AA40" s="34"/>
    </row>
    <row r="41" spans="1:27" ht="18.75" x14ac:dyDescent="0.3">
      <c r="A41" s="49"/>
      <c r="B41" s="423" t="s">
        <v>85</v>
      </c>
      <c r="C41" s="423"/>
      <c r="D41" s="423"/>
      <c r="E41" s="75"/>
      <c r="F41" s="426"/>
      <c r="G41" s="426"/>
      <c r="H41" s="426"/>
      <c r="I41" s="426"/>
      <c r="J41" s="426"/>
      <c r="K41" s="78"/>
      <c r="L41" s="78"/>
      <c r="M41" s="78"/>
      <c r="Y41" s="34"/>
      <c r="Z41" s="34"/>
      <c r="AA41" s="34"/>
    </row>
    <row r="42" spans="1:27" ht="8.25" customHeight="1" x14ac:dyDescent="0.2">
      <c r="A42" s="29"/>
      <c r="B42" s="30"/>
      <c r="C42" s="30"/>
      <c r="D42" s="31"/>
      <c r="E42" s="31"/>
      <c r="F42" s="31"/>
      <c r="G42" s="31"/>
      <c r="H42" s="31"/>
      <c r="I42" s="29"/>
      <c r="J42" s="77"/>
      <c r="K42" s="77"/>
      <c r="L42" s="77"/>
      <c r="M42" s="77"/>
      <c r="N42" s="29"/>
      <c r="Y42" s="34"/>
      <c r="Z42" s="34"/>
      <c r="AA42" s="34"/>
    </row>
    <row r="43" spans="1:27" x14ac:dyDescent="0.2">
      <c r="Y43" s="34"/>
      <c r="Z43" s="34"/>
      <c r="AA43" s="34"/>
    </row>
    <row r="44" spans="1:27" x14ac:dyDescent="0.2">
      <c r="Y44" s="34"/>
      <c r="Z44" s="34"/>
      <c r="AA44" s="34"/>
    </row>
    <row r="45" spans="1:27" x14ac:dyDescent="0.2">
      <c r="Y45" s="34"/>
      <c r="Z45" s="34"/>
      <c r="AA45" s="34"/>
    </row>
    <row r="46" spans="1:27" ht="114.75" hidden="1" x14ac:dyDescent="0.2">
      <c r="B46" s="210" t="s">
        <v>618</v>
      </c>
      <c r="Y46" s="34"/>
      <c r="Z46" s="34"/>
      <c r="AA46" s="34"/>
    </row>
    <row r="47" spans="1:27" ht="114.75" hidden="1" x14ac:dyDescent="0.2">
      <c r="B47" s="210" t="s">
        <v>619</v>
      </c>
      <c r="Y47" s="34"/>
      <c r="Z47" s="34"/>
      <c r="AA47" s="34"/>
    </row>
    <row r="48" spans="1:27" ht="89.25" hidden="1" x14ac:dyDescent="0.2">
      <c r="B48" s="211" t="s">
        <v>620</v>
      </c>
      <c r="Y48" s="34"/>
      <c r="Z48" s="34"/>
      <c r="AA48" s="34"/>
    </row>
    <row r="49" spans="2:27" ht="89.25" hidden="1" x14ac:dyDescent="0.2">
      <c r="B49" s="211" t="s">
        <v>621</v>
      </c>
      <c r="Y49" s="34"/>
      <c r="Z49" s="34"/>
      <c r="AA49" s="34"/>
    </row>
    <row r="50" spans="2:27" ht="63.75" hidden="1" x14ac:dyDescent="0.2">
      <c r="B50" s="211" t="s">
        <v>622</v>
      </c>
      <c r="Y50" s="34"/>
      <c r="Z50" s="34"/>
      <c r="AA50" s="34"/>
    </row>
    <row r="51" spans="2:27" ht="76.5" hidden="1" x14ac:dyDescent="0.2">
      <c r="B51" s="211" t="s">
        <v>624</v>
      </c>
      <c r="Y51" s="34"/>
      <c r="Z51" s="34"/>
      <c r="AA51" s="34"/>
    </row>
    <row r="52" spans="2:27" ht="83.25" hidden="1" customHeight="1" x14ac:dyDescent="0.2">
      <c r="B52" s="211" t="s">
        <v>625</v>
      </c>
      <c r="Y52" s="34"/>
      <c r="Z52" s="34"/>
      <c r="AA52" s="34"/>
    </row>
    <row r="53" spans="2:27" ht="63.75" hidden="1" x14ac:dyDescent="0.2">
      <c r="B53" s="211" t="s">
        <v>626</v>
      </c>
      <c r="Y53" s="34"/>
      <c r="Z53" s="34"/>
      <c r="AA53" s="34"/>
    </row>
    <row r="54" spans="2:27" ht="76.5" hidden="1" x14ac:dyDescent="0.2">
      <c r="B54" s="210" t="s">
        <v>627</v>
      </c>
      <c r="Y54" s="34"/>
      <c r="Z54" s="34"/>
      <c r="AA54" s="34"/>
    </row>
    <row r="55" spans="2:27" x14ac:dyDescent="0.2">
      <c r="B55" s="210"/>
      <c r="Y55" s="34"/>
      <c r="Z55" s="34"/>
      <c r="AA55" s="34"/>
    </row>
    <row r="56" spans="2:27" x14ac:dyDescent="0.2">
      <c r="Y56" s="34"/>
      <c r="Z56" s="34"/>
      <c r="AA56" s="34"/>
    </row>
    <row r="57" spans="2:27" x14ac:dyDescent="0.2">
      <c r="Y57" s="34"/>
      <c r="Z57" s="34"/>
      <c r="AA57" s="34"/>
    </row>
    <row r="58" spans="2:27" x14ac:dyDescent="0.2">
      <c r="Y58" s="34"/>
      <c r="Z58" s="34"/>
      <c r="AA58" s="34"/>
    </row>
    <row r="59" spans="2:27" x14ac:dyDescent="0.2">
      <c r="Y59" s="34"/>
      <c r="Z59" s="34"/>
      <c r="AA59" s="34"/>
    </row>
    <row r="60" spans="2:27" x14ac:dyDescent="0.2">
      <c r="Y60" s="34"/>
      <c r="Z60" s="34"/>
      <c r="AA60" s="34"/>
    </row>
    <row r="61" spans="2:27" x14ac:dyDescent="0.2">
      <c r="Y61" s="34"/>
      <c r="Z61" s="34"/>
      <c r="AA61" s="34"/>
    </row>
    <row r="62" spans="2:27" x14ac:dyDescent="0.2">
      <c r="Y62" s="34"/>
      <c r="Z62" s="34"/>
      <c r="AA62" s="34"/>
    </row>
    <row r="63" spans="2:27" x14ac:dyDescent="0.2">
      <c r="Y63" s="34"/>
      <c r="Z63" s="34"/>
      <c r="AA63" s="34"/>
    </row>
    <row r="64" spans="2:27" x14ac:dyDescent="0.2">
      <c r="Y64" s="34"/>
      <c r="Z64" s="34"/>
      <c r="AA64" s="34"/>
    </row>
    <row r="65" spans="25:27" x14ac:dyDescent="0.2">
      <c r="Y65" s="34"/>
      <c r="Z65" s="34"/>
      <c r="AA65" s="34"/>
    </row>
    <row r="66" spans="25:27" x14ac:dyDescent="0.2">
      <c r="Y66" s="34"/>
      <c r="Z66" s="34"/>
      <c r="AA66" s="34"/>
    </row>
    <row r="67" spans="25:27" x14ac:dyDescent="0.2">
      <c r="Z67" s="34"/>
      <c r="AA67" s="34"/>
    </row>
    <row r="68" spans="25:27" x14ac:dyDescent="0.2">
      <c r="Z68" s="34"/>
      <c r="AA68" s="34"/>
    </row>
    <row r="69" spans="25:27" x14ac:dyDescent="0.2">
      <c r="Z69" s="34"/>
      <c r="AA69" s="34"/>
    </row>
    <row r="70" spans="25:27" x14ac:dyDescent="0.2">
      <c r="Z70" s="34"/>
      <c r="AA70" s="34"/>
    </row>
    <row r="71" spans="25:27" x14ac:dyDescent="0.2">
      <c r="Z71" s="34"/>
      <c r="AA71" s="34"/>
    </row>
    <row r="72" spans="25:27" x14ac:dyDescent="0.2">
      <c r="Z72" s="34"/>
      <c r="AA72" s="34"/>
    </row>
    <row r="73" spans="25:27" x14ac:dyDescent="0.2">
      <c r="Z73" s="34"/>
      <c r="AA73" s="34"/>
    </row>
    <row r="74" spans="25:27" x14ac:dyDescent="0.2">
      <c r="Z74" s="34"/>
      <c r="AA74" s="34"/>
    </row>
    <row r="75" spans="25:27" x14ac:dyDescent="0.2">
      <c r="Z75" s="34"/>
      <c r="AA75" s="34"/>
    </row>
    <row r="76" spans="25:27" x14ac:dyDescent="0.2">
      <c r="Z76" s="34"/>
      <c r="AA76" s="34"/>
    </row>
    <row r="77" spans="25:27" x14ac:dyDescent="0.2">
      <c r="Z77" s="34"/>
      <c r="AA77" s="34"/>
    </row>
    <row r="78" spans="25:27" x14ac:dyDescent="0.2">
      <c r="Z78" s="34"/>
      <c r="AA78" s="34"/>
    </row>
    <row r="79" spans="25:27" x14ac:dyDescent="0.2">
      <c r="Z79" s="34"/>
      <c r="AA79" s="34"/>
    </row>
    <row r="80" spans="25:27" x14ac:dyDescent="0.2">
      <c r="Z80" s="34"/>
      <c r="AA80" s="34"/>
    </row>
    <row r="81" spans="26:27" x14ac:dyDescent="0.2">
      <c r="Z81" s="34"/>
      <c r="AA81" s="34"/>
    </row>
    <row r="82" spans="26:27" x14ac:dyDescent="0.2">
      <c r="Z82" s="34"/>
      <c r="AA82" s="34"/>
    </row>
    <row r="83" spans="26:27" x14ac:dyDescent="0.2">
      <c r="Z83" s="34"/>
      <c r="AA83" s="34"/>
    </row>
    <row r="84" spans="26:27" x14ac:dyDescent="0.2">
      <c r="Z84" s="34"/>
      <c r="AA84" s="34"/>
    </row>
    <row r="85" spans="26:27" x14ac:dyDescent="0.2">
      <c r="Z85" s="34"/>
      <c r="AA85" s="34"/>
    </row>
    <row r="86" spans="26:27" x14ac:dyDescent="0.2">
      <c r="Z86" s="34"/>
      <c r="AA86" s="34"/>
    </row>
    <row r="87" spans="26:27" x14ac:dyDescent="0.2">
      <c r="Z87" s="34"/>
      <c r="AA87" s="34"/>
    </row>
    <row r="88" spans="26:27" x14ac:dyDescent="0.2">
      <c r="Z88" s="34"/>
      <c r="AA88" s="34"/>
    </row>
    <row r="89" spans="26:27" x14ac:dyDescent="0.2">
      <c r="Z89" s="34"/>
      <c r="AA89" s="34"/>
    </row>
    <row r="90" spans="26:27" x14ac:dyDescent="0.2">
      <c r="AA90" s="34"/>
    </row>
    <row r="91" spans="26:27" x14ac:dyDescent="0.2">
      <c r="AA91" s="34"/>
    </row>
    <row r="92" spans="26:27" x14ac:dyDescent="0.2">
      <c r="AA92" s="34"/>
    </row>
    <row r="93" spans="26:27" x14ac:dyDescent="0.2">
      <c r="AA93" s="34"/>
    </row>
    <row r="94" spans="26:27" x14ac:dyDescent="0.2">
      <c r="AA94" s="34"/>
    </row>
    <row r="95" spans="26:27" x14ac:dyDescent="0.2">
      <c r="AA95" s="34"/>
    </row>
    <row r="96" spans="26:27" x14ac:dyDescent="0.2">
      <c r="AA96" s="34"/>
    </row>
    <row r="97" spans="27:27" x14ac:dyDescent="0.2">
      <c r="AA97" s="34"/>
    </row>
    <row r="98" spans="27:27" x14ac:dyDescent="0.2">
      <c r="AA98" s="34"/>
    </row>
    <row r="99" spans="27:27" x14ac:dyDescent="0.2">
      <c r="AA99" s="34"/>
    </row>
    <row r="100" spans="27:27" x14ac:dyDescent="0.2">
      <c r="AA100" s="34"/>
    </row>
    <row r="101" spans="27:27" x14ac:dyDescent="0.2">
      <c r="AA101" s="34"/>
    </row>
    <row r="102" spans="27:27" x14ac:dyDescent="0.2">
      <c r="AA102" s="34"/>
    </row>
    <row r="103" spans="27:27" x14ac:dyDescent="0.2">
      <c r="AA103" s="34"/>
    </row>
    <row r="104" spans="27:27" x14ac:dyDescent="0.2">
      <c r="AA104" s="34"/>
    </row>
    <row r="105" spans="27:27" x14ac:dyDescent="0.2">
      <c r="AA105" s="34"/>
    </row>
    <row r="106" spans="27:27" x14ac:dyDescent="0.2">
      <c r="AA106" s="34"/>
    </row>
    <row r="107" spans="27:27" x14ac:dyDescent="0.2">
      <c r="AA107" s="34"/>
    </row>
    <row r="108" spans="27:27" x14ac:dyDescent="0.2">
      <c r="AA108" s="34"/>
    </row>
    <row r="109" spans="27:27" x14ac:dyDescent="0.2">
      <c r="AA109" s="34"/>
    </row>
  </sheetData>
  <sheetProtection password="CCE3" sheet="1" objects="1" scenarios="1"/>
  <dataConsolidate/>
  <mergeCells count="60">
    <mergeCell ref="F30:H30"/>
    <mergeCell ref="F31:H31"/>
    <mergeCell ref="K33:M33"/>
    <mergeCell ref="B34:C34"/>
    <mergeCell ref="B36:D36"/>
    <mergeCell ref="K36:M36"/>
    <mergeCell ref="B33:C33"/>
    <mergeCell ref="F33:H33"/>
    <mergeCell ref="K34:M34"/>
    <mergeCell ref="F32:H32"/>
    <mergeCell ref="K32:M32"/>
    <mergeCell ref="F24:M26"/>
    <mergeCell ref="B10:D15"/>
    <mergeCell ref="F10:H15"/>
    <mergeCell ref="J22:M22"/>
    <mergeCell ref="F22:H22"/>
    <mergeCell ref="F23:H23"/>
    <mergeCell ref="B20:D20"/>
    <mergeCell ref="B23:D23"/>
    <mergeCell ref="J23:M23"/>
    <mergeCell ref="B28:H28"/>
    <mergeCell ref="K30:M30"/>
    <mergeCell ref="K31:M31"/>
    <mergeCell ref="B24:D26"/>
    <mergeCell ref="C2:K3"/>
    <mergeCell ref="J9:M9"/>
    <mergeCell ref="F9:H9"/>
    <mergeCell ref="J10:M15"/>
    <mergeCell ref="B9:D9"/>
    <mergeCell ref="C4:K4"/>
    <mergeCell ref="B6:H6"/>
    <mergeCell ref="B8:D8"/>
    <mergeCell ref="F8:H8"/>
    <mergeCell ref="F7:H7"/>
    <mergeCell ref="J8:M8"/>
    <mergeCell ref="J7:M7"/>
    <mergeCell ref="B7:D7"/>
    <mergeCell ref="Q32:S32"/>
    <mergeCell ref="B30:C30"/>
    <mergeCell ref="B31:C31"/>
    <mergeCell ref="B32:C32"/>
    <mergeCell ref="B17:H17"/>
    <mergeCell ref="J19:M19"/>
    <mergeCell ref="J20:M20"/>
    <mergeCell ref="J21:M21"/>
    <mergeCell ref="B19:D19"/>
    <mergeCell ref="F20:H20"/>
    <mergeCell ref="F19:H19"/>
    <mergeCell ref="B21:D21"/>
    <mergeCell ref="F21:H21"/>
    <mergeCell ref="Q31:S31"/>
    <mergeCell ref="B22:D22"/>
    <mergeCell ref="B37:D37"/>
    <mergeCell ref="B41:D41"/>
    <mergeCell ref="F34:H34"/>
    <mergeCell ref="B38:D38"/>
    <mergeCell ref="B39:D39"/>
    <mergeCell ref="B40:D40"/>
    <mergeCell ref="F36:J36"/>
    <mergeCell ref="F37:J41"/>
  </mergeCells>
  <dataValidations count="1">
    <dataValidation type="list" allowBlank="1" showInputMessage="1" showErrorMessage="1" sqref="F31:H34">
      <formula1>INDIRECT(B31)</formula1>
    </dataValidation>
  </dataValidations>
  <printOptions horizontalCentered="1" verticalCentered="1"/>
  <pageMargins left="0.39370078740157483" right="0.39370078740157483" top="0.39370078740157483" bottom="0.39370078740157483" header="0.31496062992125984" footer="0.31496062992125984"/>
  <pageSetup paperSize="14" scale="62" orientation="landscape" horizontalDpi="4294967294" verticalDpi="4294967294" r:id="rId1"/>
  <headerFooter alignWithMargins="0"/>
  <ignoredErrors>
    <ignoredError sqref="F24 B24 D31:D34 B10" unlockedFormula="1"/>
  </ignoredErrors>
  <drawing r:id="rId2"/>
  <extLst>
    <ext xmlns:x14="http://schemas.microsoft.com/office/spreadsheetml/2009/9/main" uri="{CCE6A557-97BC-4b89-ADB6-D9C93CAAB3DF}">
      <x14:dataValidations xmlns:xm="http://schemas.microsoft.com/office/excel/2006/main" count="12">
        <x14:dataValidation type="list" allowBlank="1" showInputMessage="1" showErrorMessage="1">
          <x14:formula1>
            <xm:f>[1]Listas!#REF!</xm:f>
          </x14:formula1>
          <xm:sqref>E38:E39</xm:sqref>
        </x14:dataValidation>
        <x14:dataValidation type="list" allowBlank="1" showInputMessage="1" showErrorMessage="1">
          <x14:formula1>
            <xm:f>'base de datos'!$B$100:$B$101</xm:f>
          </x14:formula1>
          <xm:sqref>B22</xm:sqref>
        </x14:dataValidation>
        <x14:dataValidation type="list" allowBlank="1" showInputMessage="1" showErrorMessage="1">
          <x14:formula1>
            <xm:f>'base de datos'!$B$13</xm:f>
          </x14:formula1>
          <xm:sqref>B20:D20</xm:sqref>
        </x14:dataValidation>
        <x14:dataValidation type="list" allowBlank="1" showInputMessage="1" showErrorMessage="1">
          <x14:formula1>
            <xm:f>'base de datos'!$B$103:$B$104</xm:f>
          </x14:formula1>
          <xm:sqref>F22</xm:sqref>
        </x14:dataValidation>
        <x14:dataValidation type="list" allowBlank="1" showInputMessage="1" showErrorMessage="1">
          <x14:formula1>
            <xm:f>'base de datos'!$B$14</xm:f>
          </x14:formula1>
          <xm:sqref>F20:H20</xm:sqref>
        </x14:dataValidation>
        <x14:dataValidation type="list" allowBlank="1" showInputMessage="1" showErrorMessage="1">
          <x14:formula1>
            <xm:f>'base de datos'!$B$3:$B$5</xm:f>
          </x14:formula1>
          <xm:sqref>F8:H8</xm:sqref>
        </x14:dataValidation>
        <x14:dataValidation type="list" allowBlank="1" showInputMessage="1" showErrorMessage="1">
          <x14:formula1>
            <xm:f>'base de datos'!$B$22:$B$23</xm:f>
          </x14:formula1>
          <xm:sqref>J22</xm:sqref>
        </x14:dataValidation>
        <x14:dataValidation type="list" allowBlank="1" showInputMessage="1" showErrorMessage="1">
          <x14:formula1>
            <xm:f>'base de datos'!$B$98</xm:f>
          </x14:formula1>
          <xm:sqref>J20</xm:sqref>
        </x14:dataValidation>
        <x14:dataValidation type="list" allowBlank="1" showInputMessage="1" showErrorMessage="1">
          <x14:formula1>
            <xm:f>'base de datos'!$B$219:$B$223</xm:f>
          </x14:formula1>
          <xm:sqref>J31:J34</xm:sqref>
        </x14:dataValidation>
        <x14:dataValidation type="list" allowBlank="1" showInputMessage="1" showErrorMessage="1">
          <x14:formula1>
            <xm:f>'base de datos'!$B$154:$B$156</xm:f>
          </x14:formula1>
          <xm:sqref>B31:C34</xm:sqref>
        </x14:dataValidation>
        <x14:dataValidation type="list" allowBlank="1" showInputMessage="1" showErrorMessage="1">
          <x14:formula1>
            <xm:f>'base de datos'!$A$140:$A$152</xm:f>
          </x14:formula1>
          <xm:sqref>B8:D8</xm:sqref>
        </x14:dataValidation>
        <x14:dataValidation type="list" allowBlank="1" showInputMessage="1" showErrorMessage="1">
          <x14:formula1>
            <xm:f>INDIRECT('base de datos'!$C$142)</xm:f>
          </x14:formula1>
          <xm:sqref>J8:M8</xm:sqref>
        </x14:dataValidation>
      </x14:dataValidation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Y110"/>
  <sheetViews>
    <sheetView tabSelected="1" view="pageBreakPreview" zoomScale="70" zoomScaleNormal="70" zoomScaleSheetLayoutView="70" workbookViewId="0">
      <pane xSplit="1" ySplit="7" topLeftCell="B72" activePane="bottomRight" state="frozen"/>
      <selection pane="topRight" activeCell="B1" sqref="B1"/>
      <selection pane="bottomLeft" activeCell="A8" sqref="A8"/>
      <selection pane="bottomRight" activeCell="H72" sqref="H72"/>
    </sheetView>
  </sheetViews>
  <sheetFormatPr baseColWidth="10" defaultRowHeight="12.75" x14ac:dyDescent="0.2"/>
  <cols>
    <col min="1" max="1" width="1.5703125" style="1" customWidth="1"/>
    <col min="2" max="2" width="33.28515625" style="1" customWidth="1"/>
    <col min="3" max="3" width="5.7109375" style="1" customWidth="1"/>
    <col min="4" max="4" width="52.7109375" style="1" customWidth="1"/>
    <col min="5" max="5" width="18.42578125" style="1" hidden="1" customWidth="1"/>
    <col min="6" max="6" width="15.85546875" style="1" customWidth="1"/>
    <col min="7" max="7" width="12.7109375" style="1" customWidth="1"/>
    <col min="8" max="8" width="34.85546875" style="1" customWidth="1"/>
    <col min="9" max="9" width="21.7109375" style="1" customWidth="1"/>
    <col min="10" max="10" width="18.5703125" style="1" customWidth="1"/>
    <col min="11" max="11" width="19.28515625" style="1" customWidth="1"/>
    <col min="12" max="12" width="15.42578125" style="7" customWidth="1"/>
    <col min="13" max="13" width="2.7109375" style="7" customWidth="1"/>
    <col min="14" max="14" width="58.28515625" style="7" customWidth="1"/>
    <col min="15" max="15" width="14.85546875" style="7" customWidth="1"/>
    <col min="16" max="16" width="20.85546875" style="7" customWidth="1"/>
    <col min="17" max="17" width="18.7109375" style="1" customWidth="1"/>
    <col min="18" max="18" width="14.5703125" style="1" customWidth="1"/>
    <col min="19" max="19" width="0.85546875" style="1" customWidth="1"/>
    <col min="20" max="20" width="25.7109375" style="1" bestFit="1" customWidth="1"/>
    <col min="21" max="21" width="27.5703125" style="1" customWidth="1"/>
    <col min="22" max="22" width="21" style="1" customWidth="1"/>
    <col min="23" max="23" width="13.5703125" style="1" customWidth="1"/>
    <col min="24" max="24" width="26.5703125" style="1" customWidth="1"/>
    <col min="25" max="25" width="2.7109375" style="1" customWidth="1"/>
    <col min="26" max="16384" width="11.42578125" style="1"/>
  </cols>
  <sheetData>
    <row r="1" spans="1:25" ht="13.5" thickBot="1" x14ac:dyDescent="0.25">
      <c r="A1" s="5"/>
      <c r="B1" s="5"/>
      <c r="C1" s="5"/>
      <c r="D1" s="5"/>
      <c r="E1" s="5"/>
      <c r="F1" s="5"/>
      <c r="G1" s="5"/>
      <c r="H1" s="5"/>
      <c r="I1" s="5"/>
      <c r="J1" s="5"/>
      <c r="K1" s="5"/>
      <c r="L1" s="27"/>
      <c r="M1" s="27"/>
      <c r="N1" s="27"/>
      <c r="O1" s="27"/>
      <c r="P1" s="27"/>
      <c r="Q1" s="2"/>
      <c r="R1" s="2"/>
      <c r="S1" s="2"/>
      <c r="T1" s="2"/>
      <c r="U1" s="2"/>
      <c r="V1" s="2"/>
      <c r="W1" s="2"/>
      <c r="X1" s="2"/>
      <c r="Y1" s="2"/>
    </row>
    <row r="2" spans="1:25" s="33" customFormat="1" ht="33.75" customHeight="1" x14ac:dyDescent="0.2">
      <c r="A2" s="29"/>
      <c r="B2" s="85"/>
      <c r="C2" s="85"/>
      <c r="D2" s="441" t="s">
        <v>114</v>
      </c>
      <c r="E2" s="441"/>
      <c r="F2" s="441"/>
      <c r="G2" s="441"/>
      <c r="H2" s="441"/>
      <c r="I2" s="441"/>
      <c r="J2" s="441"/>
      <c r="K2" s="441"/>
      <c r="L2" s="441"/>
      <c r="M2" s="441"/>
      <c r="N2" s="441"/>
      <c r="O2" s="441"/>
      <c r="P2" s="441"/>
      <c r="Q2" s="133" t="s">
        <v>70</v>
      </c>
      <c r="R2" s="279" t="s">
        <v>0</v>
      </c>
      <c r="S2" s="32"/>
      <c r="T2" s="32"/>
      <c r="U2" s="32"/>
      <c r="V2" s="32"/>
      <c r="W2" s="32"/>
      <c r="X2" s="32"/>
      <c r="Y2" s="32"/>
    </row>
    <row r="3" spans="1:25" s="33" customFormat="1" ht="33.75" customHeight="1" x14ac:dyDescent="0.2">
      <c r="A3" s="29"/>
      <c r="B3" s="86"/>
      <c r="C3" s="86"/>
      <c r="D3" s="442"/>
      <c r="E3" s="442"/>
      <c r="F3" s="442"/>
      <c r="G3" s="442"/>
      <c r="H3" s="442"/>
      <c r="I3" s="442"/>
      <c r="J3" s="442"/>
      <c r="K3" s="442"/>
      <c r="L3" s="442"/>
      <c r="M3" s="442"/>
      <c r="N3" s="442"/>
      <c r="O3" s="442"/>
      <c r="P3" s="442"/>
      <c r="Q3" s="84" t="s">
        <v>1</v>
      </c>
      <c r="R3" s="280">
        <v>4</v>
      </c>
      <c r="S3" s="32"/>
      <c r="T3" s="32"/>
      <c r="U3" s="32"/>
      <c r="V3" s="32"/>
      <c r="W3" s="32"/>
      <c r="X3" s="121"/>
      <c r="Y3" s="121"/>
    </row>
    <row r="4" spans="1:25" s="33" customFormat="1" ht="33.75" customHeight="1" thickBot="1" x14ac:dyDescent="0.25">
      <c r="A4" s="29"/>
      <c r="B4" s="87"/>
      <c r="C4" s="87"/>
      <c r="D4" s="449" t="s">
        <v>753</v>
      </c>
      <c r="E4" s="449"/>
      <c r="F4" s="449"/>
      <c r="G4" s="449"/>
      <c r="H4" s="449"/>
      <c r="I4" s="449"/>
      <c r="J4" s="449"/>
      <c r="K4" s="449"/>
      <c r="L4" s="449"/>
      <c r="M4" s="449"/>
      <c r="N4" s="449"/>
      <c r="O4" s="449"/>
      <c r="P4" s="449"/>
      <c r="Q4" s="36" t="s">
        <v>71</v>
      </c>
      <c r="R4" s="281">
        <v>43256</v>
      </c>
      <c r="S4" s="32"/>
      <c r="T4" s="32"/>
      <c r="U4" s="32"/>
      <c r="V4" s="32"/>
      <c r="W4" s="32"/>
      <c r="X4" s="121"/>
      <c r="Y4" s="121"/>
    </row>
    <row r="5" spans="1:25" ht="16.5" customHeight="1" x14ac:dyDescent="0.2">
      <c r="A5" s="2"/>
      <c r="B5" s="3"/>
      <c r="C5" s="90"/>
      <c r="D5" s="28"/>
      <c r="E5" s="89"/>
      <c r="F5" s="28"/>
      <c r="G5" s="28"/>
      <c r="H5" s="89"/>
      <c r="I5" s="89"/>
      <c r="J5" s="89"/>
      <c r="K5" s="28"/>
      <c r="L5" s="4"/>
      <c r="M5" s="4"/>
      <c r="N5" s="465" t="s">
        <v>509</v>
      </c>
      <c r="O5" s="465"/>
      <c r="P5" s="465"/>
      <c r="Q5" s="465"/>
      <c r="R5" s="465"/>
      <c r="S5" s="5"/>
      <c r="T5" s="5"/>
      <c r="U5" s="5"/>
      <c r="V5" s="5"/>
      <c r="W5" s="5"/>
      <c r="X5" s="5"/>
      <c r="Y5" s="5"/>
    </row>
    <row r="6" spans="1:25" s="6" customFormat="1" ht="45" customHeight="1" x14ac:dyDescent="0.2">
      <c r="A6" s="5"/>
      <c r="B6" s="83" t="s">
        <v>309</v>
      </c>
      <c r="C6" s="83"/>
      <c r="D6" s="83" t="s">
        <v>310</v>
      </c>
      <c r="E6" s="83" t="s">
        <v>515</v>
      </c>
      <c r="F6" s="83" t="s">
        <v>3</v>
      </c>
      <c r="G6" s="83" t="s">
        <v>4</v>
      </c>
      <c r="H6" s="83" t="s">
        <v>311</v>
      </c>
      <c r="I6" s="83" t="s">
        <v>111</v>
      </c>
      <c r="J6" s="83" t="s">
        <v>313</v>
      </c>
      <c r="K6" s="83" t="s">
        <v>312</v>
      </c>
      <c r="L6" s="83" t="s">
        <v>316</v>
      </c>
      <c r="M6" s="83"/>
      <c r="N6" s="292" t="s">
        <v>314</v>
      </c>
      <c r="O6" s="292" t="s">
        <v>315</v>
      </c>
      <c r="P6" s="292" t="s">
        <v>313</v>
      </c>
      <c r="Q6" s="292" t="s">
        <v>312</v>
      </c>
      <c r="R6" s="292" t="s">
        <v>316</v>
      </c>
      <c r="S6" s="112"/>
      <c r="T6" s="111"/>
      <c r="U6" s="111"/>
      <c r="V6" s="111"/>
      <c r="W6" s="113"/>
      <c r="X6" s="111"/>
      <c r="Y6" s="5"/>
    </row>
    <row r="7" spans="1:25" ht="33.75" customHeight="1" x14ac:dyDescent="0.2">
      <c r="A7" s="5"/>
      <c r="B7" s="466" t="s">
        <v>320</v>
      </c>
      <c r="C7" s="466"/>
      <c r="D7" s="466"/>
      <c r="E7" s="235"/>
      <c r="F7" s="467" t="s">
        <v>655</v>
      </c>
      <c r="G7" s="467"/>
      <c r="H7" s="237">
        <v>0.1</v>
      </c>
      <c r="I7" s="127"/>
      <c r="J7" s="127"/>
      <c r="K7" s="127"/>
      <c r="L7" s="127"/>
      <c r="M7" s="127"/>
      <c r="N7" s="127"/>
      <c r="O7" s="242">
        <f>H7*O12</f>
        <v>8.7500000000000008E-2</v>
      </c>
      <c r="P7" s="127"/>
      <c r="Q7" s="127"/>
      <c r="R7" s="130"/>
      <c r="S7" s="122"/>
      <c r="T7" s="122"/>
      <c r="U7" s="122"/>
      <c r="V7" s="122"/>
      <c r="W7" s="122"/>
      <c r="X7" s="122"/>
      <c r="Y7" s="5"/>
    </row>
    <row r="8" spans="1:25" ht="243" customHeight="1" x14ac:dyDescent="0.2">
      <c r="A8" s="5"/>
      <c r="B8" s="54" t="s">
        <v>321</v>
      </c>
      <c r="C8" s="117" t="s">
        <v>193</v>
      </c>
      <c r="D8" s="114" t="s">
        <v>317</v>
      </c>
      <c r="E8" s="238"/>
      <c r="F8" s="373">
        <v>43101</v>
      </c>
      <c r="G8" s="373">
        <v>43465</v>
      </c>
      <c r="H8" s="517" t="s">
        <v>808</v>
      </c>
      <c r="I8" s="374" t="s">
        <v>325</v>
      </c>
      <c r="J8" s="375">
        <v>422978000</v>
      </c>
      <c r="K8" s="375">
        <v>0</v>
      </c>
      <c r="L8" s="375">
        <v>0</v>
      </c>
      <c r="M8" s="463"/>
      <c r="N8" s="377" t="s">
        <v>809</v>
      </c>
      <c r="O8" s="351">
        <v>1</v>
      </c>
      <c r="P8" s="375">
        <v>422978000</v>
      </c>
      <c r="Q8" s="375">
        <v>0</v>
      </c>
      <c r="R8" s="375">
        <v>0</v>
      </c>
      <c r="S8" s="27"/>
      <c r="T8" s="53"/>
      <c r="U8" s="232"/>
      <c r="V8" s="473"/>
      <c r="W8" s="119"/>
      <c r="X8" s="2"/>
      <c r="Y8" s="2"/>
    </row>
    <row r="9" spans="1:25" ht="156.75" customHeight="1" x14ac:dyDescent="0.2">
      <c r="A9" s="5"/>
      <c r="B9" s="54" t="s">
        <v>322</v>
      </c>
      <c r="C9" s="116" t="s">
        <v>195</v>
      </c>
      <c r="D9" s="114" t="s">
        <v>318</v>
      </c>
      <c r="E9" s="239"/>
      <c r="F9" s="346">
        <v>43101</v>
      </c>
      <c r="G9" s="346">
        <v>43465</v>
      </c>
      <c r="H9" s="380" t="s">
        <v>810</v>
      </c>
      <c r="I9" s="348" t="s">
        <v>326</v>
      </c>
      <c r="J9" s="349">
        <f>120910291+14164499</f>
        <v>135074790</v>
      </c>
      <c r="K9" s="349">
        <v>0</v>
      </c>
      <c r="L9" s="349">
        <v>0</v>
      </c>
      <c r="M9" s="464"/>
      <c r="N9" s="350" t="s">
        <v>811</v>
      </c>
      <c r="O9" s="351">
        <v>1</v>
      </c>
      <c r="P9" s="349">
        <v>76754000</v>
      </c>
      <c r="Q9" s="349">
        <v>0</v>
      </c>
      <c r="R9" s="349">
        <v>0</v>
      </c>
      <c r="S9" s="27"/>
      <c r="T9" s="53"/>
      <c r="U9" s="232"/>
      <c r="V9" s="473"/>
      <c r="W9" s="119"/>
      <c r="X9" s="2"/>
      <c r="Y9" s="2"/>
    </row>
    <row r="10" spans="1:25" ht="201.75" customHeight="1" x14ac:dyDescent="0.2">
      <c r="A10" s="5"/>
      <c r="B10" s="54" t="s">
        <v>323</v>
      </c>
      <c r="C10" s="116" t="s">
        <v>197</v>
      </c>
      <c r="D10" s="114" t="s">
        <v>329</v>
      </c>
      <c r="E10" s="239"/>
      <c r="F10" s="346">
        <v>43101</v>
      </c>
      <c r="G10" s="346">
        <v>43465</v>
      </c>
      <c r="H10" s="380" t="s">
        <v>814</v>
      </c>
      <c r="I10" s="348" t="s">
        <v>327</v>
      </c>
      <c r="J10" s="349">
        <v>0</v>
      </c>
      <c r="K10" s="349">
        <v>250000000</v>
      </c>
      <c r="L10" s="349">
        <v>0</v>
      </c>
      <c r="M10" s="464"/>
      <c r="N10" s="350" t="s">
        <v>812</v>
      </c>
      <c r="O10" s="351">
        <v>0.5</v>
      </c>
      <c r="P10" s="349">
        <v>0</v>
      </c>
      <c r="Q10" s="349">
        <v>0</v>
      </c>
      <c r="R10" s="349">
        <v>0</v>
      </c>
      <c r="S10" s="27"/>
      <c r="T10" s="53"/>
      <c r="U10" s="232"/>
      <c r="V10" s="473"/>
      <c r="W10" s="119"/>
      <c r="X10" s="2"/>
      <c r="Y10" s="2"/>
    </row>
    <row r="11" spans="1:25" ht="226.5" customHeight="1" x14ac:dyDescent="0.2">
      <c r="A11" s="5"/>
      <c r="B11" s="54" t="s">
        <v>324</v>
      </c>
      <c r="C11" s="116" t="s">
        <v>198</v>
      </c>
      <c r="D11" s="114" t="s">
        <v>319</v>
      </c>
      <c r="E11" s="240"/>
      <c r="F11" s="346">
        <v>43101</v>
      </c>
      <c r="G11" s="346">
        <v>43465</v>
      </c>
      <c r="H11" s="381" t="s">
        <v>815</v>
      </c>
      <c r="I11" s="348" t="s">
        <v>328</v>
      </c>
      <c r="J11" s="359">
        <v>0</v>
      </c>
      <c r="K11" s="359">
        <v>0</v>
      </c>
      <c r="L11" s="359">
        <v>0</v>
      </c>
      <c r="M11" s="464"/>
      <c r="N11" s="350" t="s">
        <v>813</v>
      </c>
      <c r="O11" s="351">
        <v>1</v>
      </c>
      <c r="P11" s="359">
        <v>0</v>
      </c>
      <c r="Q11" s="359">
        <v>0</v>
      </c>
      <c r="R11" s="359">
        <v>0</v>
      </c>
      <c r="S11" s="27"/>
      <c r="T11" s="53"/>
      <c r="U11" s="232"/>
      <c r="V11" s="473"/>
      <c r="W11" s="119"/>
      <c r="X11" s="2"/>
      <c r="Y11" s="2"/>
    </row>
    <row r="12" spans="1:25" ht="28.5" customHeight="1" x14ac:dyDescent="0.2">
      <c r="A12" s="123"/>
      <c r="B12" s="470" t="s">
        <v>735</v>
      </c>
      <c r="C12" s="470"/>
      <c r="D12" s="470"/>
      <c r="E12" s="470"/>
      <c r="F12" s="470"/>
      <c r="G12" s="470"/>
      <c r="H12" s="470"/>
      <c r="I12" s="124"/>
      <c r="J12" s="311">
        <f>SUM(SUM(J8:J11))</f>
        <v>558052790</v>
      </c>
      <c r="K12" s="311">
        <f>SUM(SUM(K8:K11))</f>
        <v>250000000</v>
      </c>
      <c r="L12" s="125">
        <f>SUM(SUM(L8:L11))</f>
        <v>0</v>
      </c>
      <c r="M12" s="124"/>
      <c r="N12" s="124"/>
      <c r="O12" s="241">
        <f>(SUM(O8:O11)/4)</f>
        <v>0.875</v>
      </c>
      <c r="P12" s="312">
        <f>SUM(P8:P11)</f>
        <v>499732000</v>
      </c>
      <c r="Q12" s="141">
        <f t="shared" ref="Q12:R12" si="0">SUM(Q8:Q11)</f>
        <v>0</v>
      </c>
      <c r="R12" s="141">
        <f t="shared" si="0"/>
        <v>0</v>
      </c>
      <c r="S12" s="5"/>
      <c r="T12" s="5"/>
      <c r="U12" s="5"/>
      <c r="V12" s="5"/>
      <c r="W12" s="5"/>
      <c r="X12" s="5"/>
      <c r="Y12" s="5"/>
    </row>
    <row r="13" spans="1:25" x14ac:dyDescent="0.2">
      <c r="A13" s="88"/>
      <c r="B13" s="90"/>
      <c r="C13" s="88"/>
      <c r="D13" s="88"/>
      <c r="E13" s="88"/>
      <c r="F13" s="88"/>
      <c r="G13" s="88"/>
      <c r="H13" s="88"/>
      <c r="I13" s="88"/>
      <c r="J13" s="88"/>
      <c r="K13" s="88"/>
      <c r="L13" s="88"/>
      <c r="M13" s="88"/>
      <c r="N13" s="88"/>
      <c r="O13" s="88"/>
      <c r="P13" s="88"/>
      <c r="Q13" s="88"/>
      <c r="R13" s="88"/>
      <c r="S13" s="5"/>
      <c r="T13" s="5"/>
      <c r="U13" s="5"/>
      <c r="V13" s="5"/>
      <c r="W13" s="5"/>
      <c r="X13" s="5"/>
      <c r="Y13" s="5"/>
    </row>
    <row r="14" spans="1:25" ht="33.75" customHeight="1" x14ac:dyDescent="0.2">
      <c r="A14" s="5"/>
      <c r="B14" s="471" t="s">
        <v>403</v>
      </c>
      <c r="C14" s="471"/>
      <c r="D14" s="471"/>
      <c r="E14" s="245"/>
      <c r="F14" s="472" t="s">
        <v>656</v>
      </c>
      <c r="G14" s="472"/>
      <c r="H14" s="243">
        <v>0.5</v>
      </c>
      <c r="I14" s="128"/>
      <c r="J14" s="128"/>
      <c r="K14" s="128"/>
      <c r="L14" s="128"/>
      <c r="M14" s="128"/>
      <c r="N14" s="128"/>
      <c r="O14" s="244">
        <f>H14*O42</f>
        <v>0.41569577603768787</v>
      </c>
      <c r="P14" s="139"/>
      <c r="Q14" s="128"/>
      <c r="R14" s="129"/>
      <c r="S14" s="122"/>
      <c r="T14" s="122"/>
      <c r="U14" s="122"/>
      <c r="V14" s="122"/>
      <c r="W14" s="122"/>
      <c r="X14" s="122"/>
      <c r="Y14" s="5"/>
    </row>
    <row r="15" spans="1:25" ht="348.75" customHeight="1" x14ac:dyDescent="0.2">
      <c r="A15" s="5"/>
      <c r="B15" s="491" t="s">
        <v>366</v>
      </c>
      <c r="C15" s="316" t="s">
        <v>298</v>
      </c>
      <c r="D15" s="137" t="s">
        <v>382</v>
      </c>
      <c r="E15" s="317">
        <v>0.04</v>
      </c>
      <c r="F15" s="382">
        <v>43132</v>
      </c>
      <c r="G15" s="382">
        <v>43282</v>
      </c>
      <c r="H15" s="383" t="s">
        <v>754</v>
      </c>
      <c r="I15" s="348" t="s">
        <v>385</v>
      </c>
      <c r="J15" s="375">
        <v>0</v>
      </c>
      <c r="K15" s="375">
        <v>51672000</v>
      </c>
      <c r="L15" s="375">
        <v>0</v>
      </c>
      <c r="M15" s="375"/>
      <c r="N15" s="384" t="s">
        <v>794</v>
      </c>
      <c r="O15" s="351">
        <v>1</v>
      </c>
      <c r="P15" s="375">
        <v>0</v>
      </c>
      <c r="Q15" s="349">
        <v>51672000</v>
      </c>
      <c r="R15" s="352"/>
      <c r="S15" s="27"/>
      <c r="T15" s="140"/>
      <c r="U15" s="475"/>
      <c r="V15" s="473"/>
      <c r="W15" s="119"/>
      <c r="X15" s="2"/>
      <c r="Y15" s="2"/>
    </row>
    <row r="16" spans="1:25" ht="405.75" customHeight="1" x14ac:dyDescent="0.2">
      <c r="A16" s="5"/>
      <c r="B16" s="491"/>
      <c r="C16" s="316" t="s">
        <v>299</v>
      </c>
      <c r="D16" s="137" t="s">
        <v>381</v>
      </c>
      <c r="E16" s="318">
        <v>0.02</v>
      </c>
      <c r="F16" s="346">
        <v>43132</v>
      </c>
      <c r="G16" s="346">
        <v>43435</v>
      </c>
      <c r="H16" s="347" t="s">
        <v>405</v>
      </c>
      <c r="I16" s="348" t="s">
        <v>386</v>
      </c>
      <c r="J16" s="349">
        <v>0</v>
      </c>
      <c r="K16" s="349">
        <v>88528000</v>
      </c>
      <c r="L16" s="349">
        <v>0</v>
      </c>
      <c r="M16" s="349"/>
      <c r="N16" s="350" t="s">
        <v>795</v>
      </c>
      <c r="O16" s="351">
        <v>0.9</v>
      </c>
      <c r="P16" s="349">
        <v>0</v>
      </c>
      <c r="Q16" s="349">
        <v>88528000</v>
      </c>
      <c r="R16" s="352"/>
      <c r="S16" s="27"/>
      <c r="T16" s="140"/>
      <c r="U16" s="475"/>
      <c r="V16" s="473"/>
      <c r="W16" s="119"/>
      <c r="X16" s="2"/>
      <c r="Y16" s="2"/>
    </row>
    <row r="17" spans="1:25" ht="69" customHeight="1" x14ac:dyDescent="0.2">
      <c r="A17" s="5"/>
      <c r="B17" s="492" t="s">
        <v>367</v>
      </c>
      <c r="C17" s="343" t="s">
        <v>300</v>
      </c>
      <c r="D17" s="344" t="s">
        <v>383</v>
      </c>
      <c r="E17" s="345">
        <v>0.04</v>
      </c>
      <c r="F17" s="346">
        <v>43101</v>
      </c>
      <c r="G17" s="346">
        <v>43435</v>
      </c>
      <c r="H17" s="347" t="s">
        <v>796</v>
      </c>
      <c r="I17" s="348" t="s">
        <v>387</v>
      </c>
      <c r="J17" s="349">
        <v>0</v>
      </c>
      <c r="K17" s="349">
        <v>0</v>
      </c>
      <c r="L17" s="349">
        <v>0</v>
      </c>
      <c r="M17" s="349"/>
      <c r="N17" s="350" t="s">
        <v>797</v>
      </c>
      <c r="O17" s="351">
        <v>0.5</v>
      </c>
      <c r="P17" s="349">
        <v>0</v>
      </c>
      <c r="Q17" s="349">
        <v>0</v>
      </c>
      <c r="R17" s="352"/>
      <c r="S17" s="27"/>
      <c r="T17" s="140"/>
      <c r="U17" s="475"/>
      <c r="V17" s="473"/>
      <c r="W17" s="119"/>
      <c r="X17" s="2"/>
      <c r="Y17" s="2"/>
    </row>
    <row r="18" spans="1:25" ht="105" customHeight="1" x14ac:dyDescent="0.2">
      <c r="A18" s="5"/>
      <c r="B18" s="493"/>
      <c r="C18" s="353" t="s">
        <v>301</v>
      </c>
      <c r="D18" s="354" t="s">
        <v>384</v>
      </c>
      <c r="E18" s="355">
        <v>0.02</v>
      </c>
      <c r="F18" s="356">
        <v>43282</v>
      </c>
      <c r="G18" s="356">
        <v>43435</v>
      </c>
      <c r="H18" s="357" t="s">
        <v>406</v>
      </c>
      <c r="I18" s="358" t="s">
        <v>388</v>
      </c>
      <c r="J18" s="359">
        <v>0</v>
      </c>
      <c r="K18" s="359">
        <v>87252000</v>
      </c>
      <c r="L18" s="359">
        <v>0</v>
      </c>
      <c r="M18" s="359"/>
      <c r="N18" s="360" t="s">
        <v>798</v>
      </c>
      <c r="O18" s="361">
        <v>0.95</v>
      </c>
      <c r="P18" s="359">
        <v>0</v>
      </c>
      <c r="Q18" s="359">
        <v>87252000</v>
      </c>
      <c r="R18" s="362"/>
      <c r="S18" s="27"/>
      <c r="T18" s="140"/>
      <c r="U18" s="475"/>
      <c r="V18" s="473"/>
      <c r="W18" s="119"/>
      <c r="X18" s="2"/>
      <c r="Y18" s="2"/>
    </row>
    <row r="19" spans="1:25" ht="33.75" customHeight="1" x14ac:dyDescent="0.2">
      <c r="A19" s="5"/>
      <c r="B19" s="476" t="s">
        <v>403</v>
      </c>
      <c r="C19" s="476"/>
      <c r="D19" s="476"/>
      <c r="E19" s="476"/>
      <c r="F19" s="476"/>
      <c r="G19" s="476"/>
      <c r="H19" s="363"/>
      <c r="I19" s="363"/>
      <c r="J19" s="363"/>
      <c r="K19" s="363"/>
      <c r="L19" s="363"/>
      <c r="M19" s="363"/>
      <c r="N19" s="363"/>
      <c r="O19" s="364"/>
      <c r="P19" s="363"/>
      <c r="Q19" s="363"/>
      <c r="R19" s="362"/>
      <c r="S19" s="122"/>
      <c r="U19" s="475"/>
      <c r="V19" s="473"/>
      <c r="W19" s="122"/>
      <c r="X19" s="122"/>
      <c r="Y19" s="5"/>
    </row>
    <row r="20" spans="1:25" ht="177.75" customHeight="1" x14ac:dyDescent="0.2">
      <c r="A20" s="5"/>
      <c r="B20" s="492" t="s">
        <v>368</v>
      </c>
      <c r="C20" s="343" t="s">
        <v>330</v>
      </c>
      <c r="D20" s="344" t="s">
        <v>404</v>
      </c>
      <c r="E20" s="345">
        <v>0.06</v>
      </c>
      <c r="F20" s="346">
        <v>43101</v>
      </c>
      <c r="G20" s="346">
        <v>43435</v>
      </c>
      <c r="H20" s="347" t="s">
        <v>407</v>
      </c>
      <c r="I20" s="348" t="s">
        <v>389</v>
      </c>
      <c r="J20" s="349">
        <v>0</v>
      </c>
      <c r="K20" s="349">
        <f>83000000+88528000</f>
        <v>171528000</v>
      </c>
      <c r="L20" s="349">
        <v>0</v>
      </c>
      <c r="M20" s="349"/>
      <c r="N20" s="350" t="s">
        <v>799</v>
      </c>
      <c r="O20" s="351">
        <v>0.71</v>
      </c>
      <c r="P20" s="349">
        <v>0</v>
      </c>
      <c r="Q20" s="349">
        <v>88528000</v>
      </c>
      <c r="R20" s="352"/>
      <c r="S20" s="27"/>
      <c r="U20" s="475"/>
      <c r="V20" s="473"/>
      <c r="W20" s="119"/>
      <c r="X20" s="2"/>
      <c r="Y20" s="2"/>
    </row>
    <row r="21" spans="1:25" ht="129" customHeight="1" x14ac:dyDescent="0.2">
      <c r="A21" s="5"/>
      <c r="B21" s="492"/>
      <c r="C21" s="343" t="s">
        <v>331</v>
      </c>
      <c r="D21" s="344" t="s">
        <v>350</v>
      </c>
      <c r="E21" s="345">
        <v>0.02</v>
      </c>
      <c r="F21" s="346">
        <v>43132</v>
      </c>
      <c r="G21" s="346">
        <v>43435</v>
      </c>
      <c r="H21" s="347" t="s">
        <v>408</v>
      </c>
      <c r="I21" s="348" t="s">
        <v>390</v>
      </c>
      <c r="J21" s="349">
        <v>0</v>
      </c>
      <c r="K21" s="349">
        <v>60000000</v>
      </c>
      <c r="L21" s="349">
        <v>0</v>
      </c>
      <c r="M21" s="349"/>
      <c r="N21" s="350" t="s">
        <v>790</v>
      </c>
      <c r="O21" s="351">
        <v>0.77</v>
      </c>
      <c r="P21" s="349">
        <v>0</v>
      </c>
      <c r="Q21" s="349">
        <v>0</v>
      </c>
      <c r="R21" s="352"/>
      <c r="S21" s="27"/>
      <c r="U21" s="475"/>
      <c r="V21" s="473"/>
      <c r="W21" s="119"/>
      <c r="X21" s="2"/>
      <c r="Y21" s="2"/>
    </row>
    <row r="22" spans="1:25" ht="112.5" customHeight="1" x14ac:dyDescent="0.2">
      <c r="A22" s="5"/>
      <c r="B22" s="492" t="s">
        <v>369</v>
      </c>
      <c r="C22" s="316" t="s">
        <v>332</v>
      </c>
      <c r="D22" s="344" t="s">
        <v>351</v>
      </c>
      <c r="E22" s="345">
        <v>2.5999999999999999E-2</v>
      </c>
      <c r="F22" s="346">
        <v>43160</v>
      </c>
      <c r="G22" s="346">
        <v>43465</v>
      </c>
      <c r="H22" s="469" t="s">
        <v>409</v>
      </c>
      <c r="I22" s="468" t="s">
        <v>391</v>
      </c>
      <c r="J22" s="349">
        <f>76232000+92768000+66000000</f>
        <v>235000000</v>
      </c>
      <c r="K22" s="349">
        <v>0</v>
      </c>
      <c r="L22" s="349">
        <v>0</v>
      </c>
      <c r="M22" s="349"/>
      <c r="N22" s="350" t="s">
        <v>800</v>
      </c>
      <c r="O22" s="351">
        <v>0.25</v>
      </c>
      <c r="P22" s="349">
        <v>0</v>
      </c>
      <c r="Q22" s="349">
        <v>0</v>
      </c>
      <c r="R22" s="352"/>
      <c r="S22" s="27"/>
      <c r="U22" s="475"/>
      <c r="V22" s="473"/>
      <c r="W22" s="119"/>
      <c r="X22" s="2"/>
      <c r="Y22" s="2"/>
    </row>
    <row r="23" spans="1:25" ht="124.5" customHeight="1" x14ac:dyDescent="0.2">
      <c r="A23" s="5"/>
      <c r="B23" s="492"/>
      <c r="C23" s="316" t="s">
        <v>333</v>
      </c>
      <c r="D23" s="344" t="s">
        <v>736</v>
      </c>
      <c r="E23" s="345">
        <v>0.05</v>
      </c>
      <c r="F23" s="346">
        <v>43101</v>
      </c>
      <c r="G23" s="346">
        <v>43465</v>
      </c>
      <c r="H23" s="469"/>
      <c r="I23" s="468"/>
      <c r="J23" s="349">
        <f>470000000+74778000</f>
        <v>544778000</v>
      </c>
      <c r="K23" s="349">
        <v>130000000</v>
      </c>
      <c r="L23" s="349">
        <v>0</v>
      </c>
      <c r="M23" s="349"/>
      <c r="N23" s="350" t="s">
        <v>801</v>
      </c>
      <c r="O23" s="351">
        <v>0.65</v>
      </c>
      <c r="P23" s="349">
        <f>74778000+466142040</f>
        <v>540920040</v>
      </c>
      <c r="Q23" s="349">
        <v>0</v>
      </c>
      <c r="R23" s="352"/>
      <c r="S23" s="27"/>
      <c r="U23" s="475"/>
      <c r="V23" s="473"/>
      <c r="W23" s="119"/>
      <c r="X23" s="2"/>
      <c r="Y23" s="2"/>
    </row>
    <row r="24" spans="1:25" ht="195" customHeight="1" x14ac:dyDescent="0.2">
      <c r="A24" s="5"/>
      <c r="B24" s="492"/>
      <c r="C24" s="316" t="s">
        <v>334</v>
      </c>
      <c r="D24" s="344" t="s">
        <v>738</v>
      </c>
      <c r="E24" s="345">
        <v>0.05</v>
      </c>
      <c r="F24" s="346">
        <v>43252</v>
      </c>
      <c r="G24" s="346">
        <v>43465</v>
      </c>
      <c r="H24" s="469" t="s">
        <v>410</v>
      </c>
      <c r="I24" s="468"/>
      <c r="J24" s="349">
        <f>250987000+28328997</f>
        <v>279315997</v>
      </c>
      <c r="K24" s="349">
        <f>32603025+26082420+35310000+27659500+47000000+47586000+37282000+47500000</f>
        <v>301022945</v>
      </c>
      <c r="L24" s="349">
        <v>0</v>
      </c>
      <c r="M24" s="349"/>
      <c r="N24" s="350" t="s">
        <v>802</v>
      </c>
      <c r="O24" s="351">
        <v>1</v>
      </c>
      <c r="P24" s="349">
        <f>250987000+28328997</f>
        <v>279315997</v>
      </c>
      <c r="Q24" s="349">
        <f>32603025+26082420+35310000+27659500+47000000+47586000+37282000+47500000</f>
        <v>301022945</v>
      </c>
      <c r="R24" s="352"/>
      <c r="S24" s="27"/>
      <c r="U24" s="475"/>
      <c r="V24" s="473"/>
      <c r="W24" s="119"/>
      <c r="X24" s="2"/>
      <c r="Y24" s="2"/>
    </row>
    <row r="25" spans="1:25" ht="219.75" customHeight="1" x14ac:dyDescent="0.2">
      <c r="A25" s="5"/>
      <c r="B25" s="492"/>
      <c r="C25" s="316" t="s">
        <v>335</v>
      </c>
      <c r="D25" s="344" t="s">
        <v>743</v>
      </c>
      <c r="E25" s="345">
        <v>2.4E-2</v>
      </c>
      <c r="F25" s="346">
        <v>43191</v>
      </c>
      <c r="G25" s="346">
        <v>43465</v>
      </c>
      <c r="H25" s="469"/>
      <c r="I25" s="468"/>
      <c r="J25" s="349">
        <v>0</v>
      </c>
      <c r="K25" s="349">
        <f>500000000+476498027+1891133973</f>
        <v>2867632000</v>
      </c>
      <c r="L25" s="349">
        <v>0</v>
      </c>
      <c r="M25" s="349"/>
      <c r="N25" s="350" t="s">
        <v>803</v>
      </c>
      <c r="O25" s="351">
        <f>0.5*0.22+0.5*0.8</f>
        <v>0.51</v>
      </c>
      <c r="P25" s="349">
        <v>0</v>
      </c>
      <c r="Q25" s="349">
        <f>476498027</f>
        <v>476498027</v>
      </c>
      <c r="R25" s="352"/>
      <c r="S25" s="27"/>
      <c r="U25" s="475"/>
      <c r="V25" s="473"/>
      <c r="W25" s="119"/>
      <c r="X25" s="2"/>
      <c r="Y25" s="2"/>
    </row>
    <row r="26" spans="1:25" ht="111" customHeight="1" x14ac:dyDescent="0.2">
      <c r="A26" s="5"/>
      <c r="B26" s="492"/>
      <c r="C26" s="343" t="s">
        <v>336</v>
      </c>
      <c r="D26" s="344" t="s">
        <v>352</v>
      </c>
      <c r="E26" s="345">
        <v>0.01</v>
      </c>
      <c r="F26" s="346">
        <v>43191</v>
      </c>
      <c r="G26" s="346">
        <v>43465</v>
      </c>
      <c r="H26" s="365" t="s">
        <v>411</v>
      </c>
      <c r="I26" s="366" t="s">
        <v>392</v>
      </c>
      <c r="J26" s="349">
        <v>0</v>
      </c>
      <c r="K26" s="349">
        <f>84076876+36198346+5840092</f>
        <v>126115314</v>
      </c>
      <c r="L26" s="349">
        <v>0</v>
      </c>
      <c r="M26" s="349"/>
      <c r="N26" s="350" t="s">
        <v>816</v>
      </c>
      <c r="O26" s="351">
        <v>0.88</v>
      </c>
      <c r="P26" s="349">
        <v>0</v>
      </c>
      <c r="Q26" s="349">
        <v>126115314</v>
      </c>
      <c r="R26" s="352"/>
      <c r="S26" s="27"/>
      <c r="T26" s="7"/>
      <c r="U26" s="475"/>
      <c r="V26" s="473"/>
      <c r="W26" s="119"/>
      <c r="X26" s="2"/>
      <c r="Y26" s="2"/>
    </row>
    <row r="27" spans="1:25" ht="153" customHeight="1" x14ac:dyDescent="0.2">
      <c r="A27" s="5"/>
      <c r="B27" s="315" t="s">
        <v>370</v>
      </c>
      <c r="C27" s="319" t="s">
        <v>337</v>
      </c>
      <c r="D27" s="155" t="s">
        <v>353</v>
      </c>
      <c r="E27" s="320">
        <v>0.1</v>
      </c>
      <c r="F27" s="356">
        <v>43101</v>
      </c>
      <c r="G27" s="356">
        <v>43465</v>
      </c>
      <c r="H27" s="357" t="s">
        <v>412</v>
      </c>
      <c r="I27" s="358" t="s">
        <v>393</v>
      </c>
      <c r="J27" s="359">
        <v>102520000</v>
      </c>
      <c r="K27" s="359">
        <v>0</v>
      </c>
      <c r="L27" s="359">
        <v>0</v>
      </c>
      <c r="M27" s="359"/>
      <c r="N27" s="360" t="s">
        <v>791</v>
      </c>
      <c r="O27" s="361">
        <v>1</v>
      </c>
      <c r="P27" s="359">
        <v>102520000</v>
      </c>
      <c r="Q27" s="359">
        <v>0</v>
      </c>
      <c r="R27" s="362"/>
      <c r="S27" s="27"/>
      <c r="U27" s="475"/>
      <c r="V27" s="473"/>
      <c r="W27" s="119"/>
      <c r="X27" s="2"/>
      <c r="Y27" s="2"/>
    </row>
    <row r="28" spans="1:25" ht="33.75" customHeight="1" x14ac:dyDescent="0.2">
      <c r="A28" s="5"/>
      <c r="B28" s="477" t="s">
        <v>403</v>
      </c>
      <c r="C28" s="477"/>
      <c r="D28" s="477"/>
      <c r="E28" s="477"/>
      <c r="F28" s="477"/>
      <c r="G28" s="477"/>
      <c r="H28" s="321"/>
      <c r="I28" s="321"/>
      <c r="J28" s="321"/>
      <c r="K28" s="321"/>
      <c r="L28" s="321"/>
      <c r="M28" s="321"/>
      <c r="N28" s="321"/>
      <c r="O28" s="323"/>
      <c r="P28" s="321"/>
      <c r="Q28" s="321"/>
      <c r="R28" s="322"/>
      <c r="S28" s="122"/>
      <c r="U28" s="475"/>
      <c r="V28" s="473"/>
      <c r="W28" s="122"/>
      <c r="X28" s="122"/>
      <c r="Y28" s="5"/>
    </row>
    <row r="29" spans="1:25" ht="151.5" customHeight="1" x14ac:dyDescent="0.2">
      <c r="A29" s="5"/>
      <c r="B29" s="314" t="s">
        <v>371</v>
      </c>
      <c r="C29" s="316" t="s">
        <v>338</v>
      </c>
      <c r="D29" s="137" t="s">
        <v>354</v>
      </c>
      <c r="E29" s="318">
        <v>0.04</v>
      </c>
      <c r="F29" s="346">
        <v>43101</v>
      </c>
      <c r="G29" s="346">
        <v>43465</v>
      </c>
      <c r="H29" s="347" t="s">
        <v>751</v>
      </c>
      <c r="I29" s="468" t="s">
        <v>394</v>
      </c>
      <c r="J29" s="349">
        <f>28890000+37389000+10296133+36146000</f>
        <v>112721133</v>
      </c>
      <c r="K29" s="349">
        <v>0</v>
      </c>
      <c r="L29" s="349">
        <v>0</v>
      </c>
      <c r="M29" s="349"/>
      <c r="N29" s="350" t="s">
        <v>786</v>
      </c>
      <c r="O29" s="367">
        <f>29/40</f>
        <v>0.72499999999999998</v>
      </c>
      <c r="P29" s="349">
        <f>28890000+37389000+10296133+36146000</f>
        <v>112721133</v>
      </c>
      <c r="Q29" s="368">
        <v>0</v>
      </c>
      <c r="R29" s="352"/>
      <c r="S29" s="27"/>
      <c r="U29" s="475"/>
      <c r="V29" s="473"/>
      <c r="W29" s="119"/>
      <c r="X29" s="2"/>
      <c r="Y29" s="2"/>
    </row>
    <row r="30" spans="1:25" ht="111" customHeight="1" x14ac:dyDescent="0.2">
      <c r="A30" s="5"/>
      <c r="B30" s="314" t="s">
        <v>372</v>
      </c>
      <c r="C30" s="316" t="s">
        <v>339</v>
      </c>
      <c r="D30" s="137" t="s">
        <v>355</v>
      </c>
      <c r="E30" s="318">
        <v>0.04</v>
      </c>
      <c r="F30" s="346">
        <v>43101</v>
      </c>
      <c r="G30" s="346">
        <v>43465</v>
      </c>
      <c r="H30" s="347" t="s">
        <v>413</v>
      </c>
      <c r="I30" s="468"/>
      <c r="J30" s="349">
        <v>144584000</v>
      </c>
      <c r="K30" s="349">
        <v>0</v>
      </c>
      <c r="L30" s="349">
        <v>0</v>
      </c>
      <c r="M30" s="349"/>
      <c r="N30" s="350" t="s">
        <v>787</v>
      </c>
      <c r="O30" s="351">
        <f>0.916666666666667*100%</f>
        <v>0.91666666666666696</v>
      </c>
      <c r="P30" s="349">
        <v>144584000</v>
      </c>
      <c r="Q30" s="368">
        <v>0</v>
      </c>
      <c r="R30" s="352"/>
      <c r="S30" s="27"/>
      <c r="U30" s="475"/>
      <c r="V30" s="473"/>
      <c r="W30" s="119"/>
      <c r="X30" s="2"/>
      <c r="Y30" s="2"/>
    </row>
    <row r="31" spans="1:25" ht="183" customHeight="1" x14ac:dyDescent="0.2">
      <c r="A31" s="5"/>
      <c r="B31" s="314" t="s">
        <v>373</v>
      </c>
      <c r="C31" s="316" t="s">
        <v>340</v>
      </c>
      <c r="D31" s="137" t="s">
        <v>356</v>
      </c>
      <c r="E31" s="318">
        <v>0.08</v>
      </c>
      <c r="F31" s="346">
        <v>43101</v>
      </c>
      <c r="G31" s="346">
        <v>43465</v>
      </c>
      <c r="H31" s="347" t="s">
        <v>414</v>
      </c>
      <c r="I31" s="468"/>
      <c r="J31" s="349">
        <v>226842000</v>
      </c>
      <c r="K31" s="349">
        <v>0</v>
      </c>
      <c r="L31" s="349">
        <v>0</v>
      </c>
      <c r="M31" s="349"/>
      <c r="N31" s="350" t="s">
        <v>788</v>
      </c>
      <c r="O31" s="351">
        <f>(80/60)</f>
        <v>1.3333333333333333</v>
      </c>
      <c r="P31" s="349">
        <v>215512000</v>
      </c>
      <c r="Q31" s="368">
        <v>0</v>
      </c>
      <c r="R31" s="352"/>
      <c r="S31" s="27"/>
      <c r="U31" s="475"/>
      <c r="V31" s="473"/>
      <c r="W31" s="119"/>
      <c r="X31" s="2"/>
      <c r="Y31" s="2"/>
    </row>
    <row r="32" spans="1:25" ht="153" customHeight="1" x14ac:dyDescent="0.2">
      <c r="A32" s="5"/>
      <c r="B32" s="314" t="s">
        <v>374</v>
      </c>
      <c r="C32" s="316" t="s">
        <v>341</v>
      </c>
      <c r="D32" s="137" t="s">
        <v>357</v>
      </c>
      <c r="E32" s="318">
        <v>0.04</v>
      </c>
      <c r="F32" s="346">
        <v>43132</v>
      </c>
      <c r="G32" s="346">
        <v>43465</v>
      </c>
      <c r="H32" s="347" t="s">
        <v>752</v>
      </c>
      <c r="I32" s="348" t="s">
        <v>395</v>
      </c>
      <c r="J32" s="349">
        <v>0</v>
      </c>
      <c r="K32" s="349">
        <v>500000000</v>
      </c>
      <c r="L32" s="349">
        <v>0</v>
      </c>
      <c r="M32" s="349"/>
      <c r="N32" s="350" t="s">
        <v>789</v>
      </c>
      <c r="O32" s="351">
        <f>(6/20)</f>
        <v>0.3</v>
      </c>
      <c r="P32" s="349"/>
      <c r="Q32" s="349">
        <v>184103667</v>
      </c>
      <c r="R32" s="352"/>
      <c r="S32" s="27"/>
      <c r="U32" s="475"/>
      <c r="V32" s="473"/>
      <c r="W32" s="119"/>
      <c r="X32" s="2"/>
      <c r="Y32" s="2"/>
    </row>
    <row r="33" spans="1:25" ht="242.25" customHeight="1" x14ac:dyDescent="0.2">
      <c r="A33" s="5"/>
      <c r="B33" s="491" t="s">
        <v>375</v>
      </c>
      <c r="C33" s="316" t="s">
        <v>342</v>
      </c>
      <c r="D33" s="137" t="s">
        <v>358</v>
      </c>
      <c r="E33" s="318">
        <v>0.05</v>
      </c>
      <c r="F33" s="346">
        <v>43101</v>
      </c>
      <c r="G33" s="346">
        <v>43465</v>
      </c>
      <c r="H33" s="347" t="s">
        <v>415</v>
      </c>
      <c r="I33" s="348" t="s">
        <v>396</v>
      </c>
      <c r="J33" s="349">
        <v>188013200</v>
      </c>
      <c r="K33" s="349">
        <v>0</v>
      </c>
      <c r="L33" s="349">
        <v>0</v>
      </c>
      <c r="M33" s="349"/>
      <c r="N33" s="350" t="s">
        <v>755</v>
      </c>
      <c r="O33" s="351">
        <f>(3200/3400)</f>
        <v>0.94117647058823528</v>
      </c>
      <c r="P33" s="349">
        <v>188013200</v>
      </c>
      <c r="Q33" s="368">
        <v>0</v>
      </c>
      <c r="R33" s="352"/>
      <c r="S33" s="27"/>
      <c r="U33" s="475"/>
      <c r="V33" s="473"/>
      <c r="W33" s="119"/>
      <c r="X33" s="2"/>
      <c r="Y33" s="2"/>
    </row>
    <row r="34" spans="1:25" ht="409.5" customHeight="1" thickBot="1" x14ac:dyDescent="0.25">
      <c r="A34" s="5"/>
      <c r="B34" s="491"/>
      <c r="C34" s="316" t="s">
        <v>343</v>
      </c>
      <c r="D34" s="137" t="s">
        <v>359</v>
      </c>
      <c r="E34" s="318">
        <v>0.03</v>
      </c>
      <c r="F34" s="346">
        <v>43101</v>
      </c>
      <c r="G34" s="346">
        <v>43465</v>
      </c>
      <c r="H34" s="347" t="s">
        <v>416</v>
      </c>
      <c r="I34" s="348" t="s">
        <v>397</v>
      </c>
      <c r="J34" s="349">
        <v>62315000</v>
      </c>
      <c r="K34" s="349">
        <v>0</v>
      </c>
      <c r="L34" s="349">
        <v>0</v>
      </c>
      <c r="M34" s="349"/>
      <c r="N34" s="350" t="s">
        <v>784</v>
      </c>
      <c r="O34" s="351">
        <v>0.95</v>
      </c>
      <c r="P34" s="349">
        <v>62315000</v>
      </c>
      <c r="Q34" s="368">
        <v>0</v>
      </c>
      <c r="R34" s="352"/>
      <c r="S34" s="27"/>
      <c r="U34" s="475"/>
      <c r="V34" s="473"/>
      <c r="W34" s="119"/>
      <c r="X34" s="2"/>
      <c r="Y34" s="2"/>
    </row>
    <row r="35" spans="1:25" ht="178.5" customHeight="1" thickBot="1" x14ac:dyDescent="0.25">
      <c r="A35" s="5"/>
      <c r="B35" s="314" t="s">
        <v>376</v>
      </c>
      <c r="C35" s="316" t="s">
        <v>344</v>
      </c>
      <c r="D35" s="137" t="s">
        <v>360</v>
      </c>
      <c r="E35" s="318">
        <v>0.03</v>
      </c>
      <c r="F35" s="346">
        <v>43101</v>
      </c>
      <c r="G35" s="346">
        <v>43465</v>
      </c>
      <c r="H35" s="347" t="s">
        <v>417</v>
      </c>
      <c r="I35" s="348" t="s">
        <v>395</v>
      </c>
      <c r="J35" s="349">
        <v>0</v>
      </c>
      <c r="K35" s="349">
        <v>0</v>
      </c>
      <c r="L35" s="349">
        <v>0</v>
      </c>
      <c r="M35" s="349"/>
      <c r="N35" s="379" t="s">
        <v>785</v>
      </c>
      <c r="O35" s="351">
        <f>54/35</f>
        <v>1.5428571428571429</v>
      </c>
      <c r="P35" s="349">
        <v>0</v>
      </c>
      <c r="Q35" s="368">
        <v>0</v>
      </c>
      <c r="R35" s="352"/>
      <c r="S35" s="27"/>
      <c r="U35" s="475"/>
      <c r="V35" s="473"/>
      <c r="W35" s="119"/>
      <c r="X35" s="2"/>
      <c r="Y35" s="2"/>
    </row>
    <row r="36" spans="1:25" ht="187.5" customHeight="1" thickBot="1" x14ac:dyDescent="0.25">
      <c r="A36" s="5"/>
      <c r="B36" s="315" t="s">
        <v>377</v>
      </c>
      <c r="C36" s="319" t="s">
        <v>345</v>
      </c>
      <c r="D36" s="155" t="s">
        <v>361</v>
      </c>
      <c r="E36" s="320">
        <v>0.03</v>
      </c>
      <c r="F36" s="356">
        <v>43101</v>
      </c>
      <c r="G36" s="356">
        <v>43465</v>
      </c>
      <c r="H36" s="357" t="s">
        <v>418</v>
      </c>
      <c r="I36" s="358" t="s">
        <v>398</v>
      </c>
      <c r="J36" s="359">
        <v>78166000</v>
      </c>
      <c r="K36" s="359">
        <v>0</v>
      </c>
      <c r="L36" s="359">
        <v>0</v>
      </c>
      <c r="M36" s="359"/>
      <c r="N36" s="379" t="s">
        <v>756</v>
      </c>
      <c r="O36" s="351">
        <f>81/110</f>
        <v>0.73636363636363633</v>
      </c>
      <c r="P36" s="359">
        <v>78166000</v>
      </c>
      <c r="Q36" s="371">
        <v>0</v>
      </c>
      <c r="R36" s="362"/>
      <c r="S36" s="27"/>
      <c r="U36" s="475"/>
      <c r="V36" s="473"/>
      <c r="W36" s="119"/>
      <c r="X36" s="2"/>
      <c r="Y36" s="2"/>
    </row>
    <row r="37" spans="1:25" ht="33.75" customHeight="1" x14ac:dyDescent="0.2">
      <c r="A37" s="5"/>
      <c r="B37" s="477" t="s">
        <v>403</v>
      </c>
      <c r="C37" s="477"/>
      <c r="D37" s="477"/>
      <c r="E37" s="477"/>
      <c r="F37" s="477"/>
      <c r="G37" s="477"/>
      <c r="H37" s="321"/>
      <c r="I37" s="321"/>
      <c r="J37" s="321"/>
      <c r="K37" s="321"/>
      <c r="L37" s="321"/>
      <c r="M37" s="321"/>
      <c r="N37" s="321"/>
      <c r="O37" s="321"/>
      <c r="P37" s="321"/>
      <c r="Q37" s="321"/>
      <c r="R37" s="322"/>
      <c r="S37" s="122"/>
      <c r="U37" s="475"/>
      <c r="V37" s="473"/>
      <c r="W37" s="122"/>
      <c r="X37" s="122"/>
      <c r="Y37" s="5"/>
    </row>
    <row r="38" spans="1:25" ht="145.5" customHeight="1" x14ac:dyDescent="0.2">
      <c r="A38" s="5"/>
      <c r="B38" s="491" t="s">
        <v>378</v>
      </c>
      <c r="C38" s="316" t="s">
        <v>346</v>
      </c>
      <c r="D38" s="344" t="s">
        <v>362</v>
      </c>
      <c r="E38" s="345">
        <v>0.1</v>
      </c>
      <c r="F38" s="346">
        <v>43101</v>
      </c>
      <c r="G38" s="346">
        <v>43465</v>
      </c>
      <c r="H38" s="469" t="s">
        <v>817</v>
      </c>
      <c r="I38" s="348" t="s">
        <v>399</v>
      </c>
      <c r="J38" s="463">
        <v>371745800</v>
      </c>
      <c r="K38" s="463">
        <v>0</v>
      </c>
      <c r="L38" s="463">
        <v>0</v>
      </c>
      <c r="M38" s="349"/>
      <c r="N38" s="350" t="s">
        <v>818</v>
      </c>
      <c r="O38" s="369">
        <f>(1103/1000)</f>
        <v>1.103</v>
      </c>
      <c r="P38" s="464">
        <v>365351267</v>
      </c>
      <c r="Q38" s="468">
        <v>0</v>
      </c>
      <c r="R38" s="352"/>
      <c r="S38" s="27"/>
      <c r="U38" s="475"/>
      <c r="V38" s="473"/>
      <c r="W38" s="119"/>
      <c r="X38" s="2"/>
      <c r="Y38" s="2"/>
    </row>
    <row r="39" spans="1:25" ht="194.25" customHeight="1" x14ac:dyDescent="0.2">
      <c r="A39" s="5"/>
      <c r="B39" s="491"/>
      <c r="C39" s="316" t="s">
        <v>347</v>
      </c>
      <c r="D39" s="344" t="s">
        <v>363</v>
      </c>
      <c r="E39" s="345">
        <v>0.04</v>
      </c>
      <c r="F39" s="346">
        <v>43101</v>
      </c>
      <c r="G39" s="346">
        <v>43465</v>
      </c>
      <c r="H39" s="469"/>
      <c r="I39" s="348" t="s">
        <v>400</v>
      </c>
      <c r="J39" s="464"/>
      <c r="K39" s="464"/>
      <c r="L39" s="464"/>
      <c r="M39" s="349"/>
      <c r="N39" s="350" t="s">
        <v>819</v>
      </c>
      <c r="O39" s="369">
        <f>(285/1000)</f>
        <v>0.28499999999999998</v>
      </c>
      <c r="P39" s="464"/>
      <c r="Q39" s="468"/>
      <c r="R39" s="352"/>
      <c r="S39" s="27"/>
      <c r="U39" s="475"/>
      <c r="V39" s="473"/>
      <c r="W39" s="119"/>
      <c r="X39" s="2"/>
      <c r="Y39" s="2"/>
    </row>
    <row r="40" spans="1:25" ht="159" customHeight="1" x14ac:dyDescent="0.2">
      <c r="A40" s="5"/>
      <c r="B40" s="314" t="s">
        <v>379</v>
      </c>
      <c r="C40" s="316" t="s">
        <v>348</v>
      </c>
      <c r="D40" s="344" t="s">
        <v>364</v>
      </c>
      <c r="E40" s="345">
        <v>0.04</v>
      </c>
      <c r="F40" s="346">
        <v>43160</v>
      </c>
      <c r="G40" s="346">
        <v>43465</v>
      </c>
      <c r="H40" s="347" t="s">
        <v>419</v>
      </c>
      <c r="I40" s="348" t="s">
        <v>401</v>
      </c>
      <c r="J40" s="349">
        <v>185838600</v>
      </c>
      <c r="K40" s="349">
        <v>0</v>
      </c>
      <c r="L40" s="349">
        <v>0</v>
      </c>
      <c r="M40" s="349"/>
      <c r="N40" s="350" t="s">
        <v>792</v>
      </c>
      <c r="O40" s="351">
        <v>1</v>
      </c>
      <c r="P40" s="349">
        <v>134607000</v>
      </c>
      <c r="Q40" s="368">
        <v>0</v>
      </c>
      <c r="R40" s="370"/>
      <c r="S40" s="27"/>
      <c r="T40" s="53"/>
      <c r="U40" s="475"/>
      <c r="V40" s="473"/>
      <c r="W40" s="119"/>
      <c r="X40" s="2"/>
      <c r="Y40" s="2"/>
    </row>
    <row r="41" spans="1:25" ht="96" customHeight="1" x14ac:dyDescent="0.2">
      <c r="A41" s="5"/>
      <c r="B41" s="314" t="s">
        <v>380</v>
      </c>
      <c r="C41" s="316" t="s">
        <v>349</v>
      </c>
      <c r="D41" s="344" t="s">
        <v>365</v>
      </c>
      <c r="E41" s="345">
        <v>0.02</v>
      </c>
      <c r="F41" s="346">
        <v>43132</v>
      </c>
      <c r="G41" s="346">
        <v>43313</v>
      </c>
      <c r="H41" s="347" t="s">
        <v>420</v>
      </c>
      <c r="I41" s="358" t="s">
        <v>402</v>
      </c>
      <c r="J41" s="359">
        <v>100000000</v>
      </c>
      <c r="K41" s="359">
        <v>0</v>
      </c>
      <c r="L41" s="359">
        <v>0</v>
      </c>
      <c r="M41" s="359"/>
      <c r="N41" s="360" t="s">
        <v>793</v>
      </c>
      <c r="O41" s="351">
        <v>1</v>
      </c>
      <c r="P41" s="371">
        <v>0</v>
      </c>
      <c r="Q41" s="371">
        <v>0</v>
      </c>
      <c r="R41" s="372"/>
      <c r="S41" s="27"/>
      <c r="T41" s="53"/>
      <c r="U41" s="475"/>
      <c r="V41" s="473"/>
      <c r="W41" s="119"/>
      <c r="X41" s="2"/>
      <c r="Y41" s="2"/>
    </row>
    <row r="42" spans="1:25" ht="28.5" customHeight="1" x14ac:dyDescent="0.2">
      <c r="A42" s="123"/>
      <c r="B42" s="503" t="s">
        <v>735</v>
      </c>
      <c r="C42" s="503"/>
      <c r="D42" s="503"/>
      <c r="E42" s="503"/>
      <c r="F42" s="503"/>
      <c r="G42" s="503"/>
      <c r="H42" s="503"/>
      <c r="I42" s="324"/>
      <c r="J42" s="325">
        <f>SUM(J15:J41)</f>
        <v>2631839730</v>
      </c>
      <c r="K42" s="325">
        <f>SUM(K15:K41)</f>
        <v>4383750259</v>
      </c>
      <c r="L42" s="325">
        <f t="shared" ref="L42" si="1">SUM(L15:L41)</f>
        <v>0</v>
      </c>
      <c r="M42" s="324"/>
      <c r="N42" s="324"/>
      <c r="O42" s="326">
        <f>SUM(O15:O41)/24</f>
        <v>0.83139155207537574</v>
      </c>
      <c r="P42" s="312">
        <f t="shared" ref="P42:Q42" si="2">SUM(P15:P41)</f>
        <v>2224025637</v>
      </c>
      <c r="Q42" s="312">
        <f t="shared" si="2"/>
        <v>1403719953</v>
      </c>
      <c r="R42" s="324"/>
      <c r="S42" s="5"/>
      <c r="T42" s="5"/>
      <c r="U42" s="5"/>
      <c r="V42" s="5"/>
      <c r="W42" s="5"/>
      <c r="X42" s="5"/>
      <c r="Y42" s="5"/>
    </row>
    <row r="43" spans="1:25" ht="13.5" customHeight="1" x14ac:dyDescent="0.2">
      <c r="A43" s="123"/>
      <c r="B43" s="327"/>
      <c r="C43" s="327"/>
      <c r="D43" s="327"/>
      <c r="E43" s="327"/>
      <c r="F43" s="327"/>
      <c r="G43" s="327"/>
      <c r="H43" s="327"/>
      <c r="I43" s="327"/>
      <c r="J43" s="328"/>
      <c r="K43" s="328"/>
      <c r="L43" s="328"/>
      <c r="M43" s="327"/>
      <c r="N43" s="327"/>
      <c r="O43" s="329"/>
      <c r="P43" s="327"/>
      <c r="Q43" s="330"/>
      <c r="R43" s="330"/>
      <c r="S43" s="5"/>
      <c r="T43" s="5"/>
      <c r="U43" s="5"/>
      <c r="V43" s="5"/>
      <c r="W43" s="5"/>
      <c r="X43" s="5"/>
      <c r="Y43" s="5"/>
    </row>
    <row r="44" spans="1:25" ht="33.75" customHeight="1" x14ac:dyDescent="0.2">
      <c r="A44" s="5"/>
      <c r="B44" s="478" t="s">
        <v>473</v>
      </c>
      <c r="C44" s="478"/>
      <c r="D44" s="478"/>
      <c r="E44" s="478"/>
      <c r="F44" s="499" t="s">
        <v>656</v>
      </c>
      <c r="G44" s="499"/>
      <c r="H44" s="331">
        <v>0.15</v>
      </c>
      <c r="I44" s="332"/>
      <c r="J44" s="332"/>
      <c r="K44" s="332"/>
      <c r="L44" s="332"/>
      <c r="M44" s="332"/>
      <c r="N44" s="332"/>
      <c r="O44" s="333">
        <f>H44*O68</f>
        <v>0.12085714285714287</v>
      </c>
      <c r="P44" s="332"/>
      <c r="Q44" s="332"/>
      <c r="R44" s="334"/>
      <c r="S44" s="122"/>
      <c r="T44" s="122"/>
      <c r="U44" s="122"/>
      <c r="V44" s="122"/>
      <c r="W44" s="122"/>
      <c r="X44" s="122"/>
      <c r="Y44" s="5"/>
    </row>
    <row r="45" spans="1:25" ht="94.5" customHeight="1" x14ac:dyDescent="0.2">
      <c r="A45" s="5"/>
      <c r="B45" s="494" t="s">
        <v>459</v>
      </c>
      <c r="C45" s="335" t="s">
        <v>302</v>
      </c>
      <c r="D45" s="336" t="s">
        <v>422</v>
      </c>
      <c r="E45" s="337">
        <v>1.0500000000000001E-2</v>
      </c>
      <c r="F45" s="373">
        <v>43191</v>
      </c>
      <c r="G45" s="373">
        <v>43435</v>
      </c>
      <c r="H45" s="374" t="s">
        <v>767</v>
      </c>
      <c r="I45" s="374" t="s">
        <v>461</v>
      </c>
      <c r="J45" s="375">
        <v>62315000</v>
      </c>
      <c r="K45" s="376">
        <v>344064700</v>
      </c>
      <c r="L45" s="375">
        <v>0</v>
      </c>
      <c r="M45" s="375"/>
      <c r="N45" s="377" t="s">
        <v>757</v>
      </c>
      <c r="O45" s="367">
        <v>0.8</v>
      </c>
      <c r="P45" s="375">
        <v>62315000</v>
      </c>
      <c r="Q45" s="378">
        <v>344064700</v>
      </c>
      <c r="R45" s="378">
        <v>0</v>
      </c>
      <c r="S45" s="27"/>
      <c r="T45" s="53"/>
      <c r="U45" s="475"/>
      <c r="V45" s="473"/>
      <c r="W45" s="119"/>
      <c r="X45" s="2"/>
      <c r="Y45" s="2"/>
    </row>
    <row r="46" spans="1:25" ht="78.75" customHeight="1" x14ac:dyDescent="0.2">
      <c r="A46" s="5"/>
      <c r="B46" s="495"/>
      <c r="C46" s="316" t="s">
        <v>303</v>
      </c>
      <c r="D46" s="338" t="s">
        <v>423</v>
      </c>
      <c r="E46" s="339">
        <v>1.0500000000000001E-2</v>
      </c>
      <c r="F46" s="346">
        <v>43191</v>
      </c>
      <c r="G46" s="346">
        <v>43435</v>
      </c>
      <c r="H46" s="348" t="s">
        <v>768</v>
      </c>
      <c r="I46" s="348" t="s">
        <v>461</v>
      </c>
      <c r="J46" s="349">
        <v>0</v>
      </c>
      <c r="K46" s="349">
        <f>315254128+4284000</f>
        <v>319538128</v>
      </c>
      <c r="L46" s="349">
        <v>0</v>
      </c>
      <c r="M46" s="349"/>
      <c r="N46" s="350" t="s">
        <v>758</v>
      </c>
      <c r="O46" s="351">
        <v>0.72</v>
      </c>
      <c r="P46" s="349">
        <v>0</v>
      </c>
      <c r="Q46" s="349">
        <v>315254128</v>
      </c>
      <c r="R46" s="349">
        <v>0</v>
      </c>
      <c r="S46" s="27"/>
      <c r="T46" s="53"/>
      <c r="U46" s="475"/>
      <c r="V46" s="473"/>
      <c r="W46" s="119"/>
      <c r="X46" s="2"/>
      <c r="Y46" s="2"/>
    </row>
    <row r="47" spans="1:25" ht="111" customHeight="1" x14ac:dyDescent="0.2">
      <c r="A47" s="5"/>
      <c r="B47" s="495"/>
      <c r="C47" s="316" t="s">
        <v>304</v>
      </c>
      <c r="D47" s="338" t="s">
        <v>424</v>
      </c>
      <c r="E47" s="339">
        <v>1.0500000000000001E-2</v>
      </c>
      <c r="F47" s="346">
        <v>43191</v>
      </c>
      <c r="G47" s="346">
        <v>43435</v>
      </c>
      <c r="H47" s="348" t="s">
        <v>767</v>
      </c>
      <c r="I47" s="348" t="s">
        <v>462</v>
      </c>
      <c r="J47" s="349">
        <v>0</v>
      </c>
      <c r="K47" s="349">
        <v>0</v>
      </c>
      <c r="L47" s="349">
        <v>0</v>
      </c>
      <c r="M47" s="349"/>
      <c r="N47" s="350" t="s">
        <v>759</v>
      </c>
      <c r="O47" s="351">
        <v>0.8</v>
      </c>
      <c r="P47" s="349">
        <v>0</v>
      </c>
      <c r="Q47" s="349">
        <v>0</v>
      </c>
      <c r="R47" s="349">
        <v>0</v>
      </c>
      <c r="S47" s="27"/>
      <c r="T47" s="53"/>
      <c r="U47" s="475"/>
      <c r="V47" s="473"/>
      <c r="W47" s="119"/>
      <c r="X47" s="2"/>
      <c r="Y47" s="2"/>
    </row>
    <row r="48" spans="1:25" ht="105" customHeight="1" x14ac:dyDescent="0.2">
      <c r="A48" s="5"/>
      <c r="B48" s="495"/>
      <c r="C48" s="316" t="s">
        <v>305</v>
      </c>
      <c r="D48" s="338" t="s">
        <v>425</v>
      </c>
      <c r="E48" s="339">
        <v>1.0500000000000001E-2</v>
      </c>
      <c r="F48" s="346">
        <v>43191</v>
      </c>
      <c r="G48" s="346">
        <v>43435</v>
      </c>
      <c r="H48" s="348" t="s">
        <v>768</v>
      </c>
      <c r="I48" s="348" t="s">
        <v>463</v>
      </c>
      <c r="J48" s="349">
        <v>0</v>
      </c>
      <c r="K48" s="349">
        <v>140400000</v>
      </c>
      <c r="L48" s="349">
        <v>0</v>
      </c>
      <c r="M48" s="349"/>
      <c r="N48" s="350" t="s">
        <v>760</v>
      </c>
      <c r="O48" s="351">
        <v>0.75</v>
      </c>
      <c r="P48" s="349">
        <v>0</v>
      </c>
      <c r="Q48" s="349">
        <v>140400000</v>
      </c>
      <c r="R48" s="349">
        <v>0</v>
      </c>
      <c r="S48" s="27"/>
      <c r="T48" s="53"/>
      <c r="U48" s="475"/>
      <c r="V48" s="473"/>
      <c r="W48" s="119"/>
      <c r="X48" s="2"/>
      <c r="Y48" s="2"/>
    </row>
    <row r="49" spans="1:25" ht="131.25" customHeight="1" x14ac:dyDescent="0.2">
      <c r="A49" s="5"/>
      <c r="B49" s="496"/>
      <c r="C49" s="319" t="s">
        <v>421</v>
      </c>
      <c r="D49" s="340" t="s">
        <v>426</v>
      </c>
      <c r="E49" s="341">
        <v>1.0500000000000001E-2</v>
      </c>
      <c r="F49" s="356">
        <v>43191</v>
      </c>
      <c r="G49" s="356">
        <v>43435</v>
      </c>
      <c r="H49" s="358" t="s">
        <v>768</v>
      </c>
      <c r="I49" s="358" t="s">
        <v>464</v>
      </c>
      <c r="J49" s="359">
        <v>0</v>
      </c>
      <c r="K49" s="359">
        <v>200000000</v>
      </c>
      <c r="L49" s="359">
        <v>0</v>
      </c>
      <c r="M49" s="359"/>
      <c r="N49" s="360" t="s">
        <v>761</v>
      </c>
      <c r="O49" s="361">
        <v>0.3</v>
      </c>
      <c r="P49" s="359">
        <v>0</v>
      </c>
      <c r="Q49" s="359">
        <v>0</v>
      </c>
      <c r="R49" s="359">
        <v>0</v>
      </c>
      <c r="S49" s="27"/>
      <c r="T49" s="53"/>
      <c r="U49" s="475"/>
      <c r="V49" s="473"/>
      <c r="W49" s="119"/>
      <c r="X49" s="2"/>
      <c r="Y49" s="2"/>
    </row>
    <row r="50" spans="1:25" ht="33.75" customHeight="1" x14ac:dyDescent="0.2">
      <c r="A50" s="5"/>
      <c r="B50" s="478" t="s">
        <v>473</v>
      </c>
      <c r="C50" s="478"/>
      <c r="D50" s="478"/>
      <c r="E50" s="478"/>
      <c r="F50" s="478"/>
      <c r="G50" s="478"/>
      <c r="H50" s="332"/>
      <c r="I50" s="332"/>
      <c r="J50" s="332"/>
      <c r="K50" s="332"/>
      <c r="L50" s="332"/>
      <c r="M50" s="332"/>
      <c r="N50" s="332"/>
      <c r="O50" s="332"/>
      <c r="P50" s="332"/>
      <c r="Q50" s="332"/>
      <c r="R50" s="334"/>
      <c r="S50" s="122"/>
      <c r="T50" s="122"/>
      <c r="U50" s="475"/>
      <c r="V50" s="473"/>
      <c r="W50" s="122"/>
      <c r="X50" s="122"/>
      <c r="Y50" s="5"/>
    </row>
    <row r="51" spans="1:25" ht="114" customHeight="1" x14ac:dyDescent="0.2">
      <c r="A51" s="5"/>
      <c r="B51" s="495" t="s">
        <v>459</v>
      </c>
      <c r="C51" s="316" t="s">
        <v>443</v>
      </c>
      <c r="D51" s="338" t="s">
        <v>427</v>
      </c>
      <c r="E51" s="339">
        <v>1.0500000000000001E-2</v>
      </c>
      <c r="F51" s="346">
        <v>43191</v>
      </c>
      <c r="G51" s="346">
        <v>43435</v>
      </c>
      <c r="H51" s="348" t="s">
        <v>768</v>
      </c>
      <c r="I51" s="348" t="s">
        <v>465</v>
      </c>
      <c r="J51" s="349">
        <v>0</v>
      </c>
      <c r="K51" s="349">
        <v>42000000</v>
      </c>
      <c r="L51" s="349">
        <v>0</v>
      </c>
      <c r="M51" s="349"/>
      <c r="N51" s="350" t="s">
        <v>762</v>
      </c>
      <c r="O51" s="351">
        <v>0.35</v>
      </c>
      <c r="P51" s="349">
        <v>0</v>
      </c>
      <c r="Q51" s="349">
        <v>0</v>
      </c>
      <c r="R51" s="349">
        <v>0</v>
      </c>
      <c r="S51" s="27"/>
      <c r="T51" s="53"/>
      <c r="U51" s="475"/>
      <c r="V51" s="473"/>
      <c r="W51" s="119"/>
      <c r="X51" s="2"/>
      <c r="Y51" s="2"/>
    </row>
    <row r="52" spans="1:25" ht="114" customHeight="1" x14ac:dyDescent="0.2">
      <c r="A52" s="5"/>
      <c r="B52" s="495"/>
      <c r="C52" s="316" t="s">
        <v>444</v>
      </c>
      <c r="D52" s="338" t="s">
        <v>428</v>
      </c>
      <c r="E52" s="339">
        <v>1.0500000000000001E-2</v>
      </c>
      <c r="F52" s="346">
        <v>43252</v>
      </c>
      <c r="G52" s="346">
        <v>43435</v>
      </c>
      <c r="H52" s="348" t="s">
        <v>769</v>
      </c>
      <c r="I52" s="348" t="s">
        <v>466</v>
      </c>
      <c r="J52" s="349">
        <v>0</v>
      </c>
      <c r="K52" s="349">
        <v>231900000</v>
      </c>
      <c r="L52" s="349">
        <v>0</v>
      </c>
      <c r="M52" s="349"/>
      <c r="N52" s="350" t="s">
        <v>763</v>
      </c>
      <c r="O52" s="351">
        <v>0.9</v>
      </c>
      <c r="P52" s="349">
        <v>0</v>
      </c>
      <c r="Q52" s="349">
        <v>0</v>
      </c>
      <c r="R52" s="349">
        <v>0</v>
      </c>
      <c r="S52" s="27"/>
      <c r="T52" s="53"/>
      <c r="U52" s="475"/>
      <c r="V52" s="473"/>
      <c r="W52" s="119"/>
      <c r="X52" s="2"/>
      <c r="Y52" s="2"/>
    </row>
    <row r="53" spans="1:25" ht="114" customHeight="1" x14ac:dyDescent="0.2">
      <c r="A53" s="5"/>
      <c r="B53" s="495" t="s">
        <v>460</v>
      </c>
      <c r="C53" s="316" t="s">
        <v>445</v>
      </c>
      <c r="D53" s="338" t="s">
        <v>429</v>
      </c>
      <c r="E53" s="339">
        <v>6.0000000000000001E-3</v>
      </c>
      <c r="F53" s="346">
        <v>43101</v>
      </c>
      <c r="G53" s="346">
        <v>43435</v>
      </c>
      <c r="H53" s="348" t="s">
        <v>770</v>
      </c>
      <c r="I53" s="348" t="s">
        <v>467</v>
      </c>
      <c r="J53" s="349">
        <v>0</v>
      </c>
      <c r="K53" s="349">
        <v>0</v>
      </c>
      <c r="L53" s="349">
        <v>0</v>
      </c>
      <c r="M53" s="349"/>
      <c r="N53" s="350" t="s">
        <v>744</v>
      </c>
      <c r="O53" s="351">
        <v>1</v>
      </c>
      <c r="P53" s="349">
        <v>0</v>
      </c>
      <c r="Q53" s="349">
        <v>0</v>
      </c>
      <c r="R53" s="349">
        <v>0</v>
      </c>
      <c r="S53" s="27"/>
      <c r="T53" s="53"/>
      <c r="U53" s="475"/>
      <c r="V53" s="473"/>
      <c r="W53" s="119"/>
      <c r="X53" s="2"/>
      <c r="Y53" s="2"/>
    </row>
    <row r="54" spans="1:25" ht="114" customHeight="1" x14ac:dyDescent="0.2">
      <c r="A54" s="5"/>
      <c r="B54" s="495"/>
      <c r="C54" s="316" t="s">
        <v>446</v>
      </c>
      <c r="D54" s="338" t="s">
        <v>430</v>
      </c>
      <c r="E54" s="339">
        <v>6.0000000000000001E-3</v>
      </c>
      <c r="F54" s="346">
        <v>43101</v>
      </c>
      <c r="G54" s="346">
        <v>43435</v>
      </c>
      <c r="H54" s="348" t="s">
        <v>771</v>
      </c>
      <c r="I54" s="348"/>
      <c r="J54" s="349">
        <v>87252000</v>
      </c>
      <c r="K54" s="349">
        <v>0</v>
      </c>
      <c r="L54" s="349">
        <v>0</v>
      </c>
      <c r="M54" s="349"/>
      <c r="N54" s="350" t="s">
        <v>764</v>
      </c>
      <c r="O54" s="351">
        <v>1</v>
      </c>
      <c r="P54" s="349">
        <v>87252000</v>
      </c>
      <c r="Q54" s="349"/>
      <c r="R54" s="352"/>
      <c r="S54" s="27"/>
      <c r="T54" s="53"/>
      <c r="U54" s="475"/>
      <c r="V54" s="473"/>
      <c r="W54" s="119"/>
      <c r="X54" s="2"/>
      <c r="Y54" s="2"/>
    </row>
    <row r="55" spans="1:25" ht="114" customHeight="1" x14ac:dyDescent="0.2">
      <c r="A55" s="5"/>
      <c r="B55" s="495"/>
      <c r="C55" s="316" t="s">
        <v>447</v>
      </c>
      <c r="D55" s="338" t="s">
        <v>431</v>
      </c>
      <c r="E55" s="339">
        <v>6.0000000000000001E-3</v>
      </c>
      <c r="F55" s="346">
        <v>43101</v>
      </c>
      <c r="G55" s="346">
        <v>43435</v>
      </c>
      <c r="H55" s="348" t="s">
        <v>772</v>
      </c>
      <c r="I55" s="348"/>
      <c r="J55" s="349">
        <v>86027480</v>
      </c>
      <c r="K55" s="349">
        <v>0</v>
      </c>
      <c r="L55" s="349">
        <v>0</v>
      </c>
      <c r="M55" s="349"/>
      <c r="N55" s="350" t="s">
        <v>804</v>
      </c>
      <c r="O55" s="351">
        <v>1</v>
      </c>
      <c r="P55" s="349">
        <v>86027480</v>
      </c>
      <c r="Q55" s="349"/>
      <c r="R55" s="352"/>
      <c r="S55" s="27"/>
      <c r="T55" s="53"/>
      <c r="U55" s="475"/>
      <c r="V55" s="473"/>
      <c r="W55" s="119"/>
      <c r="X55" s="2"/>
      <c r="Y55" s="2"/>
    </row>
    <row r="56" spans="1:25" ht="124.5" customHeight="1" x14ac:dyDescent="0.2">
      <c r="A56" s="5"/>
      <c r="B56" s="495"/>
      <c r="C56" s="316" t="s">
        <v>448</v>
      </c>
      <c r="D56" s="338" t="s">
        <v>432</v>
      </c>
      <c r="E56" s="339">
        <v>6.0000000000000001E-3</v>
      </c>
      <c r="F56" s="346">
        <v>43160</v>
      </c>
      <c r="G56" s="346">
        <v>43435</v>
      </c>
      <c r="H56" s="348" t="s">
        <v>773</v>
      </c>
      <c r="I56" s="348"/>
      <c r="J56" s="349">
        <v>36146000</v>
      </c>
      <c r="K56" s="349">
        <v>0</v>
      </c>
      <c r="L56" s="349">
        <v>0</v>
      </c>
      <c r="M56" s="349"/>
      <c r="N56" s="350" t="s">
        <v>765</v>
      </c>
      <c r="O56" s="351">
        <v>1</v>
      </c>
      <c r="P56" s="349">
        <v>36146000</v>
      </c>
      <c r="Q56" s="349"/>
      <c r="R56" s="352"/>
      <c r="S56" s="27"/>
      <c r="T56" s="53"/>
      <c r="U56" s="475"/>
      <c r="V56" s="473"/>
      <c r="W56" s="119"/>
      <c r="X56" s="2"/>
      <c r="Y56" s="2"/>
    </row>
    <row r="57" spans="1:25" ht="114" customHeight="1" x14ac:dyDescent="0.2">
      <c r="A57" s="5"/>
      <c r="B57" s="495"/>
      <c r="C57" s="316" t="s">
        <v>449</v>
      </c>
      <c r="D57" s="338" t="s">
        <v>433</v>
      </c>
      <c r="E57" s="339">
        <v>6.0000000000000001E-3</v>
      </c>
      <c r="F57" s="346">
        <v>43221</v>
      </c>
      <c r="G57" s="346">
        <v>43435</v>
      </c>
      <c r="H57" s="348" t="s">
        <v>774</v>
      </c>
      <c r="I57" s="348"/>
      <c r="J57" s="349">
        <v>0</v>
      </c>
      <c r="K57" s="349">
        <v>0</v>
      </c>
      <c r="L57" s="349">
        <v>0</v>
      </c>
      <c r="M57" s="349"/>
      <c r="N57" s="350" t="s">
        <v>805</v>
      </c>
      <c r="O57" s="351">
        <v>1</v>
      </c>
      <c r="P57" s="349">
        <v>0</v>
      </c>
      <c r="Q57" s="349"/>
      <c r="R57" s="352"/>
      <c r="S57" s="27"/>
      <c r="T57" s="53"/>
      <c r="U57" s="475"/>
      <c r="V57" s="473"/>
      <c r="W57" s="119"/>
      <c r="X57" s="2"/>
      <c r="Y57" s="2"/>
    </row>
    <row r="58" spans="1:25" ht="105.75" customHeight="1" x14ac:dyDescent="0.2">
      <c r="A58" s="5"/>
      <c r="B58" s="496"/>
      <c r="C58" s="319" t="s">
        <v>450</v>
      </c>
      <c r="D58" s="340" t="s">
        <v>434</v>
      </c>
      <c r="E58" s="341">
        <v>6.0000000000000001E-3</v>
      </c>
      <c r="F58" s="356">
        <v>43252</v>
      </c>
      <c r="G58" s="356">
        <v>43435</v>
      </c>
      <c r="H58" s="358" t="s">
        <v>774</v>
      </c>
      <c r="I58" s="358"/>
      <c r="J58" s="359">
        <v>0</v>
      </c>
      <c r="K58" s="359">
        <v>0</v>
      </c>
      <c r="L58" s="359">
        <v>0</v>
      </c>
      <c r="M58" s="359"/>
      <c r="N58" s="360" t="s">
        <v>766</v>
      </c>
      <c r="O58" s="361">
        <v>0.8</v>
      </c>
      <c r="P58" s="359">
        <v>0</v>
      </c>
      <c r="Q58" s="359"/>
      <c r="R58" s="362"/>
      <c r="S58" s="27"/>
      <c r="T58" s="53"/>
      <c r="U58" s="475"/>
      <c r="V58" s="473"/>
      <c r="W58" s="119"/>
      <c r="X58" s="2"/>
      <c r="Y58" s="2"/>
    </row>
    <row r="59" spans="1:25" ht="33.75" customHeight="1" x14ac:dyDescent="0.2">
      <c r="A59" s="5"/>
      <c r="B59" s="500" t="s">
        <v>473</v>
      </c>
      <c r="C59" s="500"/>
      <c r="D59" s="500"/>
      <c r="E59" s="342"/>
      <c r="F59" s="478"/>
      <c r="G59" s="478"/>
      <c r="H59" s="332"/>
      <c r="I59" s="332"/>
      <c r="J59" s="332"/>
      <c r="K59" s="332"/>
      <c r="L59" s="332"/>
      <c r="M59" s="332"/>
      <c r="N59" s="332"/>
      <c r="O59" s="332"/>
      <c r="P59" s="332"/>
      <c r="Q59" s="332"/>
      <c r="R59" s="334"/>
      <c r="S59" s="122"/>
      <c r="T59" s="122"/>
      <c r="U59" s="475"/>
      <c r="V59" s="473"/>
      <c r="W59" s="122"/>
      <c r="X59" s="122"/>
      <c r="Y59" s="5"/>
    </row>
    <row r="60" spans="1:25" ht="109.5" customHeight="1" x14ac:dyDescent="0.2">
      <c r="A60" s="5"/>
      <c r="B60" s="495" t="s">
        <v>460</v>
      </c>
      <c r="C60" s="316" t="s">
        <v>451</v>
      </c>
      <c r="D60" s="338" t="s">
        <v>435</v>
      </c>
      <c r="E60" s="339">
        <v>6.0000000000000001E-3</v>
      </c>
      <c r="F60" s="346">
        <v>43101</v>
      </c>
      <c r="G60" s="346">
        <v>43435</v>
      </c>
      <c r="H60" s="348" t="s">
        <v>775</v>
      </c>
      <c r="I60" s="348"/>
      <c r="J60" s="349">
        <v>0</v>
      </c>
      <c r="K60" s="349">
        <v>0</v>
      </c>
      <c r="L60" s="349">
        <v>0</v>
      </c>
      <c r="M60" s="349"/>
      <c r="N60" s="350" t="s">
        <v>806</v>
      </c>
      <c r="O60" s="351">
        <v>1</v>
      </c>
      <c r="P60" s="349">
        <v>0</v>
      </c>
      <c r="Q60" s="349">
        <v>0</v>
      </c>
      <c r="R60" s="375">
        <v>0</v>
      </c>
      <c r="S60" s="27"/>
      <c r="T60" s="53"/>
      <c r="U60" s="475"/>
      <c r="V60" s="473"/>
      <c r="W60" s="119"/>
      <c r="X60" s="2"/>
      <c r="Y60" s="2"/>
    </row>
    <row r="61" spans="1:25" ht="109.5" customHeight="1" x14ac:dyDescent="0.2">
      <c r="A61" s="5"/>
      <c r="B61" s="495"/>
      <c r="C61" s="316" t="s">
        <v>452</v>
      </c>
      <c r="D61" s="338" t="s">
        <v>436</v>
      </c>
      <c r="E61" s="339">
        <v>6.0000000000000001E-3</v>
      </c>
      <c r="F61" s="346">
        <v>43191</v>
      </c>
      <c r="G61" s="346">
        <v>43435</v>
      </c>
      <c r="H61" s="348" t="s">
        <v>774</v>
      </c>
      <c r="I61" s="348"/>
      <c r="J61" s="349">
        <v>0</v>
      </c>
      <c r="K61" s="349">
        <v>0</v>
      </c>
      <c r="L61" s="349">
        <v>0</v>
      </c>
      <c r="M61" s="349"/>
      <c r="N61" s="350" t="s">
        <v>780</v>
      </c>
      <c r="O61" s="351">
        <v>1</v>
      </c>
      <c r="P61" s="349">
        <v>0</v>
      </c>
      <c r="Q61" s="349">
        <v>0</v>
      </c>
      <c r="R61" s="349">
        <v>0</v>
      </c>
      <c r="S61" s="27"/>
      <c r="T61" s="53"/>
      <c r="U61" s="475"/>
      <c r="V61" s="473"/>
      <c r="W61" s="119"/>
      <c r="X61" s="2"/>
      <c r="Y61" s="2"/>
    </row>
    <row r="62" spans="1:25" ht="109.5" customHeight="1" x14ac:dyDescent="0.2">
      <c r="A62" s="5"/>
      <c r="B62" s="495"/>
      <c r="C62" s="316" t="s">
        <v>453</v>
      </c>
      <c r="D62" s="338" t="s">
        <v>437</v>
      </c>
      <c r="E62" s="339">
        <v>6.0000000000000001E-3</v>
      </c>
      <c r="F62" s="346">
        <v>43191</v>
      </c>
      <c r="G62" s="346">
        <v>43435</v>
      </c>
      <c r="H62" s="348" t="s">
        <v>776</v>
      </c>
      <c r="I62" s="348"/>
      <c r="J62" s="349">
        <v>0</v>
      </c>
      <c r="K62" s="349">
        <v>270000000</v>
      </c>
      <c r="L62" s="349">
        <v>0</v>
      </c>
      <c r="M62" s="349"/>
      <c r="N62" s="350" t="s">
        <v>781</v>
      </c>
      <c r="O62" s="351">
        <v>1</v>
      </c>
      <c r="P62" s="349">
        <v>0</v>
      </c>
      <c r="Q62" s="349">
        <v>0</v>
      </c>
      <c r="R62" s="349">
        <v>0</v>
      </c>
      <c r="S62" s="27"/>
      <c r="T62" s="53"/>
      <c r="U62" s="475"/>
      <c r="V62" s="473"/>
      <c r="W62" s="119"/>
      <c r="X62" s="2"/>
      <c r="Y62" s="2"/>
    </row>
    <row r="63" spans="1:25" ht="153" customHeight="1" x14ac:dyDescent="0.2">
      <c r="A63" s="5"/>
      <c r="B63" s="495"/>
      <c r="C63" s="316" t="s">
        <v>454</v>
      </c>
      <c r="D63" s="338" t="s">
        <v>438</v>
      </c>
      <c r="E63" s="339">
        <v>6.0000000000000001E-3</v>
      </c>
      <c r="F63" s="346">
        <v>43101</v>
      </c>
      <c r="G63" s="346">
        <v>43435</v>
      </c>
      <c r="H63" s="348" t="s">
        <v>777</v>
      </c>
      <c r="I63" s="348"/>
      <c r="J63" s="349">
        <v>74778000</v>
      </c>
      <c r="K63" s="349">
        <v>0</v>
      </c>
      <c r="L63" s="349">
        <v>0</v>
      </c>
      <c r="M63" s="349"/>
      <c r="N63" s="350" t="s">
        <v>782</v>
      </c>
      <c r="O63" s="351">
        <v>1</v>
      </c>
      <c r="P63" s="349">
        <v>74778000</v>
      </c>
      <c r="Q63" s="349">
        <v>0</v>
      </c>
      <c r="R63" s="349">
        <v>0</v>
      </c>
      <c r="S63" s="27"/>
      <c r="T63" s="53"/>
      <c r="U63" s="475"/>
      <c r="V63" s="473"/>
      <c r="W63" s="119"/>
      <c r="X63" s="2"/>
      <c r="Y63" s="2"/>
    </row>
    <row r="64" spans="1:25" ht="141" customHeight="1" x14ac:dyDescent="0.2">
      <c r="A64" s="5"/>
      <c r="B64" s="495"/>
      <c r="C64" s="316" t="s">
        <v>455</v>
      </c>
      <c r="D64" s="338" t="s">
        <v>439</v>
      </c>
      <c r="E64" s="339">
        <v>6.0000000000000001E-3</v>
      </c>
      <c r="F64" s="346">
        <v>43282</v>
      </c>
      <c r="G64" s="346">
        <v>43435</v>
      </c>
      <c r="H64" s="348" t="s">
        <v>778</v>
      </c>
      <c r="I64" s="348" t="s">
        <v>468</v>
      </c>
      <c r="J64" s="349">
        <v>0</v>
      </c>
      <c r="K64" s="349">
        <v>0</v>
      </c>
      <c r="L64" s="349">
        <v>0</v>
      </c>
      <c r="M64" s="349"/>
      <c r="N64" s="350" t="s">
        <v>783</v>
      </c>
      <c r="O64" s="351">
        <v>0.85</v>
      </c>
      <c r="P64" s="349">
        <v>0</v>
      </c>
      <c r="Q64" s="349">
        <v>0</v>
      </c>
      <c r="R64" s="349">
        <v>0</v>
      </c>
      <c r="S64" s="27"/>
      <c r="T64" s="53"/>
      <c r="U64" s="475"/>
      <c r="V64" s="473"/>
      <c r="W64" s="119"/>
      <c r="X64" s="2"/>
      <c r="Y64" s="2"/>
    </row>
    <row r="65" spans="1:25" ht="102" customHeight="1" x14ac:dyDescent="0.2">
      <c r="A65" s="5"/>
      <c r="B65" s="495"/>
      <c r="C65" s="316" t="s">
        <v>456</v>
      </c>
      <c r="D65" s="338" t="s">
        <v>440</v>
      </c>
      <c r="E65" s="339">
        <v>6.0000000000000001E-3</v>
      </c>
      <c r="F65" s="346">
        <v>43221</v>
      </c>
      <c r="G65" s="346">
        <v>43435</v>
      </c>
      <c r="H65" s="348" t="s">
        <v>779</v>
      </c>
      <c r="I65" s="348" t="s">
        <v>469</v>
      </c>
      <c r="J65" s="349">
        <v>0</v>
      </c>
      <c r="K65" s="349">
        <v>0</v>
      </c>
      <c r="L65" s="349">
        <v>0</v>
      </c>
      <c r="M65" s="349"/>
      <c r="N65" s="350" t="s">
        <v>807</v>
      </c>
      <c r="O65" s="351">
        <v>0.3</v>
      </c>
      <c r="P65" s="349">
        <v>0</v>
      </c>
      <c r="Q65" s="349">
        <v>0</v>
      </c>
      <c r="R65" s="349">
        <v>0</v>
      </c>
      <c r="S65" s="27"/>
      <c r="T65" s="53"/>
      <c r="U65" s="475"/>
      <c r="V65" s="473"/>
      <c r="W65" s="119"/>
      <c r="X65" s="2"/>
      <c r="Y65" s="2"/>
    </row>
    <row r="66" spans="1:25" ht="117" customHeight="1" x14ac:dyDescent="0.2">
      <c r="A66" s="5"/>
      <c r="B66" s="495"/>
      <c r="C66" s="316" t="s">
        <v>457</v>
      </c>
      <c r="D66" s="338" t="s">
        <v>441</v>
      </c>
      <c r="E66" s="339">
        <v>2E-3</v>
      </c>
      <c r="F66" s="346">
        <v>43252</v>
      </c>
      <c r="G66" s="346">
        <v>43435</v>
      </c>
      <c r="H66" s="348" t="s">
        <v>471</v>
      </c>
      <c r="I66" s="348" t="s">
        <v>470</v>
      </c>
      <c r="J66" s="349">
        <v>40000000</v>
      </c>
      <c r="K66" s="349">
        <f>3474000*4+16998000</f>
        <v>30894000</v>
      </c>
      <c r="L66" s="349">
        <v>0</v>
      </c>
      <c r="M66" s="349"/>
      <c r="N66" s="350" t="s">
        <v>745</v>
      </c>
      <c r="O66" s="351">
        <v>0.64999999999999991</v>
      </c>
      <c r="P66" s="349">
        <v>40000000</v>
      </c>
      <c r="Q66" s="349">
        <v>6948000</v>
      </c>
      <c r="R66" s="349">
        <v>0</v>
      </c>
      <c r="S66" s="27"/>
      <c r="T66" s="53"/>
      <c r="U66" s="475"/>
      <c r="V66" s="473"/>
      <c r="W66" s="119"/>
      <c r="X66" s="2"/>
      <c r="Y66" s="2"/>
    </row>
    <row r="67" spans="1:25" ht="112.5" customHeight="1" x14ac:dyDescent="0.2">
      <c r="A67" s="5"/>
      <c r="B67" s="496"/>
      <c r="C67" s="316" t="s">
        <v>458</v>
      </c>
      <c r="D67" s="340" t="s">
        <v>442</v>
      </c>
      <c r="E67" s="341">
        <v>2.5000000000000001E-3</v>
      </c>
      <c r="F67" s="356">
        <v>43101</v>
      </c>
      <c r="G67" s="356">
        <v>43465</v>
      </c>
      <c r="H67" s="358" t="s">
        <v>472</v>
      </c>
      <c r="I67" s="358"/>
      <c r="J67" s="359">
        <v>0</v>
      </c>
      <c r="K67" s="359">
        <f>728873+71835766+82500000+26630000+17000000</f>
        <v>198694639</v>
      </c>
      <c r="L67" s="359">
        <v>0</v>
      </c>
      <c r="M67" s="359"/>
      <c r="N67" s="360" t="s">
        <v>746</v>
      </c>
      <c r="O67" s="361">
        <v>0.7</v>
      </c>
      <c r="P67" s="359">
        <v>0</v>
      </c>
      <c r="Q67" s="359">
        <f>728873+71835766+26630000+17000000</f>
        <v>116194639</v>
      </c>
      <c r="R67" s="359">
        <v>0</v>
      </c>
      <c r="S67" s="27"/>
      <c r="T67" s="53"/>
      <c r="U67" s="475"/>
      <c r="V67" s="473"/>
      <c r="W67" s="119"/>
      <c r="X67" s="2"/>
      <c r="Y67" s="2"/>
    </row>
    <row r="68" spans="1:25" ht="28.5" customHeight="1" x14ac:dyDescent="0.2">
      <c r="A68" s="123"/>
      <c r="B68" s="470" t="s">
        <v>735</v>
      </c>
      <c r="C68" s="470"/>
      <c r="D68" s="470"/>
      <c r="E68" s="470"/>
      <c r="F68" s="470"/>
      <c r="G68" s="470"/>
      <c r="H68" s="470"/>
      <c r="I68" s="124"/>
      <c r="J68" s="136">
        <f>SUM(J45:J67)</f>
        <v>386518480</v>
      </c>
      <c r="K68" s="136">
        <f>SUM(K45:K67)</f>
        <v>1777491467</v>
      </c>
      <c r="L68" s="136">
        <f>SUM(L45:L67)</f>
        <v>0</v>
      </c>
      <c r="M68" s="142"/>
      <c r="N68" s="142"/>
      <c r="O68" s="138">
        <f>SUM(O45:O67)/21</f>
        <v>0.80571428571428583</v>
      </c>
      <c r="P68" s="136">
        <f>SUM(P45:P67)</f>
        <v>386518480</v>
      </c>
      <c r="Q68" s="136">
        <f t="shared" ref="Q68:R68" si="3">SUM(Q45:Q67)</f>
        <v>922861467</v>
      </c>
      <c r="R68" s="136">
        <f t="shared" si="3"/>
        <v>0</v>
      </c>
      <c r="S68" s="5"/>
      <c r="T68" s="5"/>
      <c r="U68" s="5"/>
      <c r="V68" s="5"/>
      <c r="W68" s="5"/>
      <c r="X68" s="5"/>
      <c r="Y68" s="5"/>
    </row>
    <row r="69" spans="1:25" ht="16.5" customHeight="1" x14ac:dyDescent="0.2">
      <c r="A69" s="123"/>
      <c r="B69" s="124"/>
      <c r="C69" s="124"/>
      <c r="D69" s="124"/>
      <c r="E69" s="124"/>
      <c r="F69" s="124"/>
      <c r="G69" s="124"/>
      <c r="H69" s="124"/>
      <c r="I69" s="124"/>
      <c r="J69" s="124"/>
      <c r="K69" s="124"/>
      <c r="L69" s="124"/>
      <c r="M69" s="126"/>
      <c r="N69" s="126"/>
      <c r="O69" s="126"/>
      <c r="P69" s="124"/>
      <c r="Q69" s="124"/>
      <c r="R69" s="124"/>
      <c r="S69" s="5"/>
      <c r="T69" s="5"/>
      <c r="U69" s="5"/>
      <c r="V69" s="5"/>
      <c r="W69" s="5"/>
      <c r="X69" s="5"/>
      <c r="Y69" s="5"/>
    </row>
    <row r="70" spans="1:25" ht="33.75" customHeight="1" x14ac:dyDescent="0.2">
      <c r="A70" s="5"/>
      <c r="B70" s="497" t="s">
        <v>481</v>
      </c>
      <c r="C70" s="497"/>
      <c r="D70" s="497"/>
      <c r="E70" s="248"/>
      <c r="F70" s="498" t="s">
        <v>656</v>
      </c>
      <c r="G70" s="498"/>
      <c r="H70" s="247">
        <v>0.1</v>
      </c>
      <c r="I70" s="147"/>
      <c r="J70" s="147"/>
      <c r="K70" s="147"/>
      <c r="L70" s="147"/>
      <c r="M70" s="147"/>
      <c r="N70" s="147"/>
      <c r="O70" s="246">
        <f>H70*O73</f>
        <v>6.9999999999999993E-2</v>
      </c>
      <c r="P70" s="147"/>
      <c r="Q70" s="147"/>
      <c r="R70" s="148"/>
      <c r="S70" s="122"/>
      <c r="T70" s="122"/>
      <c r="U70" s="122"/>
      <c r="V70" s="122"/>
      <c r="W70" s="122"/>
      <c r="X70" s="122"/>
      <c r="Y70" s="5"/>
    </row>
    <row r="71" spans="1:25" s="385" customFormat="1" ht="117" customHeight="1" x14ac:dyDescent="0.2">
      <c r="B71" s="404" t="s">
        <v>476</v>
      </c>
      <c r="C71" s="405" t="s">
        <v>307</v>
      </c>
      <c r="D71" s="406" t="s">
        <v>474</v>
      </c>
      <c r="E71" s="407">
        <v>0.05</v>
      </c>
      <c r="F71" s="408">
        <v>43133</v>
      </c>
      <c r="G71" s="408">
        <v>43435</v>
      </c>
      <c r="H71" s="409" t="s">
        <v>480</v>
      </c>
      <c r="I71" s="409" t="s">
        <v>478</v>
      </c>
      <c r="J71" s="410">
        <v>0</v>
      </c>
      <c r="K71" s="410">
        <v>0</v>
      </c>
      <c r="L71" s="410">
        <v>0</v>
      </c>
      <c r="M71" s="410"/>
      <c r="N71" s="392" t="s">
        <v>749</v>
      </c>
      <c r="O71" s="411">
        <v>0.65</v>
      </c>
      <c r="P71" s="410">
        <v>0</v>
      </c>
      <c r="Q71" s="410">
        <v>0</v>
      </c>
      <c r="R71" s="410">
        <v>0</v>
      </c>
      <c r="S71" s="394"/>
      <c r="T71" s="395"/>
      <c r="U71" s="475"/>
      <c r="V71" s="473"/>
      <c r="W71" s="396"/>
      <c r="X71" s="397"/>
      <c r="Y71" s="397"/>
    </row>
    <row r="72" spans="1:25" s="385" customFormat="1" ht="227.25" customHeight="1" x14ac:dyDescent="0.2">
      <c r="B72" s="412" t="s">
        <v>477</v>
      </c>
      <c r="C72" s="386" t="s">
        <v>308</v>
      </c>
      <c r="D72" s="387" t="s">
        <v>475</v>
      </c>
      <c r="E72" s="398">
        <v>0.05</v>
      </c>
      <c r="F72" s="399">
        <v>43133</v>
      </c>
      <c r="G72" s="399">
        <v>43435</v>
      </c>
      <c r="H72" s="390" t="s">
        <v>480</v>
      </c>
      <c r="I72" s="390" t="s">
        <v>479</v>
      </c>
      <c r="J72" s="391">
        <v>0</v>
      </c>
      <c r="K72" s="391">
        <v>0</v>
      </c>
      <c r="L72" s="391">
        <v>0</v>
      </c>
      <c r="M72" s="391"/>
      <c r="N72" s="392" t="s">
        <v>747</v>
      </c>
      <c r="O72" s="401">
        <v>0.75</v>
      </c>
      <c r="P72" s="402">
        <v>0</v>
      </c>
      <c r="Q72" s="402">
        <v>0</v>
      </c>
      <c r="R72" s="403">
        <v>0</v>
      </c>
      <c r="S72" s="394"/>
      <c r="T72" s="395"/>
      <c r="U72" s="475"/>
      <c r="V72" s="473"/>
      <c r="W72" s="396"/>
      <c r="X72" s="397"/>
      <c r="Y72" s="397"/>
    </row>
    <row r="73" spans="1:25" ht="28.5" customHeight="1" x14ac:dyDescent="0.2">
      <c r="A73" s="123"/>
      <c r="B73" s="470" t="s">
        <v>735</v>
      </c>
      <c r="C73" s="470"/>
      <c r="D73" s="470"/>
      <c r="E73" s="470"/>
      <c r="F73" s="470"/>
      <c r="G73" s="470"/>
      <c r="H73" s="470"/>
      <c r="I73" s="124"/>
      <c r="J73" s="136">
        <f>SUM(J71:J72)</f>
        <v>0</v>
      </c>
      <c r="K73" s="136">
        <f>SUM(K71:K72)</f>
        <v>0</v>
      </c>
      <c r="L73" s="136">
        <f>SUM(L71:L72)</f>
        <v>0</v>
      </c>
      <c r="M73" s="142"/>
      <c r="N73" s="149"/>
      <c r="O73" s="143">
        <f>SUM(O71:O72)/2</f>
        <v>0.7</v>
      </c>
      <c r="P73" s="136">
        <f>SUM(P71:P72)</f>
        <v>0</v>
      </c>
      <c r="Q73" s="136">
        <f>SUM(Q71:Q72)</f>
        <v>0</v>
      </c>
      <c r="R73" s="144">
        <f t="shared" ref="R73:S73" si="4">SUM(R71:R72)</f>
        <v>0</v>
      </c>
      <c r="S73" s="136">
        <f t="shared" si="4"/>
        <v>0</v>
      </c>
      <c r="T73" s="5"/>
      <c r="U73" s="475"/>
      <c r="V73" s="473"/>
      <c r="W73" s="5"/>
      <c r="X73" s="5"/>
      <c r="Y73" s="5"/>
    </row>
    <row r="74" spans="1:25" ht="16.5" customHeight="1" x14ac:dyDescent="0.2">
      <c r="A74" s="123"/>
      <c r="B74" s="126"/>
      <c r="C74" s="126"/>
      <c r="D74" s="126"/>
      <c r="E74" s="126"/>
      <c r="F74" s="126"/>
      <c r="G74" s="126"/>
      <c r="H74" s="126"/>
      <c r="I74" s="126"/>
      <c r="J74" s="126"/>
      <c r="K74" s="126"/>
      <c r="L74" s="126"/>
      <c r="M74" s="126"/>
      <c r="N74" s="150"/>
      <c r="O74" s="126"/>
      <c r="P74" s="126"/>
      <c r="Q74" s="126"/>
      <c r="R74" s="126"/>
      <c r="S74" s="5"/>
      <c r="T74" s="5"/>
      <c r="U74" s="475"/>
      <c r="V74" s="473"/>
      <c r="W74" s="5"/>
      <c r="X74" s="5"/>
      <c r="Y74" s="5"/>
    </row>
    <row r="75" spans="1:25" ht="33.75" customHeight="1" x14ac:dyDescent="0.2">
      <c r="A75" s="5"/>
      <c r="B75" s="501" t="s">
        <v>488</v>
      </c>
      <c r="C75" s="501"/>
      <c r="D75" s="501"/>
      <c r="E75" s="249"/>
      <c r="F75" s="502" t="s">
        <v>656</v>
      </c>
      <c r="G75" s="502"/>
      <c r="H75" s="250">
        <v>0.15</v>
      </c>
      <c r="I75" s="145"/>
      <c r="J75" s="145"/>
      <c r="K75" s="145"/>
      <c r="L75" s="145"/>
      <c r="M75" s="145"/>
      <c r="N75" s="151"/>
      <c r="O75" s="251">
        <f>H75*O78</f>
        <v>0.10413826699276439</v>
      </c>
      <c r="P75" s="145"/>
      <c r="Q75" s="145"/>
      <c r="R75" s="146"/>
      <c r="S75" s="122"/>
      <c r="T75" s="122"/>
      <c r="U75" s="475"/>
      <c r="V75" s="473"/>
      <c r="W75" s="122"/>
      <c r="X75" s="122"/>
      <c r="Y75" s="5"/>
    </row>
    <row r="76" spans="1:25" s="385" customFormat="1" ht="120.75" customHeight="1" x14ac:dyDescent="0.2">
      <c r="B76" s="482" t="s">
        <v>486</v>
      </c>
      <c r="C76" s="386" t="s">
        <v>482</v>
      </c>
      <c r="D76" s="387" t="s">
        <v>483</v>
      </c>
      <c r="E76" s="388">
        <v>7.4999999999999997E-2</v>
      </c>
      <c r="F76" s="389">
        <v>43101</v>
      </c>
      <c r="G76" s="389">
        <v>43465</v>
      </c>
      <c r="H76" s="390"/>
      <c r="I76" s="390" t="s">
        <v>484</v>
      </c>
      <c r="J76" s="391">
        <v>1847094513</v>
      </c>
      <c r="K76" s="391">
        <v>0</v>
      </c>
      <c r="L76" s="391">
        <v>0</v>
      </c>
      <c r="M76" s="391"/>
      <c r="N76" s="392" t="s">
        <v>748</v>
      </c>
      <c r="O76" s="393">
        <f>+P76/J76</f>
        <v>0.51884616474955658</v>
      </c>
      <c r="P76" s="391">
        <v>958357904</v>
      </c>
      <c r="Q76" s="391">
        <v>0</v>
      </c>
      <c r="R76" s="391">
        <v>0</v>
      </c>
      <c r="S76" s="394"/>
      <c r="T76" s="395"/>
      <c r="U76" s="475"/>
      <c r="V76" s="473"/>
      <c r="W76" s="396"/>
      <c r="X76" s="397"/>
      <c r="Y76" s="397"/>
    </row>
    <row r="77" spans="1:25" s="385" customFormat="1" ht="117" customHeight="1" x14ac:dyDescent="0.2">
      <c r="B77" s="483"/>
      <c r="C77" s="386" t="s">
        <v>489</v>
      </c>
      <c r="D77" s="387" t="s">
        <v>737</v>
      </c>
      <c r="E77" s="398">
        <v>7.4999999999999997E-2</v>
      </c>
      <c r="F77" s="399">
        <v>43101</v>
      </c>
      <c r="G77" s="399">
        <v>43465</v>
      </c>
      <c r="H77" s="390"/>
      <c r="I77" s="390" t="s">
        <v>485</v>
      </c>
      <c r="J77" s="391">
        <v>3576411000</v>
      </c>
      <c r="K77" s="391">
        <v>0</v>
      </c>
      <c r="L77" s="391">
        <v>0</v>
      </c>
      <c r="M77" s="391"/>
      <c r="N77" s="400" t="s">
        <v>750</v>
      </c>
      <c r="O77" s="401">
        <f>+P77/J77</f>
        <v>0.86966406182063527</v>
      </c>
      <c r="P77" s="391">
        <v>3110276117</v>
      </c>
      <c r="Q77" s="402">
        <v>0</v>
      </c>
      <c r="R77" s="403">
        <v>0</v>
      </c>
      <c r="S77" s="394"/>
      <c r="T77" s="395"/>
      <c r="U77" s="475"/>
      <c r="V77" s="473"/>
      <c r="W77" s="396"/>
      <c r="X77" s="397"/>
      <c r="Y77" s="397"/>
    </row>
    <row r="78" spans="1:25" ht="28.5" customHeight="1" x14ac:dyDescent="0.2">
      <c r="A78" s="123"/>
      <c r="B78" s="470" t="s">
        <v>735</v>
      </c>
      <c r="C78" s="470"/>
      <c r="D78" s="470"/>
      <c r="E78" s="470"/>
      <c r="F78" s="470"/>
      <c r="G78" s="470"/>
      <c r="H78" s="470"/>
      <c r="I78" s="124"/>
      <c r="J78" s="136">
        <f>SUM(J76:J77)</f>
        <v>5423505513</v>
      </c>
      <c r="K78" s="136">
        <f>SUM(K76:K77)</f>
        <v>0</v>
      </c>
      <c r="L78" s="136">
        <f>SUM(L76:L77)</f>
        <v>0</v>
      </c>
      <c r="M78" s="142"/>
      <c r="N78" s="142"/>
      <c r="O78" s="152">
        <f>SUM(O76:O77)/2</f>
        <v>0.69425511328509593</v>
      </c>
      <c r="P78" s="136">
        <f>SUM(P76:P77)</f>
        <v>4068634021</v>
      </c>
      <c r="Q78" s="136">
        <f>SUM(Q76:Q77)</f>
        <v>0</v>
      </c>
      <c r="R78" s="144">
        <f t="shared" ref="R78" si="5">SUM(R76:R77)</f>
        <v>0</v>
      </c>
      <c r="S78" s="136">
        <f t="shared" ref="S78" si="6">SUM(S76:S77)</f>
        <v>0</v>
      </c>
      <c r="T78" s="5"/>
      <c r="U78" s="475"/>
      <c r="V78" s="473"/>
      <c r="W78" s="5"/>
      <c r="X78" s="5"/>
      <c r="Y78" s="5"/>
    </row>
    <row r="79" spans="1:25" ht="43.5" customHeight="1" x14ac:dyDescent="0.2">
      <c r="A79" s="5"/>
      <c r="B79" s="134"/>
      <c r="C79" s="116"/>
      <c r="D79" s="114"/>
      <c r="E79" s="54"/>
      <c r="F79" s="115"/>
      <c r="G79" s="115"/>
      <c r="H79" s="118"/>
      <c r="I79" s="93"/>
      <c r="J79" s="135"/>
      <c r="K79" s="135"/>
      <c r="L79" s="135"/>
      <c r="M79" s="135"/>
      <c r="N79" s="118"/>
      <c r="O79" s="118"/>
      <c r="P79" s="118"/>
      <c r="Q79" s="118"/>
      <c r="R79" s="2"/>
      <c r="S79" s="27"/>
      <c r="T79" s="53"/>
      <c r="U79" s="475"/>
      <c r="V79" s="473"/>
      <c r="W79" s="119"/>
      <c r="X79" s="2"/>
      <c r="Y79" s="2"/>
    </row>
    <row r="80" spans="1:25" ht="15" customHeight="1" x14ac:dyDescent="0.2">
      <c r="A80" s="5"/>
      <c r="B80" s="163"/>
      <c r="C80" s="163"/>
      <c r="D80" s="164"/>
      <c r="E80" s="165"/>
      <c r="F80" s="474"/>
      <c r="G80" s="474"/>
      <c r="H80" s="474"/>
      <c r="I80" s="474"/>
      <c r="J80" s="489" t="s">
        <v>659</v>
      </c>
      <c r="K80" s="489"/>
      <c r="L80" s="489"/>
      <c r="M80" s="166"/>
      <c r="N80" s="166"/>
      <c r="O80" s="166"/>
      <c r="P80" s="489" t="s">
        <v>660</v>
      </c>
      <c r="Q80" s="489"/>
      <c r="R80" s="489"/>
      <c r="S80" s="2"/>
      <c r="T80" s="120"/>
      <c r="X80" s="5"/>
      <c r="Y80" s="5"/>
    </row>
    <row r="81" spans="1:25" ht="26.25" x14ac:dyDescent="0.2">
      <c r="A81" s="5"/>
      <c r="B81" s="163"/>
      <c r="C81" s="163"/>
      <c r="D81" s="164"/>
      <c r="E81" s="165"/>
      <c r="F81" s="474"/>
      <c r="G81" s="474"/>
      <c r="H81" s="474"/>
      <c r="I81" s="474"/>
      <c r="J81" s="252" t="s">
        <v>313</v>
      </c>
      <c r="K81" s="252" t="s">
        <v>312</v>
      </c>
      <c r="L81" s="252" t="s">
        <v>316</v>
      </c>
      <c r="M81" s="166"/>
      <c r="N81" s="166"/>
      <c r="O81" s="166"/>
      <c r="P81" s="252" t="s">
        <v>313</v>
      </c>
      <c r="Q81" s="252" t="s">
        <v>312</v>
      </c>
      <c r="R81" s="252" t="s">
        <v>316</v>
      </c>
      <c r="S81" s="2"/>
      <c r="T81" s="120"/>
      <c r="X81" s="5"/>
      <c r="Y81" s="5"/>
    </row>
    <row r="82" spans="1:25" ht="21.75" customHeight="1" x14ac:dyDescent="0.2">
      <c r="A82" s="5"/>
      <c r="B82" s="163"/>
      <c r="C82" s="163"/>
      <c r="D82" s="164"/>
      <c r="E82" s="165"/>
      <c r="F82" s="226"/>
      <c r="G82" s="226"/>
      <c r="H82" s="226"/>
      <c r="I82" s="226"/>
      <c r="J82" s="487">
        <f>J12+J42+J68+J73</f>
        <v>3576411000</v>
      </c>
      <c r="K82" s="488">
        <f>K12+K42+K68+K73</f>
        <v>6411241726</v>
      </c>
      <c r="L82" s="488">
        <f>L12+L42+L68+L73</f>
        <v>0</v>
      </c>
      <c r="M82" s="166"/>
      <c r="N82" s="485" t="s">
        <v>657</v>
      </c>
      <c r="O82" s="484">
        <f>O7+O14+O44+O70+O75</f>
        <v>0.79819118588759508</v>
      </c>
      <c r="P82" s="195">
        <f>P83/J82</f>
        <v>0.86966406182063527</v>
      </c>
      <c r="Q82" s="195">
        <f>Q83/K82</f>
        <v>0.36289092182639693</v>
      </c>
      <c r="R82" s="195">
        <v>0</v>
      </c>
      <c r="S82" s="2"/>
      <c r="T82" s="120"/>
      <c r="X82" s="5"/>
      <c r="Y82" s="5"/>
    </row>
    <row r="83" spans="1:25" ht="56.25" customHeight="1" x14ac:dyDescent="0.2">
      <c r="A83" s="2"/>
      <c r="B83" s="167"/>
      <c r="C83" s="167"/>
      <c r="D83" s="485" t="s">
        <v>487</v>
      </c>
      <c r="F83" s="484">
        <f>H7+H14+H44+H70+H75</f>
        <v>1</v>
      </c>
      <c r="G83" s="485" t="s">
        <v>658</v>
      </c>
      <c r="H83" s="485"/>
      <c r="I83" s="485"/>
      <c r="J83" s="487"/>
      <c r="K83" s="488"/>
      <c r="L83" s="488"/>
      <c r="M83" s="168"/>
      <c r="N83" s="485"/>
      <c r="O83" s="484"/>
      <c r="P83" s="313">
        <f>P12+P42+P68+P73</f>
        <v>3110276117</v>
      </c>
      <c r="Q83" s="171">
        <f>Q12+Q42+Q68+Q73</f>
        <v>2326581420</v>
      </c>
      <c r="R83" s="171">
        <f>R12+R42+R68+R73</f>
        <v>0</v>
      </c>
      <c r="S83" s="2"/>
      <c r="T83" s="2"/>
      <c r="U83" s="5"/>
      <c r="V83" s="5"/>
      <c r="W83" s="5"/>
      <c r="X83" s="5"/>
      <c r="Y83" s="5"/>
    </row>
    <row r="84" spans="1:25" ht="35.25" x14ac:dyDescent="0.2">
      <c r="A84" s="2"/>
      <c r="B84" s="167"/>
      <c r="C84" s="167"/>
      <c r="D84" s="485"/>
      <c r="F84" s="484"/>
      <c r="G84" s="485"/>
      <c r="H84" s="485"/>
      <c r="I84" s="485"/>
      <c r="J84" s="486">
        <f>J82+K82+L82</f>
        <v>9987652726</v>
      </c>
      <c r="K84" s="486"/>
      <c r="L84" s="486"/>
      <c r="M84" s="168"/>
      <c r="N84" s="485"/>
      <c r="O84" s="484"/>
      <c r="P84" s="486">
        <f>P83+Q83+R83</f>
        <v>5436857537</v>
      </c>
      <c r="Q84" s="486"/>
      <c r="R84" s="486"/>
      <c r="S84" s="2"/>
      <c r="T84" s="2"/>
      <c r="U84" s="5"/>
      <c r="V84" s="5"/>
      <c r="W84" s="5"/>
      <c r="X84" s="5"/>
      <c r="Y84" s="5"/>
    </row>
    <row r="85" spans="1:25" ht="49.5" customHeight="1" x14ac:dyDescent="0.2">
      <c r="A85" s="5"/>
      <c r="B85" s="169"/>
      <c r="C85" s="169"/>
      <c r="D85" s="481"/>
      <c r="E85" s="481"/>
      <c r="F85" s="481"/>
      <c r="G85" s="481"/>
      <c r="H85" s="169"/>
      <c r="I85" s="169"/>
      <c r="J85" s="169"/>
      <c r="K85" s="169"/>
      <c r="L85" s="230"/>
      <c r="M85" s="230"/>
      <c r="N85" s="230"/>
      <c r="O85" s="230"/>
      <c r="P85" s="230"/>
      <c r="Q85" s="231"/>
      <c r="R85" s="170"/>
      <c r="S85" s="5"/>
      <c r="T85" s="5"/>
      <c r="U85" s="5"/>
      <c r="V85" s="5"/>
      <c r="W85" s="5"/>
      <c r="X85" s="5"/>
      <c r="Y85" s="5"/>
    </row>
    <row r="86" spans="1:25" ht="18" x14ac:dyDescent="0.2">
      <c r="A86" s="2"/>
      <c r="B86" s="92"/>
      <c r="C86" s="92"/>
      <c r="D86" s="479"/>
      <c r="E86" s="479"/>
      <c r="F86" s="479"/>
      <c r="G86" s="479"/>
      <c r="H86" s="92"/>
      <c r="I86" s="92"/>
      <c r="J86" s="92"/>
      <c r="K86" s="157"/>
      <c r="L86" s="479"/>
      <c r="M86" s="479"/>
      <c r="N86" s="479"/>
      <c r="O86" s="479"/>
      <c r="P86" s="479"/>
      <c r="Q86" s="480"/>
      <c r="R86" s="2"/>
    </row>
    <row r="87" spans="1:25" x14ac:dyDescent="0.2">
      <c r="A87" s="2"/>
      <c r="B87" s="153"/>
      <c r="C87" s="153"/>
      <c r="D87" s="490"/>
      <c r="E87" s="490"/>
      <c r="F87" s="490"/>
      <c r="G87" s="490"/>
      <c r="H87" s="154"/>
      <c r="I87" s="154"/>
      <c r="J87" s="154"/>
      <c r="K87" s="154"/>
      <c r="L87" s="156"/>
      <c r="M87" s="156"/>
      <c r="N87" s="156"/>
      <c r="O87" s="156"/>
      <c r="P87" s="156"/>
      <c r="Q87" s="156"/>
      <c r="R87" s="2"/>
    </row>
    <row r="88" spans="1:25" ht="120.75" customHeight="1" x14ac:dyDescent="0.2">
      <c r="A88" s="2"/>
      <c r="B88" s="2"/>
      <c r="C88" s="2"/>
      <c r="D88" s="2"/>
      <c r="E88" s="2"/>
      <c r="F88" s="2"/>
      <c r="G88" s="2"/>
      <c r="H88" s="2"/>
      <c r="I88" s="2"/>
      <c r="J88" s="2"/>
      <c r="K88" s="2"/>
      <c r="L88" s="27"/>
      <c r="M88" s="27"/>
      <c r="N88" s="27"/>
      <c r="O88" s="27"/>
      <c r="P88" s="27"/>
      <c r="Q88" s="2"/>
      <c r="R88" s="2"/>
    </row>
    <row r="89" spans="1:25" ht="120.75" customHeight="1" x14ac:dyDescent="0.2">
      <c r="A89" s="2"/>
      <c r="B89" s="2"/>
      <c r="C89" s="2"/>
      <c r="D89" s="2"/>
      <c r="E89" s="2"/>
      <c r="F89" s="2"/>
      <c r="G89" s="2"/>
      <c r="H89" s="2"/>
      <c r="I89" s="2"/>
      <c r="J89" s="2"/>
      <c r="K89" s="2"/>
      <c r="L89" s="27"/>
      <c r="M89" s="27"/>
      <c r="N89" s="27"/>
      <c r="O89" s="27"/>
      <c r="P89" s="27"/>
      <c r="Q89" s="2"/>
      <c r="R89" s="2"/>
    </row>
    <row r="90" spans="1:25" ht="120.75" customHeight="1" x14ac:dyDescent="0.2"/>
    <row r="91" spans="1:25" ht="120.75" customHeight="1" x14ac:dyDescent="0.2"/>
    <row r="92" spans="1:25" ht="120.75" customHeight="1" x14ac:dyDescent="0.2"/>
    <row r="93" spans="1:25" ht="120.75" customHeight="1" x14ac:dyDescent="0.2"/>
    <row r="94" spans="1:25" ht="120.75" customHeight="1" x14ac:dyDescent="0.2"/>
    <row r="95" spans="1:25" ht="120.75" customHeight="1" x14ac:dyDescent="0.2"/>
    <row r="96" spans="1:25" ht="120.75" customHeight="1" x14ac:dyDescent="0.2"/>
    <row r="97" ht="120.75" customHeight="1" x14ac:dyDescent="0.2"/>
    <row r="98" ht="120.75" customHeight="1" x14ac:dyDescent="0.2"/>
    <row r="99" ht="120.75" customHeight="1" x14ac:dyDescent="0.2"/>
    <row r="100" ht="120.75" customHeight="1" x14ac:dyDescent="0.2"/>
    <row r="101" ht="120.75" customHeight="1" x14ac:dyDescent="0.2"/>
    <row r="102" ht="120.75" customHeight="1" x14ac:dyDescent="0.2"/>
    <row r="103" ht="120.75" customHeight="1" x14ac:dyDescent="0.2"/>
    <row r="104" ht="120.75" customHeight="1" x14ac:dyDescent="0.2"/>
    <row r="105" ht="120.75" customHeight="1" x14ac:dyDescent="0.2"/>
    <row r="106" ht="120.75" customHeight="1" x14ac:dyDescent="0.2"/>
    <row r="107" ht="120.75" customHeight="1" x14ac:dyDescent="0.2"/>
    <row r="108" ht="120.75" customHeight="1" x14ac:dyDescent="0.2"/>
    <row r="109" ht="120.75" customHeight="1" x14ac:dyDescent="0.2"/>
    <row r="110" ht="120.75" customHeight="1" x14ac:dyDescent="0.2"/>
  </sheetData>
  <sheetProtection autoFilter="0"/>
  <dataConsolidate/>
  <mergeCells count="72">
    <mergeCell ref="F44:G44"/>
    <mergeCell ref="B50:E50"/>
    <mergeCell ref="B38:B39"/>
    <mergeCell ref="B59:D59"/>
    <mergeCell ref="B75:D75"/>
    <mergeCell ref="F75:G75"/>
    <mergeCell ref="B42:H42"/>
    <mergeCell ref="B68:H68"/>
    <mergeCell ref="B73:H73"/>
    <mergeCell ref="D87:G87"/>
    <mergeCell ref="B15:B16"/>
    <mergeCell ref="B17:B18"/>
    <mergeCell ref="B20:B21"/>
    <mergeCell ref="B22:B26"/>
    <mergeCell ref="B33:B34"/>
    <mergeCell ref="B45:B49"/>
    <mergeCell ref="B51:B52"/>
    <mergeCell ref="B53:B58"/>
    <mergeCell ref="B60:B67"/>
    <mergeCell ref="D86:G86"/>
    <mergeCell ref="B44:E44"/>
    <mergeCell ref="B70:D70"/>
    <mergeCell ref="F70:G70"/>
    <mergeCell ref="B78:H78"/>
    <mergeCell ref="H24:H25"/>
    <mergeCell ref="L86:Q86"/>
    <mergeCell ref="D85:G85"/>
    <mergeCell ref="B76:B77"/>
    <mergeCell ref="F83:F84"/>
    <mergeCell ref="D83:D84"/>
    <mergeCell ref="G83:I84"/>
    <mergeCell ref="J84:L84"/>
    <mergeCell ref="O82:O84"/>
    <mergeCell ref="P84:R84"/>
    <mergeCell ref="J82:J83"/>
    <mergeCell ref="K82:K83"/>
    <mergeCell ref="L82:L83"/>
    <mergeCell ref="F80:I80"/>
    <mergeCell ref="J80:L80"/>
    <mergeCell ref="P80:R80"/>
    <mergeCell ref="N82:N84"/>
    <mergeCell ref="V8:V11"/>
    <mergeCell ref="F81:I81"/>
    <mergeCell ref="V15:V41"/>
    <mergeCell ref="U45:U67"/>
    <mergeCell ref="U15:U41"/>
    <mergeCell ref="V45:V67"/>
    <mergeCell ref="U71:U79"/>
    <mergeCell ref="V71:V79"/>
    <mergeCell ref="B19:G19"/>
    <mergeCell ref="B28:G28"/>
    <mergeCell ref="B37:G37"/>
    <mergeCell ref="P38:P39"/>
    <mergeCell ref="Q38:Q39"/>
    <mergeCell ref="M8:M11"/>
    <mergeCell ref="F50:G50"/>
    <mergeCell ref="F59:G59"/>
    <mergeCell ref="J38:J39"/>
    <mergeCell ref="K38:K39"/>
    <mergeCell ref="L38:L39"/>
    <mergeCell ref="D2:P3"/>
    <mergeCell ref="D4:P4"/>
    <mergeCell ref="N5:R5"/>
    <mergeCell ref="B7:D7"/>
    <mergeCell ref="F7:G7"/>
    <mergeCell ref="I29:I31"/>
    <mergeCell ref="I22:I25"/>
    <mergeCell ref="H38:H39"/>
    <mergeCell ref="H22:H23"/>
    <mergeCell ref="B12:H12"/>
    <mergeCell ref="B14:D14"/>
    <mergeCell ref="F14:G14"/>
  </mergeCells>
  <printOptions horizontalCentered="1"/>
  <pageMargins left="0.39370078740157483" right="0.39370078740157483" top="0.39370078740157483" bottom="0.39370078740157483" header="0" footer="0"/>
  <pageSetup paperSize="14" scale="45" orientation="landscape" horizontalDpi="4294967294" verticalDpi="4294967294" r:id="rId1"/>
  <headerFooter alignWithMargins="0"/>
  <rowBreaks count="8" manualBreakCount="8">
    <brk id="13" max="18" man="1"/>
    <brk id="18" max="18" man="1"/>
    <brk id="27" max="18" man="1"/>
    <brk id="34" max="18" man="1"/>
    <brk id="43" max="18" man="1"/>
    <brk id="49" max="18" man="1"/>
    <brk id="58" max="18" man="1"/>
    <brk id="69" max="18" man="1"/>
  </rowBreaks>
  <ignoredErrors>
    <ignoredError sqref="P83:Q83 F83 P84 O82 J84 R83 L82 J82:K83" unlockedFormula="1"/>
  </ignoredErrors>
  <drawing r:id="rId2"/>
  <legacyDrawing r:id="rId3"/>
  <extLst>
    <ext xmlns:x14="http://schemas.microsoft.com/office/spreadsheetml/2009/9/main" uri="{CCE6A557-97BC-4b89-ADB6-D9C93CAAB3DF}">
      <x14:dataValidations xmlns:xm="http://schemas.microsoft.com/office/excel/2006/main" count="2">
        <x14:dataValidation type="list" allowBlank="1" showInputMessage="1" showErrorMessage="1">
          <x14:formula1>
            <xm:f>[2]listas!#REF!</xm:f>
          </x14:formula1>
          <xm:sqref>S8 S15 S45 S71 S76</xm:sqref>
        </x14:dataValidation>
        <x14:dataValidation type="list" allowBlank="1" showInputMessage="1" showErrorMessage="1">
          <x14:formula1>
            <xm:f>'base de datos'!$C$290:$C$302</xm:f>
          </x14:formula1>
          <xm:sqref>N5:R5</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sheetPr>
  <dimension ref="A1:AB146"/>
  <sheetViews>
    <sheetView showGridLines="0" topLeftCell="A11" zoomScale="75" zoomScaleNormal="75" zoomScaleSheetLayoutView="85" workbookViewId="0">
      <pane xSplit="2" ySplit="4" topLeftCell="D15" activePane="bottomRight" state="frozen"/>
      <selection activeCell="A11" sqref="A11"/>
      <selection pane="topRight" activeCell="C11" sqref="C11"/>
      <selection pane="bottomLeft" activeCell="A15" sqref="A15"/>
      <selection pane="bottomRight" activeCell="C16" sqref="C16:D16"/>
    </sheetView>
  </sheetViews>
  <sheetFormatPr baseColWidth="10" defaultRowHeight="14.25" x14ac:dyDescent="0.2"/>
  <cols>
    <col min="1" max="1" width="1.7109375" style="33" customWidth="1"/>
    <col min="2" max="2" width="5.28515625" style="51" customWidth="1"/>
    <col min="3" max="3" width="19" style="51" customWidth="1"/>
    <col min="4" max="4" width="18.140625" style="52" customWidth="1"/>
    <col min="5" max="5" width="3.5703125" style="52" customWidth="1"/>
    <col min="6" max="7" width="12.28515625" style="52" customWidth="1"/>
    <col min="8" max="8" width="46.7109375" style="52" customWidth="1"/>
    <col min="9" max="9" width="47.85546875" style="52" customWidth="1"/>
    <col min="10" max="10" width="18.85546875" style="33" customWidth="1"/>
    <col min="11" max="13" width="19.7109375" style="33" customWidth="1"/>
    <col min="14" max="14" width="19.140625" style="33" customWidth="1"/>
    <col min="15" max="15" width="0.42578125" style="33" customWidth="1"/>
    <col min="16" max="16" width="11.42578125" style="33"/>
    <col min="17" max="17" width="11.42578125" style="33" customWidth="1"/>
    <col min="18" max="18" width="12.85546875" style="33" customWidth="1"/>
    <col min="19" max="16384" width="11.42578125" style="33"/>
  </cols>
  <sheetData>
    <row r="1" spans="1:27" ht="10.5" customHeight="1" thickBot="1" x14ac:dyDescent="0.25">
      <c r="A1" s="29"/>
      <c r="B1" s="30"/>
      <c r="C1" s="30"/>
      <c r="D1" s="31"/>
      <c r="E1" s="31"/>
      <c r="F1" s="31"/>
      <c r="G1" s="31"/>
      <c r="H1" s="31"/>
      <c r="I1" s="31"/>
      <c r="J1" s="29"/>
      <c r="K1" s="29"/>
      <c r="L1" s="29"/>
      <c r="M1" s="29"/>
      <c r="N1" s="29"/>
      <c r="O1" s="32"/>
      <c r="Z1" s="34"/>
    </row>
    <row r="2" spans="1:27" ht="32.25" customHeight="1" x14ac:dyDescent="0.2">
      <c r="A2" s="29"/>
      <c r="B2" s="57"/>
      <c r="C2" s="109"/>
      <c r="D2" s="441" t="s">
        <v>114</v>
      </c>
      <c r="E2" s="441"/>
      <c r="F2" s="441"/>
      <c r="G2" s="441"/>
      <c r="H2" s="441"/>
      <c r="I2" s="441"/>
      <c r="J2" s="441"/>
      <c r="K2" s="441"/>
      <c r="L2" s="441"/>
      <c r="M2" s="133" t="s">
        <v>70</v>
      </c>
      <c r="N2" s="279" t="s">
        <v>0</v>
      </c>
      <c r="O2" s="35"/>
    </row>
    <row r="3" spans="1:27" ht="32.25" customHeight="1" x14ac:dyDescent="0.2">
      <c r="A3" s="29"/>
      <c r="B3" s="58"/>
      <c r="C3" s="110"/>
      <c r="D3" s="442"/>
      <c r="E3" s="442"/>
      <c r="F3" s="442"/>
      <c r="G3" s="442"/>
      <c r="H3" s="442"/>
      <c r="I3" s="442"/>
      <c r="J3" s="442"/>
      <c r="K3" s="442"/>
      <c r="L3" s="442"/>
      <c r="M3" s="84" t="s">
        <v>1</v>
      </c>
      <c r="N3" s="280">
        <v>4</v>
      </c>
      <c r="O3" s="35"/>
      <c r="Z3" s="34"/>
      <c r="AA3" s="34"/>
    </row>
    <row r="4" spans="1:27" ht="32.25" customHeight="1" thickBot="1" x14ac:dyDescent="0.25">
      <c r="A4" s="29"/>
      <c r="B4" s="59"/>
      <c r="C4" s="108"/>
      <c r="D4" s="449" t="s">
        <v>2</v>
      </c>
      <c r="E4" s="449"/>
      <c r="F4" s="449"/>
      <c r="G4" s="449"/>
      <c r="H4" s="449"/>
      <c r="I4" s="449"/>
      <c r="J4" s="449"/>
      <c r="K4" s="449"/>
      <c r="L4" s="449"/>
      <c r="M4" s="36" t="s">
        <v>71</v>
      </c>
      <c r="N4" s="281">
        <v>43256</v>
      </c>
      <c r="O4" s="35"/>
      <c r="Z4" s="34"/>
      <c r="AA4" s="34"/>
    </row>
    <row r="5" spans="1:27" ht="9" customHeight="1" x14ac:dyDescent="0.2">
      <c r="A5" s="32"/>
      <c r="B5" s="37"/>
      <c r="C5" s="37"/>
      <c r="D5" s="37"/>
      <c r="E5" s="38"/>
      <c r="F5" s="38"/>
      <c r="G5" s="38"/>
      <c r="H5" s="38"/>
      <c r="I5" s="38"/>
      <c r="J5" s="38"/>
      <c r="K5" s="38"/>
      <c r="L5" s="38"/>
      <c r="M5" s="38"/>
      <c r="N5" s="38"/>
      <c r="O5" s="38"/>
      <c r="Z5" s="34"/>
      <c r="AA5" s="34"/>
    </row>
    <row r="6" spans="1:27" s="41" customFormat="1" ht="18" customHeight="1" x14ac:dyDescent="0.2">
      <c r="A6" s="29"/>
      <c r="B6" s="436" t="s">
        <v>554</v>
      </c>
      <c r="C6" s="436"/>
      <c r="D6" s="436"/>
      <c r="E6" s="436"/>
      <c r="F6" s="436"/>
      <c r="G6" s="436"/>
      <c r="H6" s="436"/>
      <c r="I6" s="436"/>
      <c r="J6" s="46"/>
      <c r="K6" s="46"/>
      <c r="L6" s="46"/>
      <c r="M6" s="46"/>
      <c r="N6" s="46"/>
      <c r="O6" s="40"/>
      <c r="X6" s="33"/>
      <c r="Z6" s="34"/>
      <c r="AA6" s="42"/>
    </row>
    <row r="7" spans="1:27" s="41" customFormat="1" ht="9.75" customHeight="1" x14ac:dyDescent="0.2">
      <c r="A7" s="29"/>
      <c r="B7" s="46"/>
      <c r="C7" s="46"/>
      <c r="D7" s="43"/>
      <c r="E7" s="43"/>
      <c r="F7" s="43"/>
      <c r="G7" s="43"/>
      <c r="H7" s="43"/>
      <c r="I7" s="43"/>
      <c r="J7" s="43"/>
      <c r="K7" s="46"/>
      <c r="L7" s="46"/>
      <c r="M7" s="46"/>
      <c r="N7" s="46"/>
      <c r="O7" s="40"/>
      <c r="X7" s="33"/>
      <c r="Z7" s="34"/>
      <c r="AA7" s="42"/>
    </row>
    <row r="8" spans="1:27" s="41" customFormat="1" ht="27" customHeight="1" x14ac:dyDescent="0.2">
      <c r="A8" s="29"/>
      <c r="B8" s="510" t="s">
        <v>617</v>
      </c>
      <c r="C8" s="510"/>
      <c r="D8" s="430" t="str">
        <f>'01. INFORMACION GENERAL'!B8</f>
        <v>00. Plan de Acción por Dependencias</v>
      </c>
      <c r="E8" s="430"/>
      <c r="F8" s="430"/>
      <c r="G8" s="430"/>
      <c r="H8" s="107" t="s">
        <v>294</v>
      </c>
      <c r="I8" s="131" t="str">
        <f>IF(AND(L8="Subdirección de Análisis de Riesgos y Efectos de Cambio Climático"),Q8,IF(AND(L8="Subdirección para la Reducción del Riesgos y Adaptación al Cambio Climático"),Q9,IF(AND(L8="Subdirección para el Manejo de Emergencias y Desastres"),Q10,IF(AND(L8="Subdirección Corporativa y Asuntos Disciplinarios"),Q11,IF(AND(L8="Oficina de Tecnologías de la Información y las Comunicaciones "),Q12,IF(AND(L8="Oficina Asesora Jurídica"),Q13,IF(AND(L8="Oficina Asesora Planeación"),Q14,IF(AND(L8="Oficina de Comunicaciones"),Q15,IF(AND(L8="Dirección General"),Q16,"")))))))))</f>
        <v xml:space="preserve">Diana Patricia Arévalo Sánchez    </v>
      </c>
      <c r="J8" s="510" t="s">
        <v>296</v>
      </c>
      <c r="K8" s="510"/>
      <c r="L8" s="435" t="str">
        <f>'01. INFORMACION GENERAL'!J8</f>
        <v>Subdirección de Análisis de Riesgos y Efectos de Cambio Climático</v>
      </c>
      <c r="M8" s="435"/>
      <c r="N8" s="435"/>
      <c r="O8" s="40"/>
      <c r="Q8" s="254" t="s">
        <v>664</v>
      </c>
      <c r="X8" s="33"/>
      <c r="Z8" s="34"/>
      <c r="AA8" s="42"/>
    </row>
    <row r="9" spans="1:27" s="41" customFormat="1" ht="33" customHeight="1" x14ac:dyDescent="0.2">
      <c r="A9" s="29"/>
      <c r="B9" s="510" t="s">
        <v>661</v>
      </c>
      <c r="C9" s="510"/>
      <c r="D9" s="430" t="str">
        <f>'01. INFORMACION GENERAL'!F8</f>
        <v>1 de Enero al 31 de Diciembre de 2018</v>
      </c>
      <c r="E9" s="430"/>
      <c r="F9" s="430"/>
      <c r="G9" s="430"/>
      <c r="H9" s="236" t="s">
        <v>662</v>
      </c>
      <c r="I9" s="236">
        <v>58</v>
      </c>
      <c r="J9" s="510"/>
      <c r="K9" s="510"/>
      <c r="L9" s="511"/>
      <c r="M9" s="511"/>
      <c r="N9" s="511"/>
      <c r="O9" s="40"/>
      <c r="Q9" s="254" t="s">
        <v>665</v>
      </c>
      <c r="X9" s="33"/>
      <c r="Z9" s="34"/>
      <c r="AA9" s="42"/>
    </row>
    <row r="10" spans="1:27" s="41" customFormat="1" ht="10.5" customHeight="1" x14ac:dyDescent="0.2">
      <c r="A10" s="29"/>
      <c r="B10" s="61"/>
      <c r="C10" s="61"/>
      <c r="D10" s="61"/>
      <c r="E10" s="43"/>
      <c r="F10" s="61"/>
      <c r="G10" s="61"/>
      <c r="H10" s="61"/>
      <c r="I10" s="61"/>
      <c r="J10" s="61"/>
      <c r="K10" s="61"/>
      <c r="L10" s="61"/>
      <c r="M10" s="61"/>
      <c r="N10" s="61"/>
      <c r="O10" s="40"/>
      <c r="Q10" s="254" t="s">
        <v>666</v>
      </c>
      <c r="X10" s="33"/>
      <c r="Z10" s="34"/>
      <c r="AA10" s="42"/>
    </row>
    <row r="11" spans="1:27" s="41" customFormat="1" ht="18" x14ac:dyDescent="0.2">
      <c r="A11" s="29"/>
      <c r="B11" s="431" t="s">
        <v>555</v>
      </c>
      <c r="C11" s="431"/>
      <c r="D11" s="431"/>
      <c r="E11" s="431"/>
      <c r="F11" s="431"/>
      <c r="G11" s="431"/>
      <c r="H11" s="431"/>
      <c r="I11" s="431"/>
      <c r="J11" s="39"/>
      <c r="K11" s="39"/>
      <c r="L11" s="39"/>
      <c r="M11" s="39"/>
      <c r="N11" s="39"/>
      <c r="O11" s="40"/>
      <c r="Q11" s="254" t="s">
        <v>667</v>
      </c>
      <c r="X11" s="33"/>
      <c r="Z11" s="34"/>
      <c r="AA11" s="42"/>
    </row>
    <row r="12" spans="1:27" s="41" customFormat="1" ht="11.25" customHeight="1" x14ac:dyDescent="0.2">
      <c r="A12" s="29"/>
      <c r="B12" s="43"/>
      <c r="C12" s="43"/>
      <c r="D12" s="43"/>
      <c r="E12" s="43"/>
      <c r="F12" s="29"/>
      <c r="G12" s="29"/>
      <c r="H12" s="29"/>
      <c r="I12" s="29"/>
      <c r="J12" s="29"/>
      <c r="K12" s="29"/>
      <c r="L12" s="29"/>
      <c r="M12" s="29"/>
      <c r="N12" s="29"/>
      <c r="O12" s="40"/>
      <c r="Q12" s="254" t="s">
        <v>668</v>
      </c>
      <c r="X12" s="33"/>
      <c r="Z12" s="34"/>
      <c r="AA12" s="42"/>
    </row>
    <row r="13" spans="1:27" s="41" customFormat="1" ht="21" customHeight="1" x14ac:dyDescent="0.3">
      <c r="A13" s="29"/>
      <c r="B13" s="70"/>
      <c r="C13" s="429" t="s">
        <v>293</v>
      </c>
      <c r="D13" s="429"/>
      <c r="E13" s="55"/>
      <c r="F13" s="132" t="s">
        <v>173</v>
      </c>
      <c r="G13" s="132" t="s">
        <v>492</v>
      </c>
      <c r="H13" s="132" t="s">
        <v>495</v>
      </c>
      <c r="I13" s="132" t="s">
        <v>496</v>
      </c>
      <c r="J13" s="99" t="s">
        <v>199</v>
      </c>
      <c r="K13" s="83" t="s">
        <v>200</v>
      </c>
      <c r="L13" s="83" t="s">
        <v>611</v>
      </c>
      <c r="M13" s="83" t="s">
        <v>526</v>
      </c>
      <c r="N13" s="83" t="s">
        <v>491</v>
      </c>
      <c r="O13" s="40"/>
      <c r="Q13" s="254" t="s">
        <v>669</v>
      </c>
      <c r="X13" s="33"/>
      <c r="Z13" s="34"/>
      <c r="AA13" s="42"/>
    </row>
    <row r="14" spans="1:27" s="41" customFormat="1" ht="28.5" customHeight="1" x14ac:dyDescent="0.2">
      <c r="A14" s="29"/>
      <c r="B14" s="172">
        <v>1</v>
      </c>
      <c r="C14" s="512" t="s">
        <v>192</v>
      </c>
      <c r="D14" s="512"/>
      <c r="E14" s="173"/>
      <c r="F14" s="174"/>
      <c r="G14" s="174"/>
      <c r="H14" s="174"/>
      <c r="I14" s="174"/>
      <c r="J14" s="175">
        <f>SUM(J15:J18)</f>
        <v>875406427</v>
      </c>
      <c r="K14" s="175">
        <f>SUM(K15:K18)</f>
        <v>533451000</v>
      </c>
      <c r="L14" s="175">
        <f t="shared" ref="L14:N14" si="0">SUM(L15:L18)</f>
        <v>492663000</v>
      </c>
      <c r="M14" s="175">
        <f t="shared" si="0"/>
        <v>234208167</v>
      </c>
      <c r="N14" s="175">
        <f t="shared" si="0"/>
        <v>382743427</v>
      </c>
      <c r="O14" s="40"/>
      <c r="Q14" s="254" t="s">
        <v>663</v>
      </c>
      <c r="X14" s="33"/>
      <c r="Z14" s="34"/>
      <c r="AA14" s="42"/>
    </row>
    <row r="15" spans="1:27" s="41" customFormat="1" ht="41.25" customHeight="1" x14ac:dyDescent="0.2">
      <c r="A15" s="29"/>
      <c r="B15" s="176" t="s">
        <v>193</v>
      </c>
      <c r="C15" s="513" t="str">
        <f>'02. PLAN DE ACCION '!D8</f>
        <v xml:space="preserve">Escenarios de Riesgo actualizados acorde con el seguimiento realizado a las dinámicas del riesgo en el D.C. y publicados en la Página WEB (Sísmico, Movimientos en masa, Inundaciones, Aglomeraciones de Público, Tecnológico, Incendios Forestales, Construcciones y de Cambio Climático. </v>
      </c>
      <c r="D15" s="514"/>
      <c r="E15" s="180"/>
      <c r="F15" s="177">
        <v>2018</v>
      </c>
      <c r="G15" s="177" t="s">
        <v>493</v>
      </c>
      <c r="H15" s="178" t="s">
        <v>683</v>
      </c>
      <c r="I15" s="179" t="s">
        <v>149</v>
      </c>
      <c r="J15" s="293">
        <v>427510000</v>
      </c>
      <c r="K15" s="293">
        <v>427510000</v>
      </c>
      <c r="L15" s="293">
        <v>386722000</v>
      </c>
      <c r="M15" s="293">
        <v>182638900</v>
      </c>
      <c r="N15" s="293">
        <f>J15-L15</f>
        <v>40788000</v>
      </c>
      <c r="O15" s="40"/>
      <c r="Q15" s="254" t="s">
        <v>670</v>
      </c>
      <c r="X15" s="33"/>
      <c r="Z15" s="34"/>
      <c r="AA15" s="42"/>
    </row>
    <row r="16" spans="1:27" s="41" customFormat="1" ht="41.25" customHeight="1" x14ac:dyDescent="0.2">
      <c r="A16" s="29"/>
      <c r="B16" s="176" t="s">
        <v>195</v>
      </c>
      <c r="C16" s="513" t="str">
        <f>'02. PLAN DE ACCION '!D9</f>
        <v>Hemeroteca virtual de Emergencias en Bogotá D.C, funcionando con información histórica de Eventos de Emergencia registradas en medios audiovisuales</v>
      </c>
      <c r="D16" s="514"/>
      <c r="E16" s="180"/>
      <c r="F16" s="177">
        <v>2018</v>
      </c>
      <c r="G16" s="177" t="s">
        <v>493</v>
      </c>
      <c r="H16" s="178" t="s">
        <v>683</v>
      </c>
      <c r="I16" s="179" t="s">
        <v>149</v>
      </c>
      <c r="J16" s="293">
        <v>197896427</v>
      </c>
      <c r="K16" s="293">
        <v>105941000</v>
      </c>
      <c r="L16" s="293">
        <v>105941000</v>
      </c>
      <c r="M16" s="293">
        <v>51569267</v>
      </c>
      <c r="N16" s="293">
        <f>J16-L16</f>
        <v>91955427</v>
      </c>
      <c r="O16" s="40"/>
      <c r="Q16" s="254" t="s">
        <v>671</v>
      </c>
      <c r="X16" s="33"/>
      <c r="Z16" s="34"/>
      <c r="AA16" s="42"/>
    </row>
    <row r="17" spans="1:27" s="41" customFormat="1" ht="41.25" customHeight="1" x14ac:dyDescent="0.2">
      <c r="A17" s="29"/>
      <c r="B17" s="176" t="s">
        <v>197</v>
      </c>
      <c r="C17" s="513" t="str">
        <f>'02. PLAN DE ACCION '!D10</f>
        <v>Alianza Estratégica para desarrollar el Estudio de Riesgo Climático.</v>
      </c>
      <c r="D17" s="514"/>
      <c r="E17" s="181"/>
      <c r="F17" s="177">
        <v>2018</v>
      </c>
      <c r="G17" s="177" t="s">
        <v>494</v>
      </c>
      <c r="H17" s="178" t="s">
        <v>686</v>
      </c>
      <c r="I17" s="179" t="s">
        <v>149</v>
      </c>
      <c r="J17" s="309">
        <v>250000000</v>
      </c>
      <c r="K17" s="293">
        <v>0</v>
      </c>
      <c r="L17" s="293">
        <v>0</v>
      </c>
      <c r="M17" s="293">
        <v>0</v>
      </c>
      <c r="N17" s="293">
        <f t="shared" ref="N17:N18" si="1">J17-L17</f>
        <v>250000000</v>
      </c>
      <c r="O17" s="40"/>
      <c r="X17" s="33"/>
      <c r="Z17" s="34"/>
      <c r="AA17" s="42"/>
    </row>
    <row r="18" spans="1:27" s="41" customFormat="1" ht="41.25" customHeight="1" x14ac:dyDescent="0.2">
      <c r="A18" s="29"/>
      <c r="B18" s="176" t="s">
        <v>198</v>
      </c>
      <c r="C18" s="513" t="str">
        <f>'02. PLAN DE ACCION '!D11</f>
        <v>Inventario de instalaciones capaces de generar un accidente mayor en al ciudad de Bogotá.</v>
      </c>
      <c r="D18" s="514"/>
      <c r="E18" s="181"/>
      <c r="F18" s="177">
        <v>2018</v>
      </c>
      <c r="G18" s="177"/>
      <c r="H18" s="178"/>
      <c r="I18" s="179"/>
      <c r="J18" s="293">
        <v>0</v>
      </c>
      <c r="K18" s="293">
        <v>0</v>
      </c>
      <c r="L18" s="293">
        <v>0</v>
      </c>
      <c r="M18" s="293">
        <v>0</v>
      </c>
      <c r="N18" s="293">
        <f t="shared" si="1"/>
        <v>0</v>
      </c>
      <c r="O18" s="40"/>
      <c r="X18" s="33"/>
      <c r="Z18" s="34"/>
      <c r="AA18" s="42"/>
    </row>
    <row r="19" spans="1:27" s="41" customFormat="1" ht="28.5" customHeight="1" x14ac:dyDescent="0.2">
      <c r="A19" s="29"/>
      <c r="B19" s="95">
        <v>2</v>
      </c>
      <c r="C19" s="507" t="s">
        <v>290</v>
      </c>
      <c r="D19" s="507"/>
      <c r="E19" s="94"/>
      <c r="F19" s="98"/>
      <c r="G19" s="98"/>
      <c r="H19" s="98"/>
      <c r="I19" s="98"/>
      <c r="J19" s="162">
        <f>SUM(J20:J47)</f>
        <v>6964366593</v>
      </c>
      <c r="K19" s="162">
        <f>SUM(K20:K47)</f>
        <v>2528948993</v>
      </c>
      <c r="L19" s="162">
        <f>SUM(L20:L47)</f>
        <v>2218728630</v>
      </c>
      <c r="M19" s="162">
        <f>SUM(M20:M47)</f>
        <v>129884600</v>
      </c>
      <c r="N19" s="162">
        <f>SUM(N20:N47)</f>
        <v>4745637963</v>
      </c>
      <c r="O19" s="40"/>
      <c r="X19" s="33"/>
      <c r="Z19" s="34"/>
      <c r="AA19" s="42"/>
    </row>
    <row r="20" spans="1:27" s="41" customFormat="1" ht="49.5" customHeight="1" x14ac:dyDescent="0.3">
      <c r="A20" s="29"/>
      <c r="B20" s="97" t="s">
        <v>298</v>
      </c>
      <c r="C20" s="505" t="str">
        <f>'02. PLAN DE ACCION '!D15</f>
        <v>Elaborar modelaciones de escenarios de daños y riesgo sísmico para diseño de productos de protección financiera.</v>
      </c>
      <c r="D20" s="505"/>
      <c r="E20" s="308"/>
      <c r="F20" s="82">
        <v>2018</v>
      </c>
      <c r="G20" s="177"/>
      <c r="H20" s="178"/>
      <c r="I20" s="179"/>
      <c r="J20" s="293">
        <v>0</v>
      </c>
      <c r="K20" s="293">
        <v>0</v>
      </c>
      <c r="L20" s="293">
        <v>0</v>
      </c>
      <c r="M20" s="293">
        <v>0</v>
      </c>
      <c r="N20" s="293">
        <f t="shared" ref="N20:N29" si="2">J20-L20</f>
        <v>0</v>
      </c>
      <c r="O20" s="40"/>
      <c r="X20" s="33"/>
      <c r="Z20" s="34"/>
      <c r="AA20" s="42"/>
    </row>
    <row r="21" spans="1:27" s="41" customFormat="1" ht="60" customHeight="1" x14ac:dyDescent="0.2">
      <c r="A21" s="29"/>
      <c r="B21" s="97" t="s">
        <v>299</v>
      </c>
      <c r="C21" s="505" t="str">
        <f>'02. PLAN DE ACCION '!D16</f>
        <v>Conformación y mantenimiento actualizado de las bases de datos requeridas para estimaciones de riesgo sísmico.</v>
      </c>
      <c r="D21" s="505"/>
      <c r="E21" s="56"/>
      <c r="F21" s="82">
        <v>2017</v>
      </c>
      <c r="G21" s="177" t="s">
        <v>494</v>
      </c>
      <c r="H21" s="178" t="s">
        <v>686</v>
      </c>
      <c r="I21" s="179"/>
      <c r="J21" s="293">
        <v>88528000</v>
      </c>
      <c r="K21" s="293">
        <v>88528000</v>
      </c>
      <c r="L21" s="293">
        <v>88528000</v>
      </c>
      <c r="M21" s="293">
        <v>33801600</v>
      </c>
      <c r="N21" s="293">
        <f t="shared" si="2"/>
        <v>0</v>
      </c>
      <c r="O21" s="40"/>
      <c r="Q21" s="254" t="s">
        <v>741</v>
      </c>
      <c r="X21" s="33"/>
      <c r="Z21" s="34"/>
      <c r="AA21" s="42"/>
    </row>
    <row r="22" spans="1:27" s="41" customFormat="1" ht="52.5" customHeight="1" x14ac:dyDescent="0.2">
      <c r="A22" s="29"/>
      <c r="B22" s="97" t="s">
        <v>300</v>
      </c>
      <c r="C22" s="505" t="str">
        <f>'02. PLAN DE ACCION '!D17</f>
        <v>Implementación del proyecto de actualización del inventario de edificaciones públicas distritales frente al cumplimiento de la NSR-10.</v>
      </c>
      <c r="D22" s="505"/>
      <c r="E22" s="96"/>
      <c r="F22" s="82"/>
      <c r="G22" s="177"/>
      <c r="H22" s="178"/>
      <c r="I22" s="179"/>
      <c r="J22" s="293">
        <v>0</v>
      </c>
      <c r="K22" s="293">
        <v>0</v>
      </c>
      <c r="L22" s="293">
        <v>0</v>
      </c>
      <c r="M22" s="293">
        <v>0</v>
      </c>
      <c r="N22" s="293">
        <f t="shared" si="2"/>
        <v>0</v>
      </c>
      <c r="O22" s="40"/>
      <c r="Q22" s="254"/>
      <c r="X22" s="33"/>
      <c r="Z22" s="34"/>
      <c r="AA22" s="42"/>
    </row>
    <row r="23" spans="1:27" s="41" customFormat="1" ht="57.75" customHeight="1" x14ac:dyDescent="0.2">
      <c r="A23" s="29"/>
      <c r="B23" s="97" t="s">
        <v>301</v>
      </c>
      <c r="C23" s="505" t="str">
        <f>'02. PLAN DE ACCION '!D18</f>
        <v>Desarrollo e implementación de la página Web módulo SIRE de registro y consulta para el inventario de edificaciones públicas.</v>
      </c>
      <c r="D23" s="505"/>
      <c r="E23" s="96"/>
      <c r="F23" s="91">
        <v>2017</v>
      </c>
      <c r="G23" s="177" t="s">
        <v>494</v>
      </c>
      <c r="H23" s="178" t="s">
        <v>686</v>
      </c>
      <c r="I23" s="179"/>
      <c r="J23" s="293">
        <v>87252000</v>
      </c>
      <c r="K23" s="293">
        <v>87252000</v>
      </c>
      <c r="L23" s="293">
        <v>87252000</v>
      </c>
      <c r="M23" s="293">
        <v>33050000</v>
      </c>
      <c r="N23" s="293">
        <f t="shared" si="2"/>
        <v>0</v>
      </c>
      <c r="O23" s="40"/>
      <c r="Q23" s="254" t="s">
        <v>740</v>
      </c>
      <c r="X23" s="33"/>
      <c r="Z23" s="34"/>
      <c r="AA23" s="42"/>
    </row>
    <row r="24" spans="1:27" s="41" customFormat="1" ht="57.75" customHeight="1" x14ac:dyDescent="0.2">
      <c r="A24" s="29"/>
      <c r="B24" s="97" t="s">
        <v>330</v>
      </c>
      <c r="C24" s="505" t="str">
        <f>'02. PLAN DE ACCION '!D20</f>
        <v>Capacitación de 1.000 profesionales para el grupo de inspectores de edificaciones después de un sismo</v>
      </c>
      <c r="D24" s="505"/>
      <c r="E24" s="96"/>
      <c r="F24" s="91">
        <v>2017</v>
      </c>
      <c r="G24" s="177" t="s">
        <v>494</v>
      </c>
      <c r="H24" s="178" t="s">
        <v>686</v>
      </c>
      <c r="I24" s="179" t="s">
        <v>739</v>
      </c>
      <c r="J24" s="293">
        <v>171528000</v>
      </c>
      <c r="K24" s="293">
        <v>88528000</v>
      </c>
      <c r="L24" s="293">
        <v>88528000</v>
      </c>
      <c r="M24" s="293">
        <v>33801600</v>
      </c>
      <c r="N24" s="293">
        <f t="shared" si="2"/>
        <v>83000000</v>
      </c>
      <c r="O24" s="40"/>
      <c r="Q24" s="254" t="s">
        <v>742</v>
      </c>
      <c r="S24" s="310"/>
      <c r="X24" s="33"/>
      <c r="Z24" s="34"/>
      <c r="AA24" s="42"/>
    </row>
    <row r="25" spans="1:27" s="41" customFormat="1" ht="91.5" customHeight="1" x14ac:dyDescent="0.2">
      <c r="A25" s="29"/>
      <c r="B25" s="97" t="s">
        <v>331</v>
      </c>
      <c r="C25" s="505" t="str">
        <f>'02. PLAN DE ACCION '!D21</f>
        <v>Desarrollo e implementación de la página Web, aplicativo del formulario electrónico para inspección de edificaciones y Micrositio; material para el grupo de inspectores de edificaciones después de un sismo</v>
      </c>
      <c r="D25" s="505"/>
      <c r="E25" s="96"/>
      <c r="F25" s="91">
        <v>2017</v>
      </c>
      <c r="G25" s="177" t="s">
        <v>494</v>
      </c>
      <c r="H25" s="178" t="s">
        <v>686</v>
      </c>
      <c r="I25" s="179"/>
      <c r="J25" s="293">
        <v>60000000</v>
      </c>
      <c r="K25" s="293">
        <v>0</v>
      </c>
      <c r="L25" s="293">
        <v>0</v>
      </c>
      <c r="M25" s="293">
        <v>0</v>
      </c>
      <c r="N25" s="293">
        <f t="shared" si="2"/>
        <v>60000000</v>
      </c>
      <c r="O25" s="40"/>
      <c r="Q25" s="254"/>
      <c r="X25" s="33"/>
      <c r="Z25" s="34"/>
      <c r="AA25" s="42"/>
    </row>
    <row r="26" spans="1:27" s="41" customFormat="1" ht="68.25" customHeight="1" x14ac:dyDescent="0.2">
      <c r="A26" s="29"/>
      <c r="B26" s="97" t="s">
        <v>332</v>
      </c>
      <c r="C26" s="505" t="str">
        <f>'02. PLAN DE ACCION '!D22</f>
        <v>Estudio vulnerabilidad sísmica para el Colegio Los Pinos  (SED) en el marco del Convenio Interadministrativo 317 de 2017. (1)</v>
      </c>
      <c r="D26" s="505"/>
      <c r="E26" s="96"/>
      <c r="F26" s="91">
        <v>2018</v>
      </c>
      <c r="G26" s="177" t="s">
        <v>493</v>
      </c>
      <c r="H26" s="178" t="s">
        <v>683</v>
      </c>
      <c r="I26" s="179" t="s">
        <v>151</v>
      </c>
      <c r="J26" s="309">
        <v>76232000</v>
      </c>
      <c r="K26" s="293">
        <v>0</v>
      </c>
      <c r="L26" s="293">
        <v>0</v>
      </c>
      <c r="M26" s="293">
        <v>0</v>
      </c>
      <c r="N26" s="293">
        <f t="shared" si="2"/>
        <v>76232000</v>
      </c>
      <c r="O26" s="40"/>
      <c r="Q26" s="254"/>
      <c r="X26" s="33"/>
      <c r="Z26" s="34"/>
      <c r="AA26" s="42"/>
    </row>
    <row r="27" spans="1:27" s="41" customFormat="1" ht="66.75" customHeight="1" x14ac:dyDescent="0.2">
      <c r="A27" s="29"/>
      <c r="B27" s="97" t="s">
        <v>333</v>
      </c>
      <c r="C27" s="505" t="str">
        <f>'02. PLAN DE ACCION '!D23</f>
        <v>Estudio detallado de amenaza y riesgo por movimientos en masa y definición de medidas de reducción en el barrio mirador de la localidad de Ciudad Bolívar en Bogotá, D.C. (1)</v>
      </c>
      <c r="D27" s="505"/>
      <c r="E27" s="96"/>
      <c r="F27" s="91">
        <v>2018</v>
      </c>
      <c r="G27" s="177" t="s">
        <v>493</v>
      </c>
      <c r="H27" s="178" t="s">
        <v>683</v>
      </c>
      <c r="I27" s="179" t="s">
        <v>151</v>
      </c>
      <c r="J27" s="309">
        <v>544778000</v>
      </c>
      <c r="K27" s="293">
        <v>74778000</v>
      </c>
      <c r="L27" s="293">
        <v>74778000</v>
      </c>
      <c r="M27" s="293">
        <v>29231400</v>
      </c>
      <c r="N27" s="293">
        <f t="shared" si="2"/>
        <v>470000000</v>
      </c>
      <c r="O27" s="40"/>
      <c r="X27" s="33"/>
      <c r="Z27" s="34"/>
      <c r="AA27" s="42"/>
    </row>
    <row r="28" spans="1:27" s="41" customFormat="1" ht="48" customHeight="1" x14ac:dyDescent="0.2">
      <c r="A28" s="29"/>
      <c r="B28" s="97" t="s">
        <v>333</v>
      </c>
      <c r="C28" s="505" t="str">
        <f>'02. PLAN DE ACCION '!D23</f>
        <v>Estudio detallado de amenaza y riesgo por movimientos en masa y definición de medidas de reducción en el barrio mirador de la localidad de Ciudad Bolívar en Bogotá, D.C. (1)</v>
      </c>
      <c r="D28" s="505"/>
      <c r="E28" s="96"/>
      <c r="F28" s="307">
        <v>2018</v>
      </c>
      <c r="G28" s="177" t="s">
        <v>494</v>
      </c>
      <c r="H28" s="178" t="s">
        <v>686</v>
      </c>
      <c r="I28" s="179" t="s">
        <v>203</v>
      </c>
      <c r="J28" s="309">
        <v>130000000</v>
      </c>
      <c r="K28" s="293">
        <v>130000000</v>
      </c>
      <c r="L28" s="293">
        <v>0</v>
      </c>
      <c r="M28" s="293">
        <v>0</v>
      </c>
      <c r="N28" s="293">
        <f t="shared" ref="N28" si="3">J28-L28</f>
        <v>130000000</v>
      </c>
      <c r="O28" s="40"/>
      <c r="X28" s="33"/>
      <c r="Z28" s="34"/>
      <c r="AA28" s="42"/>
    </row>
    <row r="29" spans="1:27" s="41" customFormat="1" ht="45.75" customHeight="1" x14ac:dyDescent="0.2">
      <c r="A29" s="29"/>
      <c r="B29" s="97" t="s">
        <v>334</v>
      </c>
      <c r="C29" s="505" t="str">
        <f>'02. PLAN DE ACCION '!D24</f>
        <v>Estudios y diseños de obras de emergencia en sitios de intervención prioritaria en la ciudad de Bogotá 
(2)
Sitios: Serranias - Localidad Usme
Granjas de san Pablo  - Localidad Rafael Uribe Uribe
Adición Contrato Interventoria N° 485-2017
Barrio Los Laches en la localidad de Santa Fe en Bogotá, D.C., en el marco del Convenio Interadministrativo 317 de 2017.</v>
      </c>
      <c r="D29" s="505"/>
      <c r="E29" s="96"/>
      <c r="F29" s="91">
        <v>2018</v>
      </c>
      <c r="G29" s="177" t="s">
        <v>493</v>
      </c>
      <c r="H29" s="178" t="s">
        <v>683</v>
      </c>
      <c r="I29" s="179" t="s">
        <v>151</v>
      </c>
      <c r="J29" s="309">
        <f>250987363+28328997</f>
        <v>279316360</v>
      </c>
      <c r="K29" s="293">
        <v>279316360</v>
      </c>
      <c r="L29" s="293">
        <v>279315997</v>
      </c>
      <c r="M29" s="293">
        <v>0</v>
      </c>
      <c r="N29" s="293">
        <f t="shared" si="2"/>
        <v>363</v>
      </c>
      <c r="O29" s="40"/>
      <c r="X29" s="33"/>
      <c r="Z29" s="34"/>
      <c r="AA29" s="42"/>
    </row>
    <row r="30" spans="1:27" s="41" customFormat="1" ht="45.75" customHeight="1" x14ac:dyDescent="0.2">
      <c r="A30" s="29"/>
      <c r="B30" s="97" t="s">
        <v>334</v>
      </c>
      <c r="C30" s="505" t="str">
        <f>'02. PLAN DE ACCION '!D24</f>
        <v>Estudios y diseños de obras de emergencia en sitios de intervención prioritaria en la ciudad de Bogotá 
(2)
Sitios: Serranias - Localidad Usme
Granjas de san Pablo  - Localidad Rafael Uribe Uribe
Adición Contrato Interventoria N° 485-2017
Barrio Los Laches en la localidad de Santa Fe en Bogotá, D.C., en el marco del Convenio Interadministrativo 317 de 2017.</v>
      </c>
      <c r="D30" s="505"/>
      <c r="E30" s="96"/>
      <c r="F30" s="306">
        <v>2016</v>
      </c>
      <c r="G30" s="177" t="s">
        <v>494</v>
      </c>
      <c r="H30" s="178" t="s">
        <v>686</v>
      </c>
      <c r="I30" s="179" t="s">
        <v>203</v>
      </c>
      <c r="J30" s="309">
        <v>109969500</v>
      </c>
      <c r="K30" s="293">
        <v>109969500</v>
      </c>
      <c r="L30" s="293">
        <v>109969500</v>
      </c>
      <c r="M30" s="293">
        <v>0</v>
      </c>
      <c r="N30" s="293">
        <f t="shared" ref="N30:N50" si="4">J30-L30</f>
        <v>0</v>
      </c>
      <c r="O30" s="40"/>
      <c r="X30" s="33"/>
      <c r="Z30" s="34"/>
      <c r="AA30" s="42"/>
    </row>
    <row r="31" spans="1:27" s="41" customFormat="1" ht="45.75" customHeight="1" x14ac:dyDescent="0.2">
      <c r="A31" s="29"/>
      <c r="B31" s="97" t="s">
        <v>334</v>
      </c>
      <c r="C31" s="505" t="str">
        <f>'02. PLAN DE ACCION '!D24</f>
        <v>Estudios y diseños de obras de emergencia en sitios de intervención prioritaria en la ciudad de Bogotá 
(2)
Sitios: Serranias - Localidad Usme
Granjas de san Pablo  - Localidad Rafael Uribe Uribe
Adición Contrato Interventoria N° 485-2017
Barrio Los Laches en la localidad de Santa Fe en Bogotá, D.C., en el marco del Convenio Interadministrativo 317 de 2017.</v>
      </c>
      <c r="D31" s="505"/>
      <c r="E31" s="96"/>
      <c r="F31" s="307">
        <v>2018</v>
      </c>
      <c r="G31" s="177" t="s">
        <v>494</v>
      </c>
      <c r="H31" s="178" t="s">
        <v>686</v>
      </c>
      <c r="I31" s="179" t="s">
        <v>203</v>
      </c>
      <c r="J31" s="309">
        <f>47586000+37282000+47500000</f>
        <v>132368000</v>
      </c>
      <c r="K31" s="293">
        <v>0</v>
      </c>
      <c r="L31" s="293">
        <v>0</v>
      </c>
      <c r="M31" s="293">
        <v>0</v>
      </c>
      <c r="N31" s="293">
        <f t="shared" si="4"/>
        <v>132368000</v>
      </c>
      <c r="O31" s="40"/>
      <c r="X31" s="33"/>
      <c r="Z31" s="34"/>
      <c r="AA31" s="42"/>
    </row>
    <row r="32" spans="1:27" s="41" customFormat="1" ht="46.5" customHeight="1" x14ac:dyDescent="0.2">
      <c r="A32" s="29"/>
      <c r="B32" s="97" t="s">
        <v>334</v>
      </c>
      <c r="C32" s="505" t="str">
        <f>'02. PLAN DE ACCION '!D24</f>
        <v>Estudios y diseños de obras de emergencia en sitios de intervención prioritaria en la ciudad de Bogotá 
(2)
Sitios: Serranias - Localidad Usme
Granjas de san Pablo  - Localidad Rafael Uribe Uribe
Adición Contrato Interventoria N° 485-2017
Barrio Los Laches en la localidad de Santa Fe en Bogotá, D.C., en el marco del Convenio Interadministrativo 317 de 2017.</v>
      </c>
      <c r="D32" s="505"/>
      <c r="E32" s="96"/>
      <c r="F32" s="91">
        <v>2017</v>
      </c>
      <c r="G32" s="177" t="s">
        <v>494</v>
      </c>
      <c r="H32" s="178" t="s">
        <v>686</v>
      </c>
      <c r="I32" s="179" t="s">
        <v>203</v>
      </c>
      <c r="J32" s="309">
        <v>32603000</v>
      </c>
      <c r="K32" s="293">
        <v>32603000</v>
      </c>
      <c r="L32" s="293">
        <v>32603000</v>
      </c>
      <c r="M32" s="293">
        <v>0</v>
      </c>
      <c r="N32" s="293">
        <f t="shared" si="4"/>
        <v>0</v>
      </c>
      <c r="O32" s="40"/>
      <c r="X32" s="33"/>
      <c r="Z32" s="34"/>
      <c r="AA32" s="42"/>
    </row>
    <row r="33" spans="1:27" s="41" customFormat="1" ht="39.75" customHeight="1" x14ac:dyDescent="0.2">
      <c r="A33" s="29"/>
      <c r="B33" s="97" t="s">
        <v>335</v>
      </c>
      <c r="C33" s="505" t="str">
        <f>'02. PLAN DE ACCION '!D25</f>
        <v>Estudio detallado de amenaza y riesgo para el polígono de Arboleda Sur Localidad Rafael Uribe  (1)
Estudio El Peñón del Cortijo Localidad Ciudad Bolívar (1)</v>
      </c>
      <c r="D33" s="505"/>
      <c r="E33" s="96"/>
      <c r="F33" s="91">
        <v>2018</v>
      </c>
      <c r="G33" s="177" t="s">
        <v>494</v>
      </c>
      <c r="H33" s="178" t="s">
        <v>686</v>
      </c>
      <c r="I33" s="179" t="s">
        <v>203</v>
      </c>
      <c r="J33" s="309">
        <f>500000000+500000000+120000000+1867632000</f>
        <v>2987632000</v>
      </c>
      <c r="K33" s="293">
        <v>0</v>
      </c>
      <c r="L33" s="293">
        <v>0</v>
      </c>
      <c r="M33" s="293">
        <v>0</v>
      </c>
      <c r="N33" s="293">
        <f>J33-L33</f>
        <v>2987632000</v>
      </c>
      <c r="O33" s="40"/>
      <c r="X33" s="33"/>
      <c r="Z33" s="34"/>
      <c r="AA33" s="42"/>
    </row>
    <row r="34" spans="1:27" s="41" customFormat="1" ht="78.75" customHeight="1" x14ac:dyDescent="0.2">
      <c r="A34" s="29"/>
      <c r="B34" s="97" t="s">
        <v>336</v>
      </c>
      <c r="C34" s="505" t="str">
        <f>'02. PLAN DE ACCION '!D26</f>
        <v>Contratar el servicio de transporte terrestre especial para el desarrollo de las actividades que tiene a cargo el IDIGER como coordinador del Sistema Distrital de Gestión de Riesgos y Cambio Climático - SDGR-CC.</v>
      </c>
      <c r="D34" s="505"/>
      <c r="E34" s="96"/>
      <c r="F34" s="307">
        <v>2016</v>
      </c>
      <c r="G34" s="177" t="s">
        <v>494</v>
      </c>
      <c r="H34" s="178" t="s">
        <v>686</v>
      </c>
      <c r="I34" s="179" t="s">
        <v>203</v>
      </c>
      <c r="J34" s="309">
        <v>100000000</v>
      </c>
      <c r="K34" s="309">
        <v>100000000</v>
      </c>
      <c r="L34" s="293">
        <v>0</v>
      </c>
      <c r="M34" s="293">
        <v>0</v>
      </c>
      <c r="N34" s="293">
        <f t="shared" si="4"/>
        <v>100000000</v>
      </c>
      <c r="O34" s="40"/>
      <c r="X34" s="33"/>
      <c r="Z34" s="34"/>
      <c r="AA34" s="42"/>
    </row>
    <row r="35" spans="1:27" s="41" customFormat="1" ht="61.5" customHeight="1" x14ac:dyDescent="0.2">
      <c r="A35" s="29"/>
      <c r="B35" s="97" t="s">
        <v>337</v>
      </c>
      <c r="C35" s="505" t="str">
        <f>'02. PLAN DE ACCION '!D27</f>
        <v>Documento técnico de soporte con los objetivos, estrategias, medidas, programas y proyectos que permitan una adecuada incorporación de la gestión del riesgo en el POT con enfásis en los procesos de conocimiento y reducción del riesgo.</v>
      </c>
      <c r="D35" s="505"/>
      <c r="E35" s="96"/>
      <c r="F35" s="91">
        <v>2018</v>
      </c>
      <c r="G35" s="177" t="s">
        <v>493</v>
      </c>
      <c r="H35" s="178" t="s">
        <v>683</v>
      </c>
      <c r="I35" s="179" t="s">
        <v>152</v>
      </c>
      <c r="J35" s="309">
        <v>102520000</v>
      </c>
      <c r="K35" s="309">
        <v>102520000</v>
      </c>
      <c r="L35" s="309">
        <v>102520000</v>
      </c>
      <c r="M35" s="293">
        <v>0</v>
      </c>
      <c r="N35" s="293">
        <f t="shared" si="4"/>
        <v>0</v>
      </c>
      <c r="O35" s="40"/>
      <c r="X35" s="33"/>
      <c r="Z35" s="34"/>
      <c r="AA35" s="42"/>
    </row>
    <row r="36" spans="1:27" s="41" customFormat="1" ht="39" customHeight="1" x14ac:dyDescent="0.2">
      <c r="A36" s="29"/>
      <c r="B36" s="97" t="s">
        <v>338</v>
      </c>
      <c r="C36" s="505" t="str">
        <f>'02. PLAN DE ACCION '!D29</f>
        <v>Conceptos técnicos de verificación del cumplimiento de los términos de referencia establecidos en la Resolución 227 de 2006, en los estudios detallados de amenaza y riesgo para obtención de licencias de urbanización en zonas de amenaza media y alta por movimientos en masa.</v>
      </c>
      <c r="D36" s="505"/>
      <c r="E36" s="96"/>
      <c r="F36" s="91">
        <v>2018</v>
      </c>
      <c r="G36" s="177" t="s">
        <v>493</v>
      </c>
      <c r="H36" s="178" t="s">
        <v>683</v>
      </c>
      <c r="I36" s="179" t="s">
        <v>152</v>
      </c>
      <c r="J36" s="309">
        <f>28890000+40788000+10296133+46004000</f>
        <v>125978133</v>
      </c>
      <c r="K36" s="309">
        <v>119406133</v>
      </c>
      <c r="L36" s="309">
        <f>28890000+10296133</f>
        <v>39186133</v>
      </c>
      <c r="M36" s="293">
        <v>0</v>
      </c>
      <c r="N36" s="293">
        <f t="shared" si="4"/>
        <v>86792000</v>
      </c>
      <c r="O36" s="40"/>
      <c r="X36" s="33"/>
      <c r="Z36" s="34"/>
      <c r="AA36" s="42"/>
    </row>
    <row r="37" spans="1:27" s="41" customFormat="1" ht="39" customHeight="1" x14ac:dyDescent="0.2">
      <c r="A37" s="29"/>
      <c r="B37" s="97" t="s">
        <v>339</v>
      </c>
      <c r="C37" s="505" t="str">
        <f>'02. PLAN DE ACCION '!D30</f>
        <v>Conceptos técnicos para trámite de planes parciales solicitados por la Secretaría Distrital del Planeación</v>
      </c>
      <c r="D37" s="505"/>
      <c r="E37" s="96"/>
      <c r="F37" s="91">
        <v>2018</v>
      </c>
      <c r="G37" s="177" t="s">
        <v>493</v>
      </c>
      <c r="H37" s="178" t="s">
        <v>683</v>
      </c>
      <c r="I37" s="179" t="s">
        <v>152</v>
      </c>
      <c r="J37" s="309">
        <v>144584000</v>
      </c>
      <c r="K37" s="309">
        <v>144584000</v>
      </c>
      <c r="L37" s="309">
        <v>144584000</v>
      </c>
      <c r="M37" s="293">
        <v>0</v>
      </c>
      <c r="N37" s="293">
        <f t="shared" si="4"/>
        <v>0</v>
      </c>
      <c r="O37" s="40"/>
      <c r="X37" s="33"/>
      <c r="Z37" s="34"/>
      <c r="AA37" s="42"/>
    </row>
    <row r="38" spans="1:27" s="41" customFormat="1" ht="25.5" customHeight="1" x14ac:dyDescent="0.2">
      <c r="A38" s="29"/>
      <c r="B38" s="97" t="s">
        <v>340</v>
      </c>
      <c r="C38" s="505" t="str">
        <f>'02. PLAN DE ACCION '!D31</f>
        <v>Conceptos técnicos para legalización y regularización de barrios solicitados por la Secretaría Distrital del Hábitat</v>
      </c>
      <c r="D38" s="505"/>
      <c r="E38" s="96"/>
      <c r="F38" s="91">
        <v>2018</v>
      </c>
      <c r="G38" s="177" t="s">
        <v>493</v>
      </c>
      <c r="H38" s="178" t="s">
        <v>683</v>
      </c>
      <c r="I38" s="179" t="s">
        <v>152</v>
      </c>
      <c r="J38" s="309">
        <v>215512000</v>
      </c>
      <c r="K38" s="309">
        <v>215512000</v>
      </c>
      <c r="L38" s="309">
        <v>215512000</v>
      </c>
      <c r="M38" s="293">
        <v>0</v>
      </c>
      <c r="N38" s="293">
        <f t="shared" si="4"/>
        <v>0</v>
      </c>
      <c r="O38" s="40"/>
      <c r="X38" s="33"/>
      <c r="Z38" s="34"/>
      <c r="AA38" s="42"/>
    </row>
    <row r="39" spans="1:27" s="41" customFormat="1" ht="38.25" customHeight="1" x14ac:dyDescent="0.2">
      <c r="A39" s="29"/>
      <c r="B39" s="97" t="s">
        <v>341</v>
      </c>
      <c r="C39" s="505" t="str">
        <f>'02. PLAN DE ACCION '!D32</f>
        <v>Emitir 20 conceptos técnicos para evaluar actualizar conceptos y/o polígonos con antecedentes de Alto Riesgo no mitigable (ARNM) o Amenaza Alta no Urbanizable (AANU).</v>
      </c>
      <c r="D39" s="505"/>
      <c r="E39" s="56"/>
      <c r="F39" s="91">
        <v>2018</v>
      </c>
      <c r="G39" s="177" t="s">
        <v>494</v>
      </c>
      <c r="H39" s="178" t="s">
        <v>686</v>
      </c>
      <c r="I39" s="179" t="s">
        <v>203</v>
      </c>
      <c r="J39" s="309">
        <v>500000000</v>
      </c>
      <c r="K39" s="309">
        <v>183216000</v>
      </c>
      <c r="L39" s="309">
        <v>183216000</v>
      </c>
      <c r="M39" s="293">
        <v>0</v>
      </c>
      <c r="N39" s="293">
        <f t="shared" si="4"/>
        <v>316784000</v>
      </c>
      <c r="O39" s="40"/>
      <c r="X39" s="33"/>
      <c r="Z39" s="34"/>
      <c r="AA39" s="42"/>
    </row>
    <row r="40" spans="1:27" s="41" customFormat="1" ht="39.75" customHeight="1" x14ac:dyDescent="0.2">
      <c r="A40" s="29"/>
      <c r="B40" s="97" t="s">
        <v>342</v>
      </c>
      <c r="C40" s="505" t="str">
        <f>'02. PLAN DE ACCION '!D33</f>
        <v>Documentos de certificaciones de amenaza y/o riesgo para  áreas especificas, inmuebles o viviendas y conceptos técnicos de riesgo para proyectos de inversión pública en el Distrito Capital</v>
      </c>
      <c r="D40" s="505"/>
      <c r="E40" s="96"/>
      <c r="F40" s="91">
        <v>2018</v>
      </c>
      <c r="G40" s="177" t="s">
        <v>493</v>
      </c>
      <c r="H40" s="178" t="s">
        <v>683</v>
      </c>
      <c r="I40" s="179" t="s">
        <v>152</v>
      </c>
      <c r="J40" s="309">
        <v>189808000</v>
      </c>
      <c r="K40" s="309">
        <v>167373000</v>
      </c>
      <c r="L40" s="309">
        <v>167373000</v>
      </c>
      <c r="M40" s="293">
        <v>0</v>
      </c>
      <c r="N40" s="293">
        <f t="shared" si="4"/>
        <v>22435000</v>
      </c>
      <c r="O40" s="40"/>
      <c r="X40" s="33"/>
      <c r="Z40" s="34"/>
      <c r="AA40" s="42"/>
    </row>
    <row r="41" spans="1:27" s="41" customFormat="1" ht="38.25" x14ac:dyDescent="0.2">
      <c r="A41" s="29"/>
      <c r="B41" s="97" t="s">
        <v>343</v>
      </c>
      <c r="C41" s="505" t="str">
        <f>'02. PLAN DE ACCION '!D34</f>
        <v>Desarrollo de un aplicativo, que permita automatizar  el proceso de consulta de antecedentes para la emisión de certificaciones de riesgo.</v>
      </c>
      <c r="D41" s="505"/>
      <c r="E41" s="96"/>
      <c r="F41" s="91">
        <v>2018</v>
      </c>
      <c r="G41" s="177" t="s">
        <v>493</v>
      </c>
      <c r="H41" s="178" t="s">
        <v>683</v>
      </c>
      <c r="I41" s="179" t="s">
        <v>152</v>
      </c>
      <c r="J41" s="309">
        <v>62315000</v>
      </c>
      <c r="K41" s="309">
        <v>62315000</v>
      </c>
      <c r="L41" s="309">
        <v>62315000</v>
      </c>
      <c r="M41" s="293">
        <v>0</v>
      </c>
      <c r="N41" s="293">
        <f t="shared" si="4"/>
        <v>0</v>
      </c>
      <c r="O41" s="40"/>
      <c r="X41" s="33"/>
      <c r="Z41" s="34"/>
      <c r="AA41" s="42"/>
    </row>
    <row r="42" spans="1:27" s="41" customFormat="1" ht="36" customHeight="1" x14ac:dyDescent="0.2">
      <c r="A42" s="29"/>
      <c r="B42" s="97" t="s">
        <v>344</v>
      </c>
      <c r="C42" s="505" t="str">
        <f>'02. PLAN DE ACCION '!D35</f>
        <v>Conceptos técnicos de riesgo para proyectos públicos desarrollados por entidades del Distrito o del Orden Nacional</v>
      </c>
      <c r="D42" s="505"/>
      <c r="E42" s="96"/>
      <c r="F42" s="91">
        <v>2018</v>
      </c>
      <c r="G42" s="177"/>
      <c r="H42" s="178"/>
      <c r="I42" s="179"/>
      <c r="J42" s="293">
        <v>0</v>
      </c>
      <c r="K42" s="293">
        <v>0</v>
      </c>
      <c r="L42" s="293">
        <v>0</v>
      </c>
      <c r="M42" s="293">
        <v>0</v>
      </c>
      <c r="N42" s="293">
        <f t="shared" si="4"/>
        <v>0</v>
      </c>
      <c r="O42" s="40"/>
      <c r="X42" s="33"/>
      <c r="Z42" s="34"/>
      <c r="AA42" s="42"/>
    </row>
    <row r="43" spans="1:27" s="41" customFormat="1" ht="28.5" customHeight="1" x14ac:dyDescent="0.2">
      <c r="A43" s="29"/>
      <c r="B43" s="97" t="s">
        <v>345</v>
      </c>
      <c r="C43" s="505" t="str">
        <f>'02. PLAN DE ACCION '!D36</f>
        <v>Conceptos técnicos de amenaza ruina</v>
      </c>
      <c r="D43" s="505"/>
      <c r="E43" s="96"/>
      <c r="F43" s="91">
        <v>2018</v>
      </c>
      <c r="G43" s="177" t="s">
        <v>493</v>
      </c>
      <c r="H43" s="178" t="s">
        <v>683</v>
      </c>
      <c r="I43" s="179" t="s">
        <v>152</v>
      </c>
      <c r="J43" s="309">
        <v>78166000</v>
      </c>
      <c r="K43" s="309">
        <v>78166000</v>
      </c>
      <c r="L43" s="309">
        <v>78166000</v>
      </c>
      <c r="M43" s="293">
        <v>0</v>
      </c>
      <c r="N43" s="293">
        <f t="shared" si="4"/>
        <v>0</v>
      </c>
      <c r="O43" s="40"/>
      <c r="X43" s="33"/>
      <c r="Z43" s="34"/>
      <c r="AA43" s="42"/>
    </row>
    <row r="44" spans="1:27" s="41" customFormat="1" ht="28.5" customHeight="1" x14ac:dyDescent="0.2">
      <c r="A44" s="29"/>
      <c r="B44" s="97" t="s">
        <v>346</v>
      </c>
      <c r="C44" s="505" t="str">
        <f>'02. PLAN DE ACCION '!D38</f>
        <v xml:space="preserve">Diagnóstico técnicos  por solicitud de comunidad y/o  entidades del Distrito. </v>
      </c>
      <c r="D44" s="505"/>
      <c r="E44" s="96"/>
      <c r="F44" s="91">
        <v>2018</v>
      </c>
      <c r="G44" s="177" t="s">
        <v>493</v>
      </c>
      <c r="H44" s="178" t="s">
        <v>683</v>
      </c>
      <c r="I44" s="179" t="s">
        <v>152</v>
      </c>
      <c r="J44" s="309">
        <v>371063000</v>
      </c>
      <c r="K44" s="309">
        <v>330275000</v>
      </c>
      <c r="L44" s="309">
        <v>330275000</v>
      </c>
      <c r="M44" s="293">
        <v>0</v>
      </c>
      <c r="N44" s="293">
        <f t="shared" si="4"/>
        <v>40788000</v>
      </c>
      <c r="O44" s="40"/>
      <c r="X44" s="33"/>
      <c r="Z44" s="34"/>
      <c r="AA44" s="42"/>
    </row>
    <row r="45" spans="1:27" s="41" customFormat="1" ht="28.5" customHeight="1" x14ac:dyDescent="0.2">
      <c r="A45" s="29"/>
      <c r="B45" s="97" t="s">
        <v>347</v>
      </c>
      <c r="C45" s="505" t="str">
        <f>'02. PLAN DE ACCION '!D39</f>
        <v xml:space="preserve">Diagnósticos técnicos asociado a eventos reportados por emergencia. </v>
      </c>
      <c r="D45" s="505"/>
      <c r="E45" s="96"/>
      <c r="F45" s="91">
        <v>2018</v>
      </c>
      <c r="G45" s="177"/>
      <c r="H45" s="178"/>
      <c r="I45" s="179"/>
      <c r="J45" s="293">
        <v>0</v>
      </c>
      <c r="K45" s="293">
        <v>0</v>
      </c>
      <c r="L45" s="293">
        <v>0</v>
      </c>
      <c r="M45" s="293">
        <v>0</v>
      </c>
      <c r="N45" s="293">
        <f t="shared" si="4"/>
        <v>0</v>
      </c>
      <c r="O45" s="40"/>
      <c r="X45" s="33"/>
      <c r="Z45" s="34"/>
      <c r="AA45" s="42"/>
    </row>
    <row r="46" spans="1:27" s="41" customFormat="1" ht="37.5" customHeight="1" x14ac:dyDescent="0.2">
      <c r="A46" s="29"/>
      <c r="B46" s="97" t="s">
        <v>348</v>
      </c>
      <c r="C46" s="505" t="str">
        <f>'02. PLAN DE ACCION '!D40</f>
        <v>Estructuración de 7 instrumentos (conceptos, diagnósticos, estudios, obras, eventos, suelo de protección por riesgo, reasentamiento)</v>
      </c>
      <c r="D46" s="505"/>
      <c r="E46" s="96"/>
      <c r="F46" s="91">
        <v>2018</v>
      </c>
      <c r="G46" s="177" t="s">
        <v>493</v>
      </c>
      <c r="H46" s="178" t="s">
        <v>683</v>
      </c>
      <c r="I46" s="179" t="s">
        <v>152</v>
      </c>
      <c r="J46" s="309">
        <v>185838600</v>
      </c>
      <c r="K46" s="309">
        <v>134607000</v>
      </c>
      <c r="L46" s="309">
        <v>134607000</v>
      </c>
      <c r="M46" s="293">
        <v>0</v>
      </c>
      <c r="N46" s="293">
        <f t="shared" si="4"/>
        <v>51231600</v>
      </c>
      <c r="O46" s="40"/>
      <c r="X46" s="33"/>
      <c r="Z46" s="34"/>
      <c r="AA46" s="42"/>
    </row>
    <row r="47" spans="1:27" s="41" customFormat="1" ht="42.75" customHeight="1" x14ac:dyDescent="0.2">
      <c r="A47" s="29"/>
      <c r="B47" s="97" t="s">
        <v>349</v>
      </c>
      <c r="C47" s="505" t="str">
        <f>'02. PLAN DE ACCION '!D41</f>
        <v>Optimización de atención de requerimientos y servicios geográficos</v>
      </c>
      <c r="D47" s="505"/>
      <c r="E47" s="96"/>
      <c r="F47" s="91">
        <v>2018</v>
      </c>
      <c r="G47" s="177" t="s">
        <v>493</v>
      </c>
      <c r="H47" s="178" t="s">
        <v>683</v>
      </c>
      <c r="I47" s="179" t="s">
        <v>152</v>
      </c>
      <c r="J47" s="309">
        <v>188375000</v>
      </c>
      <c r="K47" s="293">
        <v>0</v>
      </c>
      <c r="L47" s="293">
        <v>0</v>
      </c>
      <c r="M47" s="293">
        <v>0</v>
      </c>
      <c r="N47" s="293">
        <f t="shared" si="4"/>
        <v>188375000</v>
      </c>
      <c r="O47" s="40"/>
      <c r="X47" s="33"/>
      <c r="Z47" s="34"/>
      <c r="AA47" s="42"/>
    </row>
    <row r="48" spans="1:27" s="41" customFormat="1" ht="28.5" customHeight="1" x14ac:dyDescent="0.2">
      <c r="A48" s="29"/>
      <c r="B48" s="95">
        <v>3</v>
      </c>
      <c r="C48" s="507" t="s">
        <v>291</v>
      </c>
      <c r="D48" s="507"/>
      <c r="E48" s="94"/>
      <c r="F48" s="98"/>
      <c r="G48" s="98"/>
      <c r="H48" s="98"/>
      <c r="I48" s="98"/>
      <c r="J48" s="294">
        <f>SUM(J49:J73)</f>
        <v>2267200427</v>
      </c>
      <c r="K48" s="294">
        <f t="shared" ref="K48:N48" si="5">SUM(K49:K73)</f>
        <v>350524246</v>
      </c>
      <c r="L48" s="294">
        <f t="shared" si="5"/>
        <v>350524246</v>
      </c>
      <c r="M48" s="294">
        <f t="shared" si="5"/>
        <v>0</v>
      </c>
      <c r="N48" s="294">
        <f t="shared" si="5"/>
        <v>1916676181</v>
      </c>
      <c r="O48" s="40"/>
      <c r="X48" s="33"/>
      <c r="Z48" s="34"/>
      <c r="AA48" s="42"/>
    </row>
    <row r="49" spans="1:27" s="41" customFormat="1" ht="31.5" customHeight="1" x14ac:dyDescent="0.3">
      <c r="A49" s="29"/>
      <c r="B49" s="97" t="s">
        <v>302</v>
      </c>
      <c r="C49" s="504" t="str">
        <f>'02. PLAN DE ACCION '!D45</f>
        <v>Adquisición de 11 estaciones pluviómetricas para el fortalecimiento de la red hidrometeorológica que administra el IDIGER.</v>
      </c>
      <c r="D49" s="505"/>
      <c r="E49" s="60"/>
      <c r="F49" s="82">
        <v>2018</v>
      </c>
      <c r="G49" s="177" t="s">
        <v>494</v>
      </c>
      <c r="H49" s="178" t="s">
        <v>686</v>
      </c>
      <c r="I49" s="179" t="s">
        <v>207</v>
      </c>
      <c r="J49" s="309">
        <v>387325041</v>
      </c>
      <c r="K49" s="293">
        <v>0</v>
      </c>
      <c r="L49" s="293">
        <v>0</v>
      </c>
      <c r="M49" s="293">
        <v>0</v>
      </c>
      <c r="N49" s="293">
        <f t="shared" si="4"/>
        <v>387325041</v>
      </c>
      <c r="O49" s="40"/>
      <c r="X49" s="33"/>
      <c r="Z49" s="34"/>
      <c r="AA49" s="42"/>
    </row>
    <row r="50" spans="1:27" s="41" customFormat="1" ht="39" customHeight="1" x14ac:dyDescent="0.3">
      <c r="A50" s="29"/>
      <c r="B50" s="97" t="s">
        <v>302</v>
      </c>
      <c r="C50" s="504" t="str">
        <f>'02. PLAN DE ACCION '!D45</f>
        <v>Adquisición de 11 estaciones pluviómetricas para el fortalecimiento de la red hidrometeorológica que administra el IDIGER.</v>
      </c>
      <c r="D50" s="505"/>
      <c r="E50" s="60"/>
      <c r="F50" s="131">
        <v>2018</v>
      </c>
      <c r="G50" s="177" t="s">
        <v>493</v>
      </c>
      <c r="H50" s="178" t="s">
        <v>683</v>
      </c>
      <c r="I50" s="179" t="s">
        <v>153</v>
      </c>
      <c r="J50" s="309">
        <v>62315000</v>
      </c>
      <c r="K50" s="309">
        <v>62315000</v>
      </c>
      <c r="L50" s="309">
        <v>62315000</v>
      </c>
      <c r="M50" s="293"/>
      <c r="N50" s="293">
        <f t="shared" si="4"/>
        <v>0</v>
      </c>
      <c r="O50" s="40"/>
      <c r="X50" s="33"/>
      <c r="Z50" s="34"/>
      <c r="AA50" s="42"/>
    </row>
    <row r="51" spans="1:27" s="41" customFormat="1" ht="31.5" customHeight="1" x14ac:dyDescent="0.3">
      <c r="A51" s="29"/>
      <c r="B51" s="97" t="s">
        <v>303</v>
      </c>
      <c r="C51" s="504" t="str">
        <f>'02. PLAN DE ACCION '!D46</f>
        <v>Adquisición de 7 estaciones hidrológicas para el fortalecimiento de la red hidrometeorológica que administra el IDIGER.</v>
      </c>
      <c r="D51" s="505"/>
      <c r="E51" s="60"/>
      <c r="F51" s="131">
        <v>2018</v>
      </c>
      <c r="G51" s="177" t="s">
        <v>494</v>
      </c>
      <c r="H51" s="178" t="s">
        <v>686</v>
      </c>
      <c r="I51" s="179" t="s">
        <v>207</v>
      </c>
      <c r="J51" s="309">
        <v>342220000</v>
      </c>
      <c r="K51" s="293">
        <v>0</v>
      </c>
      <c r="L51" s="293">
        <v>0</v>
      </c>
      <c r="M51" s="293">
        <v>0</v>
      </c>
      <c r="N51" s="293">
        <f t="shared" ref="N51:N73" si="6">J51-L51</f>
        <v>342220000</v>
      </c>
      <c r="O51" s="40"/>
      <c r="X51" s="33"/>
      <c r="Z51" s="34"/>
      <c r="AA51" s="42"/>
    </row>
    <row r="52" spans="1:27" s="41" customFormat="1" ht="31.5" customHeight="1" x14ac:dyDescent="0.3">
      <c r="A52" s="29"/>
      <c r="B52" s="97" t="s">
        <v>304</v>
      </c>
      <c r="C52" s="504" t="str">
        <f>'02. PLAN DE ACCION '!D47</f>
        <v>Reposición de 18 pluviómetros que incluyan corrección por intensidad para mejorar la precision del dato registrado.</v>
      </c>
      <c r="D52" s="505"/>
      <c r="E52" s="60"/>
      <c r="F52" s="131">
        <v>2018</v>
      </c>
      <c r="G52" s="177" t="s">
        <v>494</v>
      </c>
      <c r="H52" s="178" t="s">
        <v>686</v>
      </c>
      <c r="I52" s="179" t="s">
        <v>207</v>
      </c>
      <c r="J52" s="309">
        <v>72000000</v>
      </c>
      <c r="K52" s="293">
        <v>0</v>
      </c>
      <c r="L52" s="293">
        <v>0</v>
      </c>
      <c r="M52" s="293">
        <v>0</v>
      </c>
      <c r="N52" s="293">
        <f t="shared" si="6"/>
        <v>72000000</v>
      </c>
      <c r="O52" s="40"/>
      <c r="X52" s="33"/>
      <c r="Z52" s="34"/>
      <c r="AA52" s="42"/>
    </row>
    <row r="53" spans="1:27" s="41" customFormat="1" ht="31.5" customHeight="1" x14ac:dyDescent="0.3">
      <c r="A53" s="29"/>
      <c r="B53" s="97" t="s">
        <v>305</v>
      </c>
      <c r="C53" s="504" t="str">
        <f>'02. PLAN DE ACCION '!D48</f>
        <v xml:space="preserve">Adquisición de 18 radiosmodem teledesign, referencia ts4000, para apoyar el fortalecimiento del sistema de comunicaciones de la red hidrometeorológica que administra el IDIGER. </v>
      </c>
      <c r="D53" s="505"/>
      <c r="E53" s="60"/>
      <c r="F53" s="131">
        <v>2017</v>
      </c>
      <c r="G53" s="177" t="s">
        <v>494</v>
      </c>
      <c r="H53" s="178" t="s">
        <v>686</v>
      </c>
      <c r="I53" s="179" t="s">
        <v>207</v>
      </c>
      <c r="J53" s="309">
        <v>140400000</v>
      </c>
      <c r="K53" s="293">
        <v>0</v>
      </c>
      <c r="L53" s="293">
        <v>0</v>
      </c>
      <c r="M53" s="293">
        <v>0</v>
      </c>
      <c r="N53" s="293">
        <f t="shared" si="6"/>
        <v>140400000</v>
      </c>
      <c r="O53" s="40"/>
      <c r="X53" s="33"/>
      <c r="Z53" s="34"/>
      <c r="AA53" s="42"/>
    </row>
    <row r="54" spans="1:27" s="41" customFormat="1" ht="31.5" customHeight="1" x14ac:dyDescent="0.3">
      <c r="A54" s="29"/>
      <c r="B54" s="97" t="s">
        <v>421</v>
      </c>
      <c r="C54" s="504" t="str">
        <f>'02. PLAN DE ACCION '!D49</f>
        <v>Adquirir 20 cámaras de video para el monitoreo en tiempo real de sectores en condición de riesgo por inundación y deslizamiento en la ciudad de Bogotá.</v>
      </c>
      <c r="D54" s="505"/>
      <c r="E54" s="60"/>
      <c r="F54" s="131">
        <v>2018</v>
      </c>
      <c r="G54" s="177" t="s">
        <v>494</v>
      </c>
      <c r="H54" s="178" t="s">
        <v>686</v>
      </c>
      <c r="I54" s="179" t="s">
        <v>207</v>
      </c>
      <c r="J54" s="309">
        <v>200000000</v>
      </c>
      <c r="K54" s="293">
        <v>0</v>
      </c>
      <c r="L54" s="293">
        <v>0</v>
      </c>
      <c r="M54" s="293">
        <v>0</v>
      </c>
      <c r="N54" s="293">
        <f t="shared" si="6"/>
        <v>200000000</v>
      </c>
      <c r="O54" s="40"/>
      <c r="X54" s="33"/>
      <c r="Z54" s="34"/>
      <c r="AA54" s="42"/>
    </row>
    <row r="55" spans="1:27" s="41" customFormat="1" ht="31.5" customHeight="1" x14ac:dyDescent="0.3">
      <c r="A55" s="29"/>
      <c r="B55" s="97" t="s">
        <v>443</v>
      </c>
      <c r="C55" s="504" t="str">
        <f>'02. PLAN DE ACCION '!D51</f>
        <v>Instalación de 7 estructuras para el soporte de los sensores de nivel de las estaciones hidrológicas actualmente en operación sobre el río Tunjuelo, Chiguaza y Limas.</v>
      </c>
      <c r="D55" s="505"/>
      <c r="E55" s="60"/>
      <c r="F55" s="131">
        <v>2016</v>
      </c>
      <c r="G55" s="177" t="s">
        <v>494</v>
      </c>
      <c r="H55" s="178" t="s">
        <v>686</v>
      </c>
      <c r="I55" s="179" t="s">
        <v>207</v>
      </c>
      <c r="J55" s="309">
        <v>42000000</v>
      </c>
      <c r="K55" s="293">
        <v>0</v>
      </c>
      <c r="L55" s="293">
        <v>0</v>
      </c>
      <c r="M55" s="293">
        <v>0</v>
      </c>
      <c r="N55" s="293">
        <f t="shared" si="6"/>
        <v>42000000</v>
      </c>
      <c r="O55" s="40"/>
      <c r="X55" s="33"/>
      <c r="Z55" s="34"/>
      <c r="AA55" s="42"/>
    </row>
    <row r="56" spans="1:27" s="41" customFormat="1" ht="31.5" customHeight="1" x14ac:dyDescent="0.3">
      <c r="A56" s="29"/>
      <c r="B56" s="97" t="s">
        <v>444</v>
      </c>
      <c r="C56" s="504" t="str">
        <f>'02. PLAN DE ACCION '!D52</f>
        <v>Modernización tecnológica de la Red de Acelerógrafos de Bogotá mediante la adquisición de 5 nuevos equipos de movimiento fuerte.</v>
      </c>
      <c r="D56" s="505"/>
      <c r="E56" s="60"/>
      <c r="F56" s="131">
        <v>2018</v>
      </c>
      <c r="G56" s="177" t="s">
        <v>494</v>
      </c>
      <c r="H56" s="178" t="s">
        <v>686</v>
      </c>
      <c r="I56" s="179" t="s">
        <v>207</v>
      </c>
      <c r="J56" s="309">
        <v>225000000</v>
      </c>
      <c r="K56" s="293">
        <v>0</v>
      </c>
      <c r="L56" s="293">
        <v>0</v>
      </c>
      <c r="M56" s="293">
        <v>0</v>
      </c>
      <c r="N56" s="293">
        <f t="shared" si="6"/>
        <v>225000000</v>
      </c>
      <c r="O56" s="40"/>
      <c r="X56" s="33"/>
      <c r="Z56" s="34"/>
      <c r="AA56" s="42"/>
    </row>
    <row r="57" spans="1:27" s="41" customFormat="1" ht="31.5" customHeight="1" x14ac:dyDescent="0.3">
      <c r="A57" s="29"/>
      <c r="B57" s="97" t="s">
        <v>445</v>
      </c>
      <c r="C57" s="504" t="str">
        <f>'02. PLAN DE ACCION '!D53</f>
        <v>Estado de nubosidad relacionada con precipitaciones
Monitoreo en tiempo real del radar meteorológico y generación de productos derivados de sus registros.</v>
      </c>
      <c r="D57" s="505"/>
      <c r="E57" s="60"/>
      <c r="F57" s="131">
        <v>2018</v>
      </c>
      <c r="G57" s="177"/>
      <c r="H57" s="178"/>
      <c r="I57" s="179"/>
      <c r="J57" s="309">
        <v>0</v>
      </c>
      <c r="K57" s="293">
        <v>0</v>
      </c>
      <c r="L57" s="293">
        <v>0</v>
      </c>
      <c r="M57" s="293">
        <v>0</v>
      </c>
      <c r="N57" s="293">
        <f t="shared" si="6"/>
        <v>0</v>
      </c>
      <c r="O57" s="40"/>
      <c r="X57" s="33"/>
      <c r="Z57" s="34"/>
      <c r="AA57" s="42"/>
    </row>
    <row r="58" spans="1:27" s="41" customFormat="1" ht="39" customHeight="1" x14ac:dyDescent="0.3">
      <c r="A58" s="29"/>
      <c r="B58" s="97" t="s">
        <v>446</v>
      </c>
      <c r="C58" s="504" t="str">
        <f>'02. PLAN DE ACCION '!D54</f>
        <v>Lluvias en tiempo real.
Desarrollos informáticos para mejorar la publicación de información a través de la página Web del Sistema de Alerta de Bogotá.</v>
      </c>
      <c r="D58" s="505"/>
      <c r="E58" s="60"/>
      <c r="F58" s="131">
        <v>2018</v>
      </c>
      <c r="G58" s="177" t="s">
        <v>493</v>
      </c>
      <c r="H58" s="178" t="s">
        <v>683</v>
      </c>
      <c r="I58" s="179" t="s">
        <v>153</v>
      </c>
      <c r="J58" s="309">
        <v>87252000</v>
      </c>
      <c r="K58" s="293">
        <v>87252000</v>
      </c>
      <c r="L58" s="293">
        <v>87252000</v>
      </c>
      <c r="M58" s="293"/>
      <c r="N58" s="293">
        <f t="shared" si="6"/>
        <v>0</v>
      </c>
      <c r="O58" s="40"/>
      <c r="X58" s="33"/>
      <c r="Z58" s="34"/>
      <c r="AA58" s="42"/>
    </row>
    <row r="59" spans="1:27" s="41" customFormat="1" ht="39" customHeight="1" x14ac:dyDescent="0.3">
      <c r="A59" s="29"/>
      <c r="B59" s="97" t="s">
        <v>447</v>
      </c>
      <c r="C59" s="504" t="str">
        <f>'02. PLAN DE ACCION '!D55</f>
        <v>Lluvia diaria y acumulada últimos días.
(1. Generación de mapas de lluvia y emisión de reportes de alerta.
2. Monitoreo de la red hidrometeorológica del IDIGER y generación de productos derivados de sus registros.
3. Elaboración de insumos técnicos para planes de contingencias y solicitudes diversas remitidas al IDIGER).</v>
      </c>
      <c r="D59" s="505"/>
      <c r="E59" s="60"/>
      <c r="F59" s="131">
        <v>2018</v>
      </c>
      <c r="G59" s="177" t="s">
        <v>493</v>
      </c>
      <c r="H59" s="178" t="s">
        <v>683</v>
      </c>
      <c r="I59" s="179" t="s">
        <v>153</v>
      </c>
      <c r="J59" s="309">
        <v>86027480</v>
      </c>
      <c r="K59" s="293">
        <v>86027480</v>
      </c>
      <c r="L59" s="293">
        <v>86027480</v>
      </c>
      <c r="M59" s="293"/>
      <c r="N59" s="293">
        <f t="shared" si="6"/>
        <v>0</v>
      </c>
      <c r="O59" s="40"/>
      <c r="X59" s="33"/>
      <c r="Z59" s="34"/>
      <c r="AA59" s="42"/>
    </row>
    <row r="60" spans="1:27" s="41" customFormat="1" ht="39" customHeight="1" x14ac:dyDescent="0.3">
      <c r="A60" s="29"/>
      <c r="B60" s="97" t="s">
        <v>448</v>
      </c>
      <c r="C60" s="504" t="str">
        <f>'02. PLAN DE ACCION '!D56</f>
        <v>Sitios propensos a deslizamientos por lluvias
(1. Definición de umbrales relación lluvia deslizamiento.
2. Publicacion de reportes diarios derivados del monitoreo, de acuerdo con las temporadas de lluvia existentes en la ciudad).</v>
      </c>
      <c r="D60" s="505"/>
      <c r="E60" s="60"/>
      <c r="F60" s="131">
        <v>2018</v>
      </c>
      <c r="G60" s="177" t="s">
        <v>493</v>
      </c>
      <c r="H60" s="178" t="s">
        <v>683</v>
      </c>
      <c r="I60" s="179" t="s">
        <v>153</v>
      </c>
      <c r="J60" s="309">
        <v>36146000</v>
      </c>
      <c r="K60" s="293">
        <v>36146000</v>
      </c>
      <c r="L60" s="293">
        <v>36146000</v>
      </c>
      <c r="M60" s="293"/>
      <c r="N60" s="293">
        <f t="shared" si="6"/>
        <v>0</v>
      </c>
      <c r="O60" s="40"/>
      <c r="X60" s="33"/>
      <c r="Z60" s="34"/>
      <c r="AA60" s="42"/>
    </row>
    <row r="61" spans="1:27" s="41" customFormat="1" ht="31.5" customHeight="1" x14ac:dyDescent="0.3">
      <c r="A61" s="29"/>
      <c r="B61" s="97" t="s">
        <v>449</v>
      </c>
      <c r="C61" s="504" t="str">
        <f>'02. PLAN DE ACCION '!D57</f>
        <v>Niveles de Cauces
Definición y validación de umbrales de desbordamiento para las nuevas estaciones hidrológicas adquiridas por el IDIGER.</v>
      </c>
      <c r="D61" s="505"/>
      <c r="E61" s="60"/>
      <c r="F61" s="131">
        <v>2018</v>
      </c>
      <c r="G61" s="177"/>
      <c r="H61" s="178"/>
      <c r="I61" s="179"/>
      <c r="J61" s="293">
        <v>0</v>
      </c>
      <c r="K61" s="293">
        <v>0</v>
      </c>
      <c r="L61" s="293">
        <v>0</v>
      </c>
      <c r="M61" s="293">
        <v>0</v>
      </c>
      <c r="N61" s="293">
        <f t="shared" ref="N61:N64" si="7">J61-L61</f>
        <v>0</v>
      </c>
      <c r="O61" s="40"/>
      <c r="X61" s="33"/>
      <c r="Z61" s="34"/>
      <c r="AA61" s="42"/>
    </row>
    <row r="62" spans="1:27" s="41" customFormat="1" ht="31.5" customHeight="1" x14ac:dyDescent="0.3">
      <c r="A62" s="29"/>
      <c r="B62" s="97" t="s">
        <v>450</v>
      </c>
      <c r="C62" s="504" t="str">
        <f>'02. PLAN DE ACCION '!D58</f>
        <v>Rios y quebradas propensos a crecientes torrenciales
Publicación de información a través del convenio actualmente en desarrollo con la UNISALLE.</v>
      </c>
      <c r="D62" s="505"/>
      <c r="E62" s="60"/>
      <c r="F62" s="131">
        <v>2018</v>
      </c>
      <c r="G62" s="177"/>
      <c r="H62" s="178"/>
      <c r="I62" s="179"/>
      <c r="J62" s="293">
        <v>0</v>
      </c>
      <c r="K62" s="293">
        <v>0</v>
      </c>
      <c r="L62" s="293">
        <v>0</v>
      </c>
      <c r="M62" s="293">
        <v>0</v>
      </c>
      <c r="N62" s="293">
        <f t="shared" si="7"/>
        <v>0</v>
      </c>
      <c r="O62" s="40"/>
      <c r="X62" s="33"/>
      <c r="Z62" s="34"/>
      <c r="AA62" s="42"/>
    </row>
    <row r="63" spans="1:27" s="41" customFormat="1" ht="31.5" customHeight="1" x14ac:dyDescent="0.3">
      <c r="A63" s="29"/>
      <c r="B63" s="97" t="s">
        <v>451</v>
      </c>
      <c r="C63" s="504" t="str">
        <f>'02. PLAN DE ACCION '!D60</f>
        <v>Áreas propensas a incendios de la cobertura vegetal</v>
      </c>
      <c r="D63" s="505"/>
      <c r="E63" s="60"/>
      <c r="F63" s="131">
        <v>2018</v>
      </c>
      <c r="G63" s="177"/>
      <c r="H63" s="178"/>
      <c r="I63" s="179"/>
      <c r="J63" s="293">
        <v>0</v>
      </c>
      <c r="K63" s="293">
        <v>0</v>
      </c>
      <c r="L63" s="293">
        <v>0</v>
      </c>
      <c r="M63" s="293">
        <v>0</v>
      </c>
      <c r="N63" s="293">
        <f t="shared" si="7"/>
        <v>0</v>
      </c>
      <c r="O63" s="40"/>
      <c r="X63" s="33"/>
      <c r="Z63" s="34"/>
      <c r="AA63" s="42"/>
    </row>
    <row r="64" spans="1:27" s="41" customFormat="1" ht="31.5" customHeight="1" x14ac:dyDescent="0.3">
      <c r="A64" s="29"/>
      <c r="B64" s="97" t="s">
        <v>452</v>
      </c>
      <c r="C64" s="504" t="str">
        <f>'02. PLAN DE ACCION '!D61</f>
        <v>Monitoreo de tormentas eléctricas
Visualización online en tiempo real.</v>
      </c>
      <c r="D64" s="505"/>
      <c r="E64" s="60"/>
      <c r="F64" s="131">
        <v>2018</v>
      </c>
      <c r="G64" s="177"/>
      <c r="H64" s="178"/>
      <c r="I64" s="179"/>
      <c r="J64" s="293">
        <v>0</v>
      </c>
      <c r="K64" s="293">
        <v>0</v>
      </c>
      <c r="L64" s="293">
        <v>0</v>
      </c>
      <c r="M64" s="293">
        <v>0</v>
      </c>
      <c r="N64" s="293">
        <f t="shared" si="7"/>
        <v>0</v>
      </c>
      <c r="O64" s="40"/>
      <c r="X64" s="33"/>
      <c r="Z64" s="34"/>
      <c r="AA64" s="42"/>
    </row>
    <row r="65" spans="1:27" s="41" customFormat="1" ht="31.5" customHeight="1" x14ac:dyDescent="0.3">
      <c r="A65" s="29"/>
      <c r="B65" s="97" t="s">
        <v>453</v>
      </c>
      <c r="C65" s="504" t="str">
        <f>'02. PLAN DE ACCION '!D62</f>
        <v>Pronóstico del tiempo
Visualización online en tiempo real.</v>
      </c>
      <c r="D65" s="505"/>
      <c r="E65" s="60"/>
      <c r="F65" s="131">
        <v>2018</v>
      </c>
      <c r="G65" s="177" t="s">
        <v>494</v>
      </c>
      <c r="H65" s="178" t="s">
        <v>686</v>
      </c>
      <c r="I65" s="179" t="s">
        <v>207</v>
      </c>
      <c r="J65" s="309">
        <v>270000000</v>
      </c>
      <c r="K65" s="293">
        <v>0</v>
      </c>
      <c r="L65" s="293">
        <v>0</v>
      </c>
      <c r="M65" s="293">
        <v>0</v>
      </c>
      <c r="N65" s="293">
        <f>J65-L65</f>
        <v>270000000</v>
      </c>
      <c r="O65" s="40"/>
      <c r="X65" s="33"/>
      <c r="Z65" s="34"/>
      <c r="AA65" s="42"/>
    </row>
    <row r="66" spans="1:27" s="41" customFormat="1" ht="31.5" customHeight="1" x14ac:dyDescent="0.3">
      <c r="A66" s="29"/>
      <c r="B66" s="97" t="s">
        <v>454</v>
      </c>
      <c r="C66" s="504" t="str">
        <f>'02. PLAN DE ACCION '!D63</f>
        <v>Ultimo sismo registrado por IDIGER
(1. Generación de reportes sísmicos con base en la información generada por la Red de Acelerógrafos del IDIGER.
2. Monitoreo en tiempo real sobre la sismicidad registrada por la red de acelerógrafos del IDIGER
3. Generación automática de mapas de intensidad)</v>
      </c>
      <c r="D66" s="505"/>
      <c r="E66" s="60"/>
      <c r="F66" s="131">
        <v>2018</v>
      </c>
      <c r="G66" s="177" t="s">
        <v>494</v>
      </c>
      <c r="H66" s="178" t="s">
        <v>686</v>
      </c>
      <c r="I66" s="179" t="s">
        <v>207</v>
      </c>
      <c r="J66" s="309">
        <v>74778000</v>
      </c>
      <c r="K66" s="293"/>
      <c r="L66" s="293"/>
      <c r="M66" s="293"/>
      <c r="N66" s="293">
        <f t="shared" si="6"/>
        <v>74778000</v>
      </c>
      <c r="O66" s="40"/>
      <c r="X66" s="33"/>
      <c r="Z66" s="34"/>
      <c r="AA66" s="42"/>
    </row>
    <row r="67" spans="1:27" s="41" customFormat="1" ht="31.5" customHeight="1" x14ac:dyDescent="0.3">
      <c r="A67" s="29"/>
      <c r="B67" s="97" t="s">
        <v>455</v>
      </c>
      <c r="C67" s="504" t="str">
        <f>'02. PLAN DE ACCION '!D64</f>
        <v>Poner en operación el módulo automático para estimación de daños por sismo</v>
      </c>
      <c r="D67" s="505"/>
      <c r="E67" s="60"/>
      <c r="F67" s="131">
        <v>2018</v>
      </c>
      <c r="G67" s="177"/>
      <c r="H67" s="178"/>
      <c r="I67" s="179"/>
      <c r="J67" s="309">
        <v>0</v>
      </c>
      <c r="K67" s="293">
        <v>0</v>
      </c>
      <c r="L67" s="293">
        <v>0</v>
      </c>
      <c r="M67" s="293">
        <v>0</v>
      </c>
      <c r="N67" s="293">
        <f t="shared" si="6"/>
        <v>0</v>
      </c>
      <c r="O67" s="40"/>
      <c r="X67" s="33"/>
      <c r="Z67" s="34"/>
      <c r="AA67" s="42"/>
    </row>
    <row r="68" spans="1:27" s="41" customFormat="1" ht="31.5" customHeight="1" x14ac:dyDescent="0.3">
      <c r="A68" s="29"/>
      <c r="B68" s="97" t="s">
        <v>456</v>
      </c>
      <c r="C68" s="504" t="str">
        <f>'02. PLAN DE ACCION '!D65</f>
        <v>Desarrollo de consulta experta para descarga de información a través de la página del web del SAB</v>
      </c>
      <c r="D68" s="505"/>
      <c r="E68" s="60"/>
      <c r="F68" s="131">
        <v>2018</v>
      </c>
      <c r="G68" s="177"/>
      <c r="H68" s="178"/>
      <c r="I68" s="179"/>
      <c r="J68" s="309">
        <v>0</v>
      </c>
      <c r="K68" s="293">
        <v>0</v>
      </c>
      <c r="L68" s="293">
        <v>0</v>
      </c>
      <c r="M68" s="293">
        <v>0</v>
      </c>
      <c r="N68" s="293">
        <f t="shared" ref="N68" si="8">J68-L68</f>
        <v>0</v>
      </c>
      <c r="O68" s="40"/>
      <c r="X68" s="33"/>
      <c r="Z68" s="34"/>
      <c r="AA68" s="42"/>
    </row>
    <row r="69" spans="1:27" s="41" customFormat="1" ht="31.5" customHeight="1" x14ac:dyDescent="0.3">
      <c r="A69" s="29"/>
      <c r="B69" s="97" t="s">
        <v>457</v>
      </c>
      <c r="C69" s="504" t="str">
        <f>'02. PLAN DE ACCION '!D66</f>
        <v xml:space="preserve">Recursos para apoyo logístico, técnico administrativo. </v>
      </c>
      <c r="D69" s="505"/>
      <c r="E69" s="60"/>
      <c r="F69" s="131">
        <v>2018</v>
      </c>
      <c r="G69" s="177" t="s">
        <v>493</v>
      </c>
      <c r="H69" s="178" t="s">
        <v>683</v>
      </c>
      <c r="I69" s="179" t="s">
        <v>153</v>
      </c>
      <c r="J69" s="309">
        <v>40000000</v>
      </c>
      <c r="K69" s="293">
        <v>0</v>
      </c>
      <c r="L69" s="293">
        <v>0</v>
      </c>
      <c r="M69" s="293">
        <v>0</v>
      </c>
      <c r="N69" s="293">
        <f t="shared" si="6"/>
        <v>40000000</v>
      </c>
      <c r="O69" s="40"/>
      <c r="X69" s="33"/>
      <c r="Z69" s="34"/>
      <c r="AA69" s="42"/>
    </row>
    <row r="70" spans="1:27" s="41" customFormat="1" ht="31.5" customHeight="1" x14ac:dyDescent="0.3">
      <c r="A70" s="29"/>
      <c r="B70" s="97" t="s">
        <v>457</v>
      </c>
      <c r="C70" s="504" t="str">
        <f>'02. PLAN DE ACCION '!D66</f>
        <v xml:space="preserve">Recursos para apoyo logístico, técnico administrativo. </v>
      </c>
      <c r="D70" s="505"/>
      <c r="E70" s="73"/>
      <c r="F70" s="131">
        <v>2016</v>
      </c>
      <c r="G70" s="177" t="s">
        <v>494</v>
      </c>
      <c r="H70" s="178" t="s">
        <v>686</v>
      </c>
      <c r="I70" s="179" t="s">
        <v>207</v>
      </c>
      <c r="J70" s="309">
        <v>3474000</v>
      </c>
      <c r="K70" s="293">
        <v>3474000</v>
      </c>
      <c r="L70" s="293">
        <v>3474000</v>
      </c>
      <c r="M70" s="295">
        <v>0</v>
      </c>
      <c r="N70" s="293">
        <f t="shared" si="6"/>
        <v>0</v>
      </c>
      <c r="O70" s="40"/>
      <c r="X70" s="33"/>
      <c r="Z70" s="34"/>
      <c r="AA70" s="42"/>
    </row>
    <row r="71" spans="1:27" s="41" customFormat="1" ht="31.5" customHeight="1" x14ac:dyDescent="0.3">
      <c r="A71" s="29"/>
      <c r="B71" s="97" t="s">
        <v>457</v>
      </c>
      <c r="C71" s="504" t="str">
        <f>'02. PLAN DE ACCION '!D66</f>
        <v xml:space="preserve">Recursos para apoyo logístico, técnico administrativo. </v>
      </c>
      <c r="D71" s="505"/>
      <c r="E71" s="73"/>
      <c r="F71" s="131">
        <v>2017</v>
      </c>
      <c r="G71" s="177" t="s">
        <v>494</v>
      </c>
      <c r="H71" s="178" t="s">
        <v>686</v>
      </c>
      <c r="I71" s="179" t="s">
        <v>207</v>
      </c>
      <c r="J71" s="309">
        <v>3474000</v>
      </c>
      <c r="K71" s="293">
        <v>3474000</v>
      </c>
      <c r="L71" s="293">
        <v>3474000</v>
      </c>
      <c r="M71" s="295">
        <v>0</v>
      </c>
      <c r="N71" s="293">
        <f t="shared" si="6"/>
        <v>0</v>
      </c>
      <c r="O71" s="40"/>
      <c r="X71" s="33"/>
      <c r="Z71" s="34"/>
      <c r="AA71" s="42"/>
    </row>
    <row r="72" spans="1:27" s="41" customFormat="1" ht="31.5" customHeight="1" x14ac:dyDescent="0.3">
      <c r="A72" s="29"/>
      <c r="B72" s="97" t="s">
        <v>458</v>
      </c>
      <c r="C72" s="504" t="str">
        <f>'02. PLAN DE ACCION '!D67</f>
        <v>Apoyo a los procesos informáticos, tecnológicos, administrativos  y operativos realizados por la Oficina TIC en torno al SAB</v>
      </c>
      <c r="D72" s="505"/>
      <c r="E72" s="73"/>
      <c r="F72" s="131">
        <v>2016</v>
      </c>
      <c r="G72" s="177" t="s">
        <v>494</v>
      </c>
      <c r="H72" s="178" t="s">
        <v>686</v>
      </c>
      <c r="I72" s="179" t="s">
        <v>207</v>
      </c>
      <c r="J72" s="309">
        <v>177788906</v>
      </c>
      <c r="K72" s="295">
        <v>71835766</v>
      </c>
      <c r="L72" s="295">
        <v>71835766</v>
      </c>
      <c r="M72" s="295"/>
      <c r="N72" s="293">
        <f t="shared" si="6"/>
        <v>105953140</v>
      </c>
      <c r="O72" s="40"/>
      <c r="X72" s="33"/>
      <c r="Z72" s="34"/>
      <c r="AA72" s="42"/>
    </row>
    <row r="73" spans="1:27" s="41" customFormat="1" ht="28.5" customHeight="1" x14ac:dyDescent="0.2">
      <c r="A73" s="29"/>
      <c r="B73" s="97" t="s">
        <v>458</v>
      </c>
      <c r="C73" s="504" t="str">
        <f>'02. PLAN DE ACCION '!D67</f>
        <v>Apoyo a los procesos informáticos, tecnológicos, administrativos  y operativos realizados por la Oficina TIC en torno al SAB</v>
      </c>
      <c r="D73" s="505"/>
      <c r="E73" s="96"/>
      <c r="F73" s="82">
        <v>2017</v>
      </c>
      <c r="G73" s="177" t="s">
        <v>494</v>
      </c>
      <c r="H73" s="178" t="s">
        <v>686</v>
      </c>
      <c r="I73" s="179" t="s">
        <v>207</v>
      </c>
      <c r="J73" s="309">
        <v>17000000</v>
      </c>
      <c r="K73" s="295">
        <v>0</v>
      </c>
      <c r="L73" s="295">
        <v>0</v>
      </c>
      <c r="M73" s="295"/>
      <c r="N73" s="293">
        <f t="shared" si="6"/>
        <v>17000000</v>
      </c>
      <c r="O73" s="40"/>
      <c r="X73" s="33"/>
      <c r="Z73" s="34"/>
      <c r="AA73" s="42"/>
    </row>
    <row r="74" spans="1:27" s="41" customFormat="1" ht="28.5" customHeight="1" x14ac:dyDescent="0.2">
      <c r="A74" s="29"/>
      <c r="B74" s="95">
        <v>4</v>
      </c>
      <c r="C74" s="507" t="s">
        <v>306</v>
      </c>
      <c r="D74" s="507"/>
      <c r="E74" s="94"/>
      <c r="F74" s="98"/>
      <c r="G74" s="98"/>
      <c r="H74" s="98"/>
      <c r="I74" s="98"/>
      <c r="J74" s="296">
        <f>SUM(J75:J76)</f>
        <v>0</v>
      </c>
      <c r="K74" s="296">
        <f t="shared" ref="K74:N74" si="9">SUM(K75:K76)</f>
        <v>0</v>
      </c>
      <c r="L74" s="296">
        <f t="shared" si="9"/>
        <v>0</v>
      </c>
      <c r="M74" s="296">
        <f t="shared" si="9"/>
        <v>0</v>
      </c>
      <c r="N74" s="296">
        <f t="shared" si="9"/>
        <v>0</v>
      </c>
      <c r="O74" s="40"/>
      <c r="X74" s="33"/>
      <c r="Z74" s="34"/>
      <c r="AA74" s="42"/>
    </row>
    <row r="75" spans="1:27" s="41" customFormat="1" ht="31.5" customHeight="1" x14ac:dyDescent="0.3">
      <c r="A75" s="29"/>
      <c r="B75" s="97" t="s">
        <v>307</v>
      </c>
      <c r="C75" s="505" t="s">
        <v>194</v>
      </c>
      <c r="D75" s="505"/>
      <c r="E75" s="60"/>
      <c r="F75" s="131">
        <v>2018</v>
      </c>
      <c r="G75" s="177"/>
      <c r="H75" s="178"/>
      <c r="I75" s="179"/>
      <c r="J75" s="293">
        <v>0</v>
      </c>
      <c r="K75" s="293">
        <v>0</v>
      </c>
      <c r="L75" s="293">
        <v>0</v>
      </c>
      <c r="M75" s="293">
        <v>0</v>
      </c>
      <c r="N75" s="293">
        <v>0</v>
      </c>
      <c r="O75" s="40"/>
      <c r="X75" s="33"/>
      <c r="Z75" s="34"/>
      <c r="AA75" s="42"/>
    </row>
    <row r="76" spans="1:27" s="41" customFormat="1" ht="28.5" customHeight="1" x14ac:dyDescent="0.2">
      <c r="A76" s="29"/>
      <c r="B76" s="97" t="s">
        <v>308</v>
      </c>
      <c r="C76" s="505" t="s">
        <v>196</v>
      </c>
      <c r="D76" s="505"/>
      <c r="E76" s="56"/>
      <c r="F76" s="131">
        <v>2018</v>
      </c>
      <c r="G76" s="177"/>
      <c r="H76" s="178"/>
      <c r="I76" s="179"/>
      <c r="J76" s="293">
        <v>0</v>
      </c>
      <c r="K76" s="293">
        <v>0</v>
      </c>
      <c r="L76" s="293">
        <v>0</v>
      </c>
      <c r="M76" s="293">
        <v>0</v>
      </c>
      <c r="N76" s="293">
        <v>0</v>
      </c>
      <c r="O76" s="40"/>
      <c r="X76" s="33"/>
      <c r="Z76" s="34"/>
      <c r="AA76" s="42"/>
    </row>
    <row r="77" spans="1:27" s="41" customFormat="1" ht="28.5" customHeight="1" x14ac:dyDescent="0.2">
      <c r="A77" s="29"/>
      <c r="B77" s="95">
        <v>4</v>
      </c>
      <c r="C77" s="507" t="s">
        <v>306</v>
      </c>
      <c r="D77" s="507"/>
      <c r="E77" s="94"/>
      <c r="F77" s="98"/>
      <c r="G77" s="98"/>
      <c r="H77" s="98"/>
      <c r="I77" s="98"/>
      <c r="J77" s="297"/>
      <c r="K77" s="298"/>
      <c r="L77" s="298"/>
      <c r="M77" s="298"/>
      <c r="N77" s="298"/>
      <c r="O77" s="40"/>
      <c r="X77" s="33"/>
      <c r="Z77" s="34"/>
      <c r="AA77" s="42"/>
    </row>
    <row r="78" spans="1:27" s="41" customFormat="1" ht="31.5" customHeight="1" x14ac:dyDescent="0.3">
      <c r="A78" s="29"/>
      <c r="B78" s="97" t="s">
        <v>482</v>
      </c>
      <c r="C78" s="505" t="s">
        <v>194</v>
      </c>
      <c r="D78" s="505"/>
      <c r="E78" s="60"/>
      <c r="F78" s="131">
        <v>2018</v>
      </c>
      <c r="G78" s="177"/>
      <c r="H78" s="178"/>
      <c r="I78" s="179"/>
      <c r="J78" s="293">
        <v>0</v>
      </c>
      <c r="K78" s="293">
        <v>0</v>
      </c>
      <c r="L78" s="293">
        <v>0</v>
      </c>
      <c r="M78" s="293">
        <v>0</v>
      </c>
      <c r="N78" s="293">
        <v>0</v>
      </c>
      <c r="O78" s="40"/>
      <c r="X78" s="33"/>
      <c r="Z78" s="34"/>
      <c r="AA78" s="42"/>
    </row>
    <row r="79" spans="1:27" s="41" customFormat="1" ht="28.5" customHeight="1" x14ac:dyDescent="0.2">
      <c r="A79" s="29"/>
      <c r="B79" s="97" t="s">
        <v>489</v>
      </c>
      <c r="C79" s="505" t="s">
        <v>196</v>
      </c>
      <c r="D79" s="505"/>
      <c r="E79" s="56"/>
      <c r="F79" s="131">
        <v>2018</v>
      </c>
      <c r="G79" s="177"/>
      <c r="H79" s="178"/>
      <c r="I79" s="179"/>
      <c r="J79" s="293">
        <v>0</v>
      </c>
      <c r="K79" s="293">
        <v>0</v>
      </c>
      <c r="L79" s="293">
        <v>0</v>
      </c>
      <c r="M79" s="293">
        <v>0</v>
      </c>
      <c r="N79" s="293">
        <v>0</v>
      </c>
      <c r="O79" s="40"/>
      <c r="X79" s="33"/>
      <c r="Z79" s="34"/>
      <c r="AA79" s="42"/>
    </row>
    <row r="80" spans="1:27" s="41" customFormat="1" ht="28.5" customHeight="1" x14ac:dyDescent="0.2">
      <c r="A80" s="29"/>
      <c r="B80" s="284"/>
      <c r="C80" s="508" t="s">
        <v>292</v>
      </c>
      <c r="D80" s="508"/>
      <c r="E80" s="285"/>
      <c r="F80" s="284"/>
      <c r="G80" s="284"/>
      <c r="H80" s="286"/>
      <c r="I80" s="286"/>
      <c r="J80" s="299">
        <f>J14+J19+J48+J74+J77</f>
        <v>10106973447</v>
      </c>
      <c r="K80" s="299">
        <f>K14+K19+K48+K74+K77</f>
        <v>3412924239</v>
      </c>
      <c r="L80" s="299">
        <f>L14+L19+L48+L74+L77</f>
        <v>3061915876</v>
      </c>
      <c r="M80" s="299">
        <f>M14+M19+M48+M74+M77</f>
        <v>364092767</v>
      </c>
      <c r="N80" s="299">
        <f>N14+N19+N48+N74+N77</f>
        <v>7045057571</v>
      </c>
      <c r="O80" s="40"/>
      <c r="X80" s="33"/>
      <c r="Z80" s="34"/>
      <c r="AA80" s="42"/>
    </row>
    <row r="81" spans="1:28" x14ac:dyDescent="0.2">
      <c r="A81" s="29"/>
      <c r="B81" s="30"/>
      <c r="C81" s="30"/>
      <c r="D81" s="31"/>
      <c r="E81" s="31"/>
      <c r="F81" s="31"/>
      <c r="G81" s="31"/>
      <c r="H81" s="31"/>
      <c r="I81" s="31"/>
      <c r="J81" s="29"/>
      <c r="K81" s="29"/>
      <c r="L81" s="29"/>
      <c r="M81" s="29"/>
      <c r="N81" s="29"/>
      <c r="O81" s="29"/>
      <c r="Z81" s="34"/>
      <c r="AA81" s="34"/>
      <c r="AB81" s="34"/>
    </row>
    <row r="82" spans="1:28" ht="15" x14ac:dyDescent="0.2">
      <c r="A82" s="29"/>
      <c r="B82" s="261"/>
      <c r="C82" s="261"/>
      <c r="D82" s="262"/>
      <c r="E82" s="262"/>
      <c r="F82" s="262"/>
      <c r="G82" s="262"/>
      <c r="H82" s="263"/>
      <c r="I82" s="257" t="s">
        <v>695</v>
      </c>
      <c r="J82" s="257" t="s">
        <v>504</v>
      </c>
      <c r="K82" s="270" t="s">
        <v>200</v>
      </c>
      <c r="L82" s="257" t="s">
        <v>611</v>
      </c>
      <c r="M82" s="257" t="s">
        <v>526</v>
      </c>
      <c r="N82" s="257" t="s">
        <v>491</v>
      </c>
      <c r="O82" s="29"/>
      <c r="Z82" s="34"/>
      <c r="AA82" s="34"/>
      <c r="AB82" s="34"/>
    </row>
    <row r="83" spans="1:28" ht="16.5" customHeight="1" x14ac:dyDescent="0.2">
      <c r="A83" s="29"/>
      <c r="B83" s="261"/>
      <c r="C83" s="261"/>
      <c r="D83" s="262"/>
      <c r="E83" s="262"/>
      <c r="F83" s="262"/>
      <c r="G83" s="262"/>
      <c r="H83" s="264" t="s">
        <v>701</v>
      </c>
      <c r="I83" s="258">
        <v>0</v>
      </c>
      <c r="J83" s="258">
        <v>0</v>
      </c>
      <c r="K83" s="300">
        <v>0</v>
      </c>
      <c r="L83" s="300">
        <v>0</v>
      </c>
      <c r="M83" s="300">
        <v>0</v>
      </c>
      <c r="N83" s="300">
        <v>0</v>
      </c>
      <c r="O83" s="29"/>
      <c r="Z83" s="34"/>
      <c r="AA83" s="34"/>
      <c r="AB83" s="34"/>
    </row>
    <row r="84" spans="1:28" ht="16.5" customHeight="1" x14ac:dyDescent="0.2">
      <c r="A84" s="29"/>
      <c r="B84" s="261"/>
      <c r="C84" s="261"/>
      <c r="D84" s="262"/>
      <c r="E84" s="262"/>
      <c r="F84" s="262"/>
      <c r="G84" s="262"/>
      <c r="H84" s="265" t="s">
        <v>700</v>
      </c>
      <c r="I84" s="259">
        <v>3576411000</v>
      </c>
      <c r="J84" s="259">
        <v>3576411000</v>
      </c>
      <c r="K84" s="301">
        <v>0</v>
      </c>
      <c r="L84" s="301">
        <v>0</v>
      </c>
      <c r="M84" s="301">
        <v>0</v>
      </c>
      <c r="N84" s="301">
        <v>0</v>
      </c>
      <c r="O84" s="29"/>
      <c r="Z84" s="34"/>
      <c r="AA84" s="34"/>
      <c r="AB84" s="34"/>
    </row>
    <row r="85" spans="1:28" ht="16.5" customHeight="1" x14ac:dyDescent="0.2">
      <c r="A85" s="29"/>
      <c r="B85" s="261"/>
      <c r="C85" s="506"/>
      <c r="D85" s="506"/>
      <c r="E85" s="266"/>
      <c r="F85" s="266"/>
      <c r="G85" s="266"/>
      <c r="H85" s="265" t="s">
        <v>697</v>
      </c>
      <c r="I85" s="259">
        <v>482938306</v>
      </c>
      <c r="J85" s="302">
        <v>448232406</v>
      </c>
      <c r="K85" s="301">
        <v>0</v>
      </c>
      <c r="L85" s="301">
        <v>0</v>
      </c>
      <c r="M85" s="301">
        <v>0</v>
      </c>
      <c r="N85" s="301">
        <v>0</v>
      </c>
      <c r="O85" s="29"/>
      <c r="Z85" s="34"/>
      <c r="AA85" s="34"/>
      <c r="AB85" s="34"/>
    </row>
    <row r="86" spans="1:28" ht="16.5" customHeight="1" x14ac:dyDescent="0.2">
      <c r="A86" s="29"/>
      <c r="B86" s="261"/>
      <c r="C86" s="506"/>
      <c r="D86" s="506"/>
      <c r="E86" s="266"/>
      <c r="F86" s="266"/>
      <c r="G86" s="266"/>
      <c r="H86" s="265" t="s">
        <v>698</v>
      </c>
      <c r="I86" s="259">
        <v>716128227</v>
      </c>
      <c r="J86" s="302">
        <v>600785000</v>
      </c>
      <c r="K86" s="301">
        <v>0</v>
      </c>
      <c r="L86" s="301">
        <v>0</v>
      </c>
      <c r="M86" s="301">
        <v>0</v>
      </c>
      <c r="N86" s="301">
        <v>0</v>
      </c>
      <c r="O86" s="29"/>
      <c r="Z86" s="34"/>
      <c r="AA86" s="34"/>
      <c r="AB86" s="34"/>
    </row>
    <row r="87" spans="1:28" ht="16.5" customHeight="1" x14ac:dyDescent="0.2">
      <c r="A87" s="29"/>
      <c r="B87" s="261"/>
      <c r="C87" s="506"/>
      <c r="D87" s="506"/>
      <c r="E87" s="267"/>
      <c r="F87" s="267"/>
      <c r="G87" s="267"/>
      <c r="H87" s="268" t="s">
        <v>699</v>
      </c>
      <c r="I87" s="260">
        <v>5500000000</v>
      </c>
      <c r="J87" s="303">
        <v>5496545041</v>
      </c>
      <c r="K87" s="304">
        <v>0</v>
      </c>
      <c r="L87" s="304">
        <v>0</v>
      </c>
      <c r="M87" s="304">
        <v>0</v>
      </c>
      <c r="N87" s="304">
        <v>0</v>
      </c>
      <c r="O87" s="29"/>
      <c r="Z87" s="34"/>
      <c r="AA87" s="34"/>
      <c r="AB87" s="34"/>
    </row>
    <row r="88" spans="1:28" ht="23.25" customHeight="1" x14ac:dyDescent="0.2">
      <c r="A88" s="29"/>
      <c r="B88" s="261"/>
      <c r="C88" s="509"/>
      <c r="D88" s="509"/>
      <c r="E88" s="269"/>
      <c r="F88" s="269"/>
      <c r="G88" s="269"/>
      <c r="H88" s="282" t="s">
        <v>696</v>
      </c>
      <c r="I88" s="305">
        <f t="shared" ref="I88:N88" si="10">SUM(I83:I87)</f>
        <v>10275477533</v>
      </c>
      <c r="J88" s="305">
        <f>SUM(J83:J87)</f>
        <v>10121973447</v>
      </c>
      <c r="K88" s="283">
        <f t="shared" si="10"/>
        <v>0</v>
      </c>
      <c r="L88" s="283">
        <f t="shared" si="10"/>
        <v>0</v>
      </c>
      <c r="M88" s="283">
        <f t="shared" si="10"/>
        <v>0</v>
      </c>
      <c r="N88" s="283">
        <f t="shared" si="10"/>
        <v>0</v>
      </c>
      <c r="O88" s="29"/>
      <c r="Z88" s="34"/>
      <c r="AA88" s="34"/>
      <c r="AB88" s="34"/>
    </row>
    <row r="89" spans="1:28" ht="9" customHeight="1" x14ac:dyDescent="0.2">
      <c r="A89" s="29"/>
      <c r="B89" s="261"/>
      <c r="C89" s="261"/>
      <c r="D89" s="262"/>
      <c r="E89" s="262"/>
      <c r="F89" s="262"/>
      <c r="G89" s="262"/>
      <c r="H89" s="262"/>
      <c r="I89" s="31"/>
      <c r="J89" s="29"/>
      <c r="K89" s="29"/>
      <c r="L89" s="29"/>
      <c r="M89" s="29"/>
      <c r="N89" s="29"/>
      <c r="O89" s="29"/>
      <c r="Z89" s="34"/>
      <c r="AA89" s="34"/>
      <c r="AB89" s="34"/>
    </row>
    <row r="90" spans="1:28" x14ac:dyDescent="0.2">
      <c r="A90" s="29"/>
      <c r="B90" s="30"/>
      <c r="C90" s="30"/>
      <c r="D90" s="31"/>
      <c r="E90" s="31"/>
      <c r="F90" s="31"/>
      <c r="G90" s="31"/>
      <c r="H90" s="31"/>
      <c r="I90" s="31"/>
      <c r="J90" s="29"/>
      <c r="K90" s="29"/>
      <c r="L90" s="29"/>
      <c r="M90" s="29"/>
      <c r="N90" s="29"/>
      <c r="O90" s="29"/>
      <c r="Z90" s="34"/>
      <c r="AA90" s="34"/>
      <c r="AB90" s="34"/>
    </row>
    <row r="91" spans="1:28" x14ac:dyDescent="0.2">
      <c r="Z91" s="34"/>
      <c r="AA91" s="34"/>
      <c r="AB91" s="34"/>
    </row>
    <row r="92" spans="1:28" x14ac:dyDescent="0.2">
      <c r="Z92" s="34"/>
      <c r="AA92" s="34"/>
      <c r="AB92" s="34"/>
    </row>
    <row r="93" spans="1:28" x14ac:dyDescent="0.2">
      <c r="Z93" s="34"/>
      <c r="AA93" s="34"/>
      <c r="AB93" s="34"/>
    </row>
    <row r="94" spans="1:28" x14ac:dyDescent="0.2">
      <c r="Z94" s="34"/>
      <c r="AA94" s="34"/>
      <c r="AB94" s="34"/>
    </row>
    <row r="95" spans="1:28" x14ac:dyDescent="0.2">
      <c r="Z95" s="34"/>
      <c r="AA95" s="34"/>
      <c r="AB95" s="34"/>
    </row>
    <row r="96" spans="1:28" x14ac:dyDescent="0.2">
      <c r="Z96" s="34"/>
      <c r="AA96" s="34"/>
      <c r="AB96" s="34"/>
    </row>
    <row r="97" spans="26:28" x14ac:dyDescent="0.2">
      <c r="Z97" s="34"/>
      <c r="AA97" s="34"/>
      <c r="AB97" s="34"/>
    </row>
    <row r="98" spans="26:28" x14ac:dyDescent="0.2">
      <c r="Z98" s="34"/>
      <c r="AA98" s="34"/>
      <c r="AB98" s="34"/>
    </row>
    <row r="99" spans="26:28" x14ac:dyDescent="0.2">
      <c r="Z99" s="34"/>
      <c r="AA99" s="34"/>
      <c r="AB99" s="34"/>
    </row>
    <row r="100" spans="26:28" x14ac:dyDescent="0.2">
      <c r="Z100" s="34"/>
      <c r="AA100" s="34"/>
      <c r="AB100" s="34"/>
    </row>
    <row r="101" spans="26:28" x14ac:dyDescent="0.2">
      <c r="Z101" s="34"/>
      <c r="AA101" s="34"/>
      <c r="AB101" s="34"/>
    </row>
    <row r="102" spans="26:28" x14ac:dyDescent="0.2">
      <c r="Z102" s="34"/>
      <c r="AA102" s="34"/>
      <c r="AB102" s="34"/>
    </row>
    <row r="103" spans="26:28" x14ac:dyDescent="0.2">
      <c r="Z103" s="34"/>
      <c r="AA103" s="34"/>
      <c r="AB103" s="34"/>
    </row>
    <row r="104" spans="26:28" x14ac:dyDescent="0.2">
      <c r="AA104" s="34"/>
      <c r="AB104" s="34"/>
    </row>
    <row r="105" spans="26:28" x14ac:dyDescent="0.2">
      <c r="AA105" s="34"/>
      <c r="AB105" s="34"/>
    </row>
    <row r="106" spans="26:28" x14ac:dyDescent="0.2">
      <c r="AA106" s="34"/>
      <c r="AB106" s="34"/>
    </row>
    <row r="107" spans="26:28" x14ac:dyDescent="0.2">
      <c r="AA107" s="34"/>
      <c r="AB107" s="34"/>
    </row>
    <row r="108" spans="26:28" x14ac:dyDescent="0.2">
      <c r="AA108" s="34"/>
      <c r="AB108" s="34"/>
    </row>
    <row r="109" spans="26:28" x14ac:dyDescent="0.2">
      <c r="AA109" s="34"/>
      <c r="AB109" s="34"/>
    </row>
    <row r="110" spans="26:28" x14ac:dyDescent="0.2">
      <c r="AA110" s="34"/>
      <c r="AB110" s="34"/>
    </row>
    <row r="111" spans="26:28" x14ac:dyDescent="0.2">
      <c r="AA111" s="34"/>
      <c r="AB111" s="34"/>
    </row>
    <row r="112" spans="26:28" x14ac:dyDescent="0.2">
      <c r="AA112" s="34"/>
      <c r="AB112" s="34"/>
    </row>
    <row r="113" spans="27:28" x14ac:dyDescent="0.2">
      <c r="AA113" s="34"/>
      <c r="AB113" s="34"/>
    </row>
    <row r="114" spans="27:28" x14ac:dyDescent="0.2">
      <c r="AA114" s="34"/>
      <c r="AB114" s="34"/>
    </row>
    <row r="115" spans="27:28" x14ac:dyDescent="0.2">
      <c r="AA115" s="34"/>
      <c r="AB115" s="34"/>
    </row>
    <row r="116" spans="27:28" x14ac:dyDescent="0.2">
      <c r="AA116" s="34"/>
      <c r="AB116" s="34"/>
    </row>
    <row r="117" spans="27:28" x14ac:dyDescent="0.2">
      <c r="AA117" s="34"/>
      <c r="AB117" s="34"/>
    </row>
    <row r="118" spans="27:28" x14ac:dyDescent="0.2">
      <c r="AA118" s="34"/>
      <c r="AB118" s="34"/>
    </row>
    <row r="119" spans="27:28" x14ac:dyDescent="0.2">
      <c r="AA119" s="34"/>
      <c r="AB119" s="34"/>
    </row>
    <row r="120" spans="27:28" x14ac:dyDescent="0.2">
      <c r="AA120" s="34"/>
      <c r="AB120" s="34"/>
    </row>
    <row r="121" spans="27:28" x14ac:dyDescent="0.2">
      <c r="AA121" s="34"/>
      <c r="AB121" s="34"/>
    </row>
    <row r="122" spans="27:28" x14ac:dyDescent="0.2">
      <c r="AA122" s="34"/>
      <c r="AB122" s="34"/>
    </row>
    <row r="123" spans="27:28" x14ac:dyDescent="0.2">
      <c r="AA123" s="34"/>
      <c r="AB123" s="34"/>
    </row>
    <row r="124" spans="27:28" x14ac:dyDescent="0.2">
      <c r="AA124" s="34"/>
      <c r="AB124" s="34"/>
    </row>
    <row r="125" spans="27:28" x14ac:dyDescent="0.2">
      <c r="AA125" s="34"/>
      <c r="AB125" s="34"/>
    </row>
    <row r="126" spans="27:28" x14ac:dyDescent="0.2">
      <c r="AA126" s="34"/>
      <c r="AB126" s="34"/>
    </row>
    <row r="127" spans="27:28" x14ac:dyDescent="0.2">
      <c r="AB127" s="34"/>
    </row>
    <row r="128" spans="27:28" x14ac:dyDescent="0.2">
      <c r="AB128" s="34"/>
    </row>
    <row r="129" spans="28:28" x14ac:dyDescent="0.2">
      <c r="AB129" s="34"/>
    </row>
    <row r="130" spans="28:28" x14ac:dyDescent="0.2">
      <c r="AB130" s="34"/>
    </row>
    <row r="131" spans="28:28" x14ac:dyDescent="0.2">
      <c r="AB131" s="34"/>
    </row>
    <row r="132" spans="28:28" x14ac:dyDescent="0.2">
      <c r="AB132" s="34"/>
    </row>
    <row r="133" spans="28:28" x14ac:dyDescent="0.2">
      <c r="AB133" s="34"/>
    </row>
    <row r="134" spans="28:28" x14ac:dyDescent="0.2">
      <c r="AB134" s="34"/>
    </row>
    <row r="135" spans="28:28" x14ac:dyDescent="0.2">
      <c r="AB135" s="34"/>
    </row>
    <row r="136" spans="28:28" x14ac:dyDescent="0.2">
      <c r="AB136" s="34"/>
    </row>
    <row r="137" spans="28:28" x14ac:dyDescent="0.2">
      <c r="AB137" s="34"/>
    </row>
    <row r="138" spans="28:28" x14ac:dyDescent="0.2">
      <c r="AB138" s="34"/>
    </row>
    <row r="139" spans="28:28" x14ac:dyDescent="0.2">
      <c r="AB139" s="34"/>
    </row>
    <row r="140" spans="28:28" x14ac:dyDescent="0.2">
      <c r="AB140" s="34"/>
    </row>
    <row r="141" spans="28:28" x14ac:dyDescent="0.2">
      <c r="AB141" s="34"/>
    </row>
    <row r="142" spans="28:28" x14ac:dyDescent="0.2">
      <c r="AB142" s="34"/>
    </row>
    <row r="143" spans="28:28" x14ac:dyDescent="0.2">
      <c r="AB143" s="34"/>
    </row>
    <row r="144" spans="28:28" x14ac:dyDescent="0.2">
      <c r="AB144" s="34"/>
    </row>
    <row r="145" spans="28:28" x14ac:dyDescent="0.2">
      <c r="AB145" s="34"/>
    </row>
    <row r="146" spans="28:28" x14ac:dyDescent="0.2">
      <c r="AB146" s="34"/>
    </row>
  </sheetData>
  <sheetProtection insertRows="0" deleteRows="0"/>
  <autoFilter ref="B13:N80">
    <filterColumn colId="1" showButton="0"/>
  </autoFilter>
  <dataConsolidate/>
  <mergeCells count="84">
    <mergeCell ref="D2:L3"/>
    <mergeCell ref="D4:L4"/>
    <mergeCell ref="B11:I11"/>
    <mergeCell ref="B6:I6"/>
    <mergeCell ref="C23:D23"/>
    <mergeCell ref="C24:D24"/>
    <mergeCell ref="C25:D25"/>
    <mergeCell ref="C19:D19"/>
    <mergeCell ref="C20:D20"/>
    <mergeCell ref="C21:D21"/>
    <mergeCell ref="C22:D22"/>
    <mergeCell ref="C48:D48"/>
    <mergeCell ref="C13:D13"/>
    <mergeCell ref="C14:D14"/>
    <mergeCell ref="C15:D15"/>
    <mergeCell ref="C16:D16"/>
    <mergeCell ref="C17:D17"/>
    <mergeCell ref="C18:D18"/>
    <mergeCell ref="C38:D38"/>
    <mergeCell ref="C39:D39"/>
    <mergeCell ref="C40:D40"/>
    <mergeCell ref="C41:D41"/>
    <mergeCell ref="C42:D42"/>
    <mergeCell ref="C43:D43"/>
    <mergeCell ref="C44:D44"/>
    <mergeCell ref="C45:D45"/>
    <mergeCell ref="C46:D46"/>
    <mergeCell ref="C47:D47"/>
    <mergeCell ref="C35:D35"/>
    <mergeCell ref="C33:D33"/>
    <mergeCell ref="C32:D32"/>
    <mergeCell ref="C26:D26"/>
    <mergeCell ref="C27:D27"/>
    <mergeCell ref="C29:D29"/>
    <mergeCell ref="C36:D36"/>
    <mergeCell ref="C37:D37"/>
    <mergeCell ref="C30:D30"/>
    <mergeCell ref="C31:D31"/>
    <mergeCell ref="C34:D34"/>
    <mergeCell ref="C28:D28"/>
    <mergeCell ref="C87:D87"/>
    <mergeCell ref="C88:D88"/>
    <mergeCell ref="L8:N8"/>
    <mergeCell ref="J8:K8"/>
    <mergeCell ref="J9:K9"/>
    <mergeCell ref="L9:N9"/>
    <mergeCell ref="B9:C9"/>
    <mergeCell ref="B8:C8"/>
    <mergeCell ref="D8:G8"/>
    <mergeCell ref="D9:G9"/>
    <mergeCell ref="C49:D49"/>
    <mergeCell ref="C73:D73"/>
    <mergeCell ref="C74:D74"/>
    <mergeCell ref="C75:D75"/>
    <mergeCell ref="C51:D51"/>
    <mergeCell ref="C52:D52"/>
    <mergeCell ref="C86:D86"/>
    <mergeCell ref="C72:D72"/>
    <mergeCell ref="C77:D77"/>
    <mergeCell ref="C79:D79"/>
    <mergeCell ref="C76:D76"/>
    <mergeCell ref="C78:D78"/>
    <mergeCell ref="C80:D80"/>
    <mergeCell ref="C70:D70"/>
    <mergeCell ref="C71:D71"/>
    <mergeCell ref="C67:D67"/>
    <mergeCell ref="C85:D85"/>
    <mergeCell ref="C50:D50"/>
    <mergeCell ref="C57:D57"/>
    <mergeCell ref="C58:D58"/>
    <mergeCell ref="C59:D59"/>
    <mergeCell ref="C53:D53"/>
    <mergeCell ref="C54:D54"/>
    <mergeCell ref="C55:D55"/>
    <mergeCell ref="C56:D56"/>
    <mergeCell ref="C60:D60"/>
    <mergeCell ref="C61:D61"/>
    <mergeCell ref="C68:D68"/>
    <mergeCell ref="C69:D69"/>
    <mergeCell ref="C62:D62"/>
    <mergeCell ref="C63:D63"/>
    <mergeCell ref="C64:D64"/>
    <mergeCell ref="C65:D65"/>
    <mergeCell ref="C66:D66"/>
  </mergeCells>
  <dataValidations count="3">
    <dataValidation type="list" allowBlank="1" showInputMessage="1" showErrorMessage="1" sqref="F49:F73 F75:F76 F78:F79 F20:F47">
      <formula1>$B$257:$B$261</formula1>
    </dataValidation>
    <dataValidation type="list" allowBlank="1" showInputMessage="1" showErrorMessage="1" sqref="G75:G76 G49:G73 G15:G18 G78:G79 G20:G47">
      <formula1>ORIGEN</formula1>
    </dataValidation>
    <dataValidation type="list" allowBlank="1" showInputMessage="1" showErrorMessage="1" sqref="H15:I18 H78:I79 H49:I73 H75:I76 I26:I35 H20:H35 H36:I47">
      <formula1>INDIRECT(G15)</formula1>
    </dataValidation>
  </dataValidations>
  <printOptions horizontalCentered="1" verticalCentered="1"/>
  <pageMargins left="0.39370078740157483" right="0.39370078740157483" top="0.39370078740157483" bottom="0.39370078740157483" header="0.31496062992125984" footer="0.31496062992125984"/>
  <pageSetup paperSize="14" scale="60" orientation="landscape" horizontalDpi="4294967294" verticalDpi="4294967294" r:id="rId1"/>
  <headerFooter alignWithMargins="0"/>
  <rowBreaks count="1" manualBreakCount="1">
    <brk id="76" min="1" max="14" man="1"/>
  </rowBreaks>
  <ignoredErrors>
    <ignoredError sqref="L8 N28 C20:D28 C29:D36 C38:D47 D37" unlockedFormula="1"/>
  </ignoredErrors>
  <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'base de datos'!$B$219:$B$223</xm:f>
          </x14:formula1>
          <xm:sqref>F15:F18</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sheetPr>
  <dimension ref="A1:AB88"/>
  <sheetViews>
    <sheetView view="pageBreakPreview" zoomScale="90" zoomScaleNormal="75" zoomScaleSheetLayoutView="90" workbookViewId="0">
      <selection activeCell="J15" sqref="J15"/>
    </sheetView>
  </sheetViews>
  <sheetFormatPr baseColWidth="10" defaultRowHeight="14.25" x14ac:dyDescent="0.2"/>
  <cols>
    <col min="1" max="1" width="1.7109375" style="33" customWidth="1"/>
    <col min="2" max="2" width="6.7109375" style="51" customWidth="1"/>
    <col min="3" max="3" width="18" style="51" customWidth="1"/>
    <col min="4" max="5" width="15.85546875" style="51" customWidth="1"/>
    <col min="6" max="6" width="18" style="52" customWidth="1"/>
    <col min="7" max="8" width="18.5703125" style="52" customWidth="1"/>
    <col min="9" max="9" width="24" style="52" customWidth="1"/>
    <col min="10" max="10" width="35.140625" style="33" customWidth="1"/>
    <col min="11" max="11" width="3.140625" style="29" customWidth="1"/>
    <col min="12" max="12" width="18.85546875" style="33" customWidth="1"/>
    <col min="13" max="13" width="27.42578125" style="33" customWidth="1"/>
    <col min="14" max="14" width="19.85546875" style="33" customWidth="1"/>
    <col min="15" max="15" width="1.5703125" style="33" customWidth="1"/>
    <col min="16" max="16" width="11.42578125" style="33"/>
    <col min="17" max="17" width="0" style="33" hidden="1" customWidth="1"/>
    <col min="18" max="18" width="12.85546875" style="33" bestFit="1" customWidth="1"/>
    <col min="19" max="16384" width="11.42578125" style="33"/>
  </cols>
  <sheetData>
    <row r="1" spans="1:27" ht="6.75" customHeight="1" thickBot="1" x14ac:dyDescent="0.25">
      <c r="A1" s="29"/>
      <c r="B1" s="30"/>
      <c r="C1" s="30"/>
      <c r="D1" s="30"/>
      <c r="E1" s="30"/>
      <c r="F1" s="31"/>
      <c r="G1" s="31"/>
      <c r="H1" s="31"/>
      <c r="I1" s="31"/>
      <c r="J1" s="29"/>
      <c r="L1" s="29"/>
      <c r="M1" s="29"/>
      <c r="N1" s="29"/>
      <c r="O1" s="32"/>
      <c r="Z1" s="34"/>
    </row>
    <row r="2" spans="1:27" ht="31.5" customHeight="1" x14ac:dyDescent="0.2">
      <c r="A2" s="29"/>
      <c r="B2" s="57"/>
      <c r="C2" s="57"/>
      <c r="D2" s="441" t="s">
        <v>114</v>
      </c>
      <c r="E2" s="441"/>
      <c r="F2" s="441"/>
      <c r="G2" s="441"/>
      <c r="H2" s="441"/>
      <c r="I2" s="441"/>
      <c r="J2" s="441"/>
      <c r="K2" s="441"/>
      <c r="L2" s="441"/>
      <c r="M2" s="133" t="s">
        <v>70</v>
      </c>
      <c r="N2" s="183" t="s">
        <v>0</v>
      </c>
      <c r="O2" s="35"/>
    </row>
    <row r="3" spans="1:27" ht="31.5" customHeight="1" x14ac:dyDescent="0.2">
      <c r="A3" s="29"/>
      <c r="B3" s="58"/>
      <c r="C3" s="58"/>
      <c r="D3" s="442"/>
      <c r="E3" s="442"/>
      <c r="F3" s="442"/>
      <c r="G3" s="442"/>
      <c r="H3" s="442"/>
      <c r="I3" s="442"/>
      <c r="J3" s="442"/>
      <c r="K3" s="442"/>
      <c r="L3" s="442"/>
      <c r="M3" s="84" t="s">
        <v>1</v>
      </c>
      <c r="N3" s="184">
        <v>4</v>
      </c>
      <c r="O3" s="35"/>
      <c r="Z3" s="34"/>
      <c r="AA3" s="34"/>
    </row>
    <row r="4" spans="1:27" ht="31.5" customHeight="1" thickBot="1" x14ac:dyDescent="0.25">
      <c r="A4" s="29"/>
      <c r="B4" s="59"/>
      <c r="C4" s="59"/>
      <c r="D4" s="449" t="s">
        <v>2</v>
      </c>
      <c r="E4" s="449"/>
      <c r="F4" s="449"/>
      <c r="G4" s="449"/>
      <c r="H4" s="449"/>
      <c r="I4" s="449"/>
      <c r="J4" s="449"/>
      <c r="K4" s="449"/>
      <c r="L4" s="449"/>
      <c r="M4" s="36" t="s">
        <v>71</v>
      </c>
      <c r="N4" s="185">
        <v>43256</v>
      </c>
      <c r="O4" s="35"/>
      <c r="Z4" s="34"/>
      <c r="AA4" s="34"/>
    </row>
    <row r="5" spans="1:27" ht="9" customHeight="1" x14ac:dyDescent="0.2">
      <c r="A5" s="32"/>
      <c r="B5" s="37"/>
      <c r="C5" s="37"/>
      <c r="D5" s="37"/>
      <c r="E5" s="37"/>
      <c r="F5" s="37"/>
      <c r="G5" s="38"/>
      <c r="H5" s="38"/>
      <c r="I5" s="38"/>
      <c r="J5" s="38"/>
      <c r="K5" s="38"/>
      <c r="L5" s="38"/>
      <c r="M5" s="38"/>
      <c r="N5" s="38"/>
      <c r="O5" s="38"/>
      <c r="Z5" s="34"/>
      <c r="AA5" s="34"/>
    </row>
    <row r="6" spans="1:27" s="41" customFormat="1" ht="7.5" customHeight="1" x14ac:dyDescent="0.2">
      <c r="A6" s="29"/>
      <c r="B6" s="46"/>
      <c r="C6" s="46"/>
      <c r="D6" s="46"/>
      <c r="E6" s="46"/>
      <c r="F6" s="43"/>
      <c r="G6" s="43"/>
      <c r="H6" s="43"/>
      <c r="I6" s="43"/>
      <c r="J6" s="46"/>
      <c r="K6" s="46"/>
      <c r="L6" s="46"/>
      <c r="M6" s="46"/>
      <c r="N6" s="46"/>
      <c r="O6" s="40"/>
      <c r="X6" s="33"/>
      <c r="Z6" s="34"/>
      <c r="AA6" s="42"/>
    </row>
    <row r="7" spans="1:27" s="41" customFormat="1" ht="18" customHeight="1" x14ac:dyDescent="0.2">
      <c r="A7" s="29"/>
      <c r="B7" s="436" t="s">
        <v>72</v>
      </c>
      <c r="C7" s="436"/>
      <c r="D7" s="436"/>
      <c r="E7" s="436"/>
      <c r="F7" s="436"/>
      <c r="G7" s="436"/>
      <c r="H7" s="436"/>
      <c r="I7" s="436"/>
      <c r="J7" s="46"/>
      <c r="K7" s="46"/>
      <c r="L7" s="46"/>
      <c r="M7" s="46"/>
      <c r="N7" s="46"/>
      <c r="O7" s="40"/>
      <c r="X7" s="33"/>
      <c r="Z7" s="34"/>
      <c r="AA7" s="42"/>
    </row>
    <row r="8" spans="1:27" s="41" customFormat="1" ht="9.75" customHeight="1" x14ac:dyDescent="0.2">
      <c r="A8" s="29"/>
      <c r="B8" s="46"/>
      <c r="C8" s="46"/>
      <c r="D8" s="43"/>
      <c r="E8" s="43"/>
      <c r="F8" s="43"/>
      <c r="G8" s="43"/>
      <c r="H8" s="43"/>
      <c r="I8" s="43"/>
      <c r="J8" s="46"/>
      <c r="K8" s="46"/>
      <c r="L8" s="46"/>
      <c r="M8" s="46"/>
      <c r="N8" s="46"/>
      <c r="O8" s="40"/>
      <c r="Q8" s="254" t="s">
        <v>664</v>
      </c>
      <c r="X8" s="33"/>
      <c r="Z8" s="34"/>
      <c r="AA8" s="42"/>
    </row>
    <row r="9" spans="1:27" s="41" customFormat="1" ht="45" customHeight="1" x14ac:dyDescent="0.2">
      <c r="A9" s="29"/>
      <c r="B9" s="510" t="s">
        <v>297</v>
      </c>
      <c r="C9" s="510"/>
      <c r="D9" s="430" t="str">
        <f>'01. INFORMACION GENERAL'!B8</f>
        <v>00. Plan de Acción por Dependencias</v>
      </c>
      <c r="E9" s="430"/>
      <c r="F9" s="430"/>
      <c r="G9" s="510" t="s">
        <v>294</v>
      </c>
      <c r="H9" s="510"/>
      <c r="I9" s="278" t="str">
        <f>IF(AND(L9="Subdirección de Análisis de Riesgos y Efectos de Cambio Climático"),Q8,IF(AND(L9="Subdirección para la Reducción del Riesgos y Adaptación al Cambio Climático"),Q9,IF(AND(L9="Subdirección para el Manejo de Emergencias y Desastres"),Q10,IF(AND(L9="Subdirección Corporativa y Asuntos Disciplinarios"),Q11,IF(AND(L9="Oficina de Tecnologías de la Información y las Comunicaciones "),Q12,IF(AND(L9="Oficina Asesora Jurídica"),Q13,IF(AND(L9="Oficina Asesora Planeación"),Q14,IF(AND(L9="Oficina de Comunicaciones"),Q15,IF(AND(L9="Dirección General"),Q16,"")))))))))</f>
        <v xml:space="preserve">Diana Patricia Arévalo Sánchez    </v>
      </c>
      <c r="J9" s="510" t="s">
        <v>296</v>
      </c>
      <c r="K9" s="510"/>
      <c r="L9" s="435" t="s">
        <v>42</v>
      </c>
      <c r="M9" s="435"/>
      <c r="N9" s="435"/>
      <c r="O9" s="40"/>
      <c r="Q9" s="254" t="s">
        <v>665</v>
      </c>
      <c r="X9" s="33"/>
      <c r="Z9" s="34"/>
      <c r="AA9" s="42"/>
    </row>
    <row r="10" spans="1:27" s="41" customFormat="1" ht="42.75" customHeight="1" x14ac:dyDescent="0.2">
      <c r="A10" s="29"/>
      <c r="B10" s="510" t="s">
        <v>661</v>
      </c>
      <c r="C10" s="510"/>
      <c r="D10" s="516" t="str">
        <f>'01. INFORMACION GENERAL'!F8</f>
        <v>1 de Enero al 31 de Diciembre de 2018</v>
      </c>
      <c r="E10" s="516"/>
      <c r="F10" s="516"/>
      <c r="G10" s="510" t="s">
        <v>662</v>
      </c>
      <c r="H10" s="510"/>
      <c r="I10" s="287">
        <f>'03. EJECUCIÓN DE RECURSOS'!I9</f>
        <v>58</v>
      </c>
      <c r="J10" s="510"/>
      <c r="K10" s="510"/>
      <c r="L10" s="511"/>
      <c r="M10" s="511"/>
      <c r="N10" s="511"/>
      <c r="O10" s="40"/>
      <c r="Q10" s="254" t="s">
        <v>666</v>
      </c>
      <c r="X10" s="33"/>
      <c r="Z10" s="34"/>
      <c r="AA10" s="42"/>
    </row>
    <row r="11" spans="1:27" s="41" customFormat="1" ht="10.5" customHeight="1" x14ac:dyDescent="0.2">
      <c r="A11" s="29"/>
      <c r="B11" s="61"/>
      <c r="C11" s="61"/>
      <c r="D11" s="61"/>
      <c r="E11" s="61"/>
      <c r="F11" s="61"/>
      <c r="G11" s="61"/>
      <c r="H11" s="61"/>
      <c r="I11" s="61"/>
      <c r="J11" s="61"/>
      <c r="K11" s="61"/>
      <c r="L11" s="61"/>
      <c r="M11" s="61"/>
      <c r="N11" s="61"/>
      <c r="O11" s="40"/>
      <c r="Q11" s="254" t="s">
        <v>667</v>
      </c>
      <c r="X11" s="33"/>
      <c r="Z11" s="34"/>
      <c r="AA11" s="42"/>
    </row>
    <row r="12" spans="1:27" s="41" customFormat="1" ht="18" x14ac:dyDescent="0.2">
      <c r="A12" s="29"/>
      <c r="B12" s="431" t="s">
        <v>565</v>
      </c>
      <c r="C12" s="431"/>
      <c r="D12" s="431"/>
      <c r="E12" s="431"/>
      <c r="F12" s="431"/>
      <c r="G12" s="431"/>
      <c r="H12" s="431"/>
      <c r="I12" s="431"/>
      <c r="J12" s="39"/>
      <c r="K12" s="39"/>
      <c r="L12" s="39"/>
      <c r="M12" s="39"/>
      <c r="N12" s="39"/>
      <c r="O12" s="40"/>
      <c r="Q12" s="254" t="s">
        <v>668</v>
      </c>
      <c r="X12" s="33"/>
      <c r="Z12" s="34"/>
      <c r="AA12" s="42"/>
    </row>
    <row r="13" spans="1:27" s="41" customFormat="1" ht="8.25" customHeight="1" x14ac:dyDescent="0.2">
      <c r="A13" s="29"/>
      <c r="B13" s="43"/>
      <c r="C13" s="43"/>
      <c r="D13" s="43"/>
      <c r="E13" s="43"/>
      <c r="F13" s="43"/>
      <c r="G13" s="43"/>
      <c r="H13" s="43"/>
      <c r="I13" s="43"/>
      <c r="J13" s="44"/>
      <c r="K13" s="44"/>
      <c r="L13" s="44"/>
      <c r="M13" s="44"/>
      <c r="N13" s="44"/>
      <c r="O13" s="40"/>
      <c r="Q13" s="254" t="s">
        <v>669</v>
      </c>
      <c r="X13" s="33"/>
      <c r="Z13" s="34"/>
      <c r="AA13" s="42"/>
    </row>
    <row r="14" spans="1:27" s="41" customFormat="1" ht="69" customHeight="1" x14ac:dyDescent="0.2">
      <c r="A14" s="29"/>
      <c r="B14" s="197" t="s">
        <v>527</v>
      </c>
      <c r="C14" s="197" t="s">
        <v>533</v>
      </c>
      <c r="D14" s="197" t="s">
        <v>528</v>
      </c>
      <c r="E14" s="197" t="s">
        <v>539</v>
      </c>
      <c r="F14" s="197" t="s">
        <v>540</v>
      </c>
      <c r="G14" s="515" t="s">
        <v>532</v>
      </c>
      <c r="H14" s="515"/>
      <c r="I14" s="515"/>
      <c r="J14" s="203" t="s">
        <v>553</v>
      </c>
      <c r="K14" s="198"/>
      <c r="L14" s="202" t="s">
        <v>534</v>
      </c>
      <c r="M14" s="202" t="s">
        <v>538</v>
      </c>
      <c r="N14" s="202" t="s">
        <v>535</v>
      </c>
      <c r="O14" s="40"/>
      <c r="Q14" s="254" t="s">
        <v>663</v>
      </c>
      <c r="X14" s="33"/>
      <c r="Z14" s="34"/>
      <c r="AA14" s="42"/>
    </row>
    <row r="15" spans="1:27" s="41" customFormat="1" ht="82.5" customHeight="1" x14ac:dyDescent="0.2">
      <c r="A15" s="29"/>
      <c r="B15" s="186">
        <v>1</v>
      </c>
      <c r="C15" s="196"/>
      <c r="D15" s="186"/>
      <c r="E15" s="186"/>
      <c r="F15" s="186"/>
      <c r="G15" s="435"/>
      <c r="H15" s="435"/>
      <c r="I15" s="435"/>
      <c r="J15" s="186"/>
      <c r="K15" s="199"/>
      <c r="L15" s="186"/>
      <c r="M15" s="204"/>
      <c r="N15" s="196"/>
      <c r="O15" s="40"/>
      <c r="Q15" s="254" t="s">
        <v>670</v>
      </c>
      <c r="X15" s="33"/>
      <c r="Z15" s="34"/>
      <c r="AA15" s="42"/>
    </row>
    <row r="16" spans="1:27" s="41" customFormat="1" ht="82.5" customHeight="1" x14ac:dyDescent="0.2">
      <c r="A16" s="29"/>
      <c r="B16" s="186">
        <v>2</v>
      </c>
      <c r="C16" s="196"/>
      <c r="D16" s="186"/>
      <c r="E16" s="186"/>
      <c r="F16" s="186"/>
      <c r="G16" s="435"/>
      <c r="H16" s="435"/>
      <c r="I16" s="435"/>
      <c r="J16" s="186"/>
      <c r="K16" s="199"/>
      <c r="L16" s="186"/>
      <c r="M16" s="204"/>
      <c r="N16" s="196"/>
      <c r="O16" s="40"/>
      <c r="Q16" s="254" t="s">
        <v>671</v>
      </c>
      <c r="X16" s="33"/>
      <c r="Z16" s="34"/>
      <c r="AA16" s="42"/>
    </row>
    <row r="17" spans="1:28" s="41" customFormat="1" ht="82.5" customHeight="1" x14ac:dyDescent="0.2">
      <c r="A17" s="29"/>
      <c r="B17" s="186">
        <v>3</v>
      </c>
      <c r="C17" s="196"/>
      <c r="D17" s="186"/>
      <c r="E17" s="186"/>
      <c r="F17" s="186"/>
      <c r="G17" s="435"/>
      <c r="H17" s="435"/>
      <c r="I17" s="435"/>
      <c r="J17" s="186"/>
      <c r="K17" s="199"/>
      <c r="L17" s="186"/>
      <c r="M17" s="204"/>
      <c r="N17" s="196"/>
      <c r="O17" s="40"/>
      <c r="X17" s="33"/>
      <c r="Z17" s="34"/>
      <c r="AA17" s="42"/>
    </row>
    <row r="18" spans="1:28" s="41" customFormat="1" ht="82.5" customHeight="1" x14ac:dyDescent="0.2">
      <c r="A18" s="29"/>
      <c r="B18" s="186">
        <v>4</v>
      </c>
      <c r="C18" s="196"/>
      <c r="D18" s="186"/>
      <c r="E18" s="186"/>
      <c r="F18" s="186"/>
      <c r="G18" s="182"/>
      <c r="H18" s="182"/>
      <c r="I18" s="182"/>
      <c r="J18" s="56"/>
      <c r="K18" s="200"/>
      <c r="L18" s="56"/>
      <c r="M18" s="56"/>
      <c r="N18" s="56"/>
      <c r="O18" s="40"/>
      <c r="X18" s="33"/>
      <c r="Z18" s="34"/>
      <c r="AA18" s="42"/>
    </row>
    <row r="19" spans="1:28" s="41" customFormat="1" ht="82.5" customHeight="1" x14ac:dyDescent="0.2">
      <c r="A19" s="29"/>
      <c r="B19" s="186">
        <v>5</v>
      </c>
      <c r="C19" s="56"/>
      <c r="D19" s="56"/>
      <c r="E19" s="56"/>
      <c r="F19" s="56"/>
      <c r="G19" s="182"/>
      <c r="H19" s="182"/>
      <c r="I19" s="182"/>
      <c r="J19" s="182"/>
      <c r="K19" s="201"/>
      <c r="L19" s="182"/>
      <c r="M19" s="182"/>
      <c r="N19" s="182"/>
      <c r="O19" s="40"/>
      <c r="X19" s="33"/>
      <c r="Z19" s="34"/>
      <c r="AA19" s="42"/>
    </row>
    <row r="20" spans="1:28" s="41" customFormat="1" ht="82.5" customHeight="1" x14ac:dyDescent="0.2">
      <c r="A20" s="29"/>
      <c r="B20" s="186">
        <v>6</v>
      </c>
      <c r="C20" s="56"/>
      <c r="D20" s="56"/>
      <c r="E20" s="56"/>
      <c r="F20" s="56"/>
      <c r="G20" s="182"/>
      <c r="H20" s="182"/>
      <c r="I20" s="182"/>
      <c r="J20" s="182"/>
      <c r="K20" s="201"/>
      <c r="L20" s="182"/>
      <c r="M20" s="182"/>
      <c r="N20" s="182"/>
      <c r="O20" s="40"/>
      <c r="X20" s="33"/>
      <c r="Z20" s="34"/>
      <c r="AA20" s="42"/>
    </row>
    <row r="21" spans="1:28" ht="8.25" customHeight="1" x14ac:dyDescent="0.2">
      <c r="A21" s="29"/>
      <c r="B21" s="30"/>
      <c r="C21" s="30"/>
      <c r="D21" s="30"/>
      <c r="E21" s="30"/>
      <c r="F21" s="31"/>
      <c r="G21" s="31"/>
      <c r="H21" s="31"/>
      <c r="I21" s="31"/>
      <c r="J21" s="77"/>
      <c r="L21" s="77"/>
      <c r="M21" s="77"/>
      <c r="N21" s="77"/>
      <c r="O21" s="29"/>
      <c r="Z21" s="34"/>
      <c r="AA21" s="34"/>
      <c r="AB21" s="34"/>
    </row>
    <row r="22" spans="1:28" x14ac:dyDescent="0.2">
      <c r="Z22" s="34"/>
      <c r="AA22" s="34"/>
      <c r="AB22" s="34"/>
    </row>
    <row r="23" spans="1:28" x14ac:dyDescent="0.2">
      <c r="Z23" s="34"/>
      <c r="AA23" s="34"/>
      <c r="AB23" s="34"/>
    </row>
    <row r="24" spans="1:28" x14ac:dyDescent="0.2">
      <c r="Z24" s="34"/>
      <c r="AA24" s="34"/>
      <c r="AB24" s="34"/>
    </row>
    <row r="25" spans="1:28" x14ac:dyDescent="0.2">
      <c r="Z25" s="34"/>
      <c r="AA25" s="34"/>
      <c r="AB25" s="34"/>
    </row>
    <row r="26" spans="1:28" x14ac:dyDescent="0.2">
      <c r="Z26" s="34"/>
      <c r="AA26" s="34"/>
      <c r="AB26" s="34"/>
    </row>
    <row r="27" spans="1:28" x14ac:dyDescent="0.2">
      <c r="Z27" s="34"/>
      <c r="AA27" s="34"/>
      <c r="AB27" s="34"/>
    </row>
    <row r="28" spans="1:28" x14ac:dyDescent="0.2">
      <c r="Z28" s="34"/>
      <c r="AA28" s="34"/>
      <c r="AB28" s="34"/>
    </row>
    <row r="29" spans="1:28" x14ac:dyDescent="0.2">
      <c r="Z29" s="34"/>
      <c r="AA29" s="34"/>
      <c r="AB29" s="34"/>
    </row>
    <row r="30" spans="1:28" x14ac:dyDescent="0.2">
      <c r="Z30" s="34"/>
      <c r="AA30" s="34"/>
      <c r="AB30" s="34"/>
    </row>
    <row r="31" spans="1:28" x14ac:dyDescent="0.2">
      <c r="Z31" s="34"/>
      <c r="AA31" s="34"/>
      <c r="AB31" s="34"/>
    </row>
    <row r="32" spans="1:28" x14ac:dyDescent="0.2">
      <c r="Z32" s="34"/>
      <c r="AA32" s="34"/>
      <c r="AB32" s="34"/>
    </row>
    <row r="33" spans="26:28" x14ac:dyDescent="0.2">
      <c r="Z33" s="34"/>
      <c r="AA33" s="34"/>
      <c r="AB33" s="34"/>
    </row>
    <row r="34" spans="26:28" x14ac:dyDescent="0.2">
      <c r="Z34" s="34"/>
      <c r="AA34" s="34"/>
      <c r="AB34" s="34"/>
    </row>
    <row r="35" spans="26:28" x14ac:dyDescent="0.2">
      <c r="Z35" s="34"/>
      <c r="AA35" s="34"/>
      <c r="AB35" s="34"/>
    </row>
    <row r="36" spans="26:28" x14ac:dyDescent="0.2">
      <c r="Z36" s="34"/>
      <c r="AA36" s="34"/>
      <c r="AB36" s="34"/>
    </row>
    <row r="37" spans="26:28" x14ac:dyDescent="0.2">
      <c r="Z37" s="34"/>
      <c r="AA37" s="34"/>
      <c r="AB37" s="34"/>
    </row>
    <row r="38" spans="26:28" x14ac:dyDescent="0.2">
      <c r="Z38" s="34"/>
      <c r="AA38" s="34"/>
      <c r="AB38" s="34"/>
    </row>
    <row r="39" spans="26:28" x14ac:dyDescent="0.2">
      <c r="Z39" s="34"/>
      <c r="AA39" s="34"/>
      <c r="AB39" s="34"/>
    </row>
    <row r="40" spans="26:28" x14ac:dyDescent="0.2">
      <c r="Z40" s="34"/>
      <c r="AA40" s="34"/>
      <c r="AB40" s="34"/>
    </row>
    <row r="41" spans="26:28" x14ac:dyDescent="0.2">
      <c r="Z41" s="34"/>
      <c r="AA41" s="34"/>
      <c r="AB41" s="34"/>
    </row>
    <row r="42" spans="26:28" x14ac:dyDescent="0.2">
      <c r="Z42" s="34"/>
      <c r="AA42" s="34"/>
      <c r="AB42" s="34"/>
    </row>
    <row r="43" spans="26:28" x14ac:dyDescent="0.2">
      <c r="Z43" s="34"/>
      <c r="AA43" s="34"/>
      <c r="AB43" s="34"/>
    </row>
    <row r="44" spans="26:28" x14ac:dyDescent="0.2">
      <c r="Z44" s="34"/>
      <c r="AA44" s="34"/>
      <c r="AB44" s="34"/>
    </row>
    <row r="45" spans="26:28" x14ac:dyDescent="0.2">
      <c r="Z45" s="34"/>
      <c r="AA45" s="34"/>
      <c r="AB45" s="34"/>
    </row>
    <row r="46" spans="26:28" x14ac:dyDescent="0.2">
      <c r="AA46" s="34"/>
      <c r="AB46" s="34"/>
    </row>
    <row r="47" spans="26:28" x14ac:dyDescent="0.2">
      <c r="AA47" s="34"/>
      <c r="AB47" s="34"/>
    </row>
    <row r="48" spans="26:28" x14ac:dyDescent="0.2">
      <c r="AA48" s="34"/>
      <c r="AB48" s="34"/>
    </row>
    <row r="49" spans="27:28" x14ac:dyDescent="0.2">
      <c r="AA49" s="34"/>
      <c r="AB49" s="34"/>
    </row>
    <row r="50" spans="27:28" x14ac:dyDescent="0.2">
      <c r="AA50" s="34"/>
      <c r="AB50" s="34"/>
    </row>
    <row r="51" spans="27:28" x14ac:dyDescent="0.2">
      <c r="AA51" s="34"/>
      <c r="AB51" s="34"/>
    </row>
    <row r="52" spans="27:28" x14ac:dyDescent="0.2">
      <c r="AA52" s="34"/>
      <c r="AB52" s="34"/>
    </row>
    <row r="53" spans="27:28" x14ac:dyDescent="0.2">
      <c r="AA53" s="34"/>
      <c r="AB53" s="34"/>
    </row>
    <row r="54" spans="27:28" x14ac:dyDescent="0.2">
      <c r="AA54" s="34"/>
      <c r="AB54" s="34"/>
    </row>
    <row r="55" spans="27:28" x14ac:dyDescent="0.2">
      <c r="AA55" s="34"/>
      <c r="AB55" s="34"/>
    </row>
    <row r="56" spans="27:28" x14ac:dyDescent="0.2">
      <c r="AA56" s="34"/>
      <c r="AB56" s="34"/>
    </row>
    <row r="57" spans="27:28" x14ac:dyDescent="0.2">
      <c r="AA57" s="34"/>
      <c r="AB57" s="34"/>
    </row>
    <row r="58" spans="27:28" x14ac:dyDescent="0.2">
      <c r="AA58" s="34"/>
      <c r="AB58" s="34"/>
    </row>
    <row r="59" spans="27:28" x14ac:dyDescent="0.2">
      <c r="AA59" s="34"/>
      <c r="AB59" s="34"/>
    </row>
    <row r="60" spans="27:28" x14ac:dyDescent="0.2">
      <c r="AA60" s="34"/>
      <c r="AB60" s="34"/>
    </row>
    <row r="61" spans="27:28" x14ac:dyDescent="0.2">
      <c r="AA61" s="34"/>
      <c r="AB61" s="34"/>
    </row>
    <row r="62" spans="27:28" x14ac:dyDescent="0.2">
      <c r="AA62" s="34"/>
      <c r="AB62" s="34"/>
    </row>
    <row r="63" spans="27:28" x14ac:dyDescent="0.2">
      <c r="AA63" s="34"/>
      <c r="AB63" s="34"/>
    </row>
    <row r="64" spans="27:28" x14ac:dyDescent="0.2">
      <c r="AA64" s="34"/>
      <c r="AB64" s="34"/>
    </row>
    <row r="65" spans="27:28" x14ac:dyDescent="0.2">
      <c r="AA65" s="34"/>
      <c r="AB65" s="34"/>
    </row>
    <row r="66" spans="27:28" x14ac:dyDescent="0.2">
      <c r="AA66" s="34"/>
      <c r="AB66" s="34"/>
    </row>
    <row r="67" spans="27:28" x14ac:dyDescent="0.2">
      <c r="AA67" s="34"/>
      <c r="AB67" s="34"/>
    </row>
    <row r="68" spans="27:28" x14ac:dyDescent="0.2">
      <c r="AA68" s="34"/>
      <c r="AB68" s="34"/>
    </row>
    <row r="69" spans="27:28" x14ac:dyDescent="0.2">
      <c r="AB69" s="34"/>
    </row>
    <row r="70" spans="27:28" x14ac:dyDescent="0.2">
      <c r="AB70" s="34"/>
    </row>
    <row r="71" spans="27:28" x14ac:dyDescent="0.2">
      <c r="AB71" s="34"/>
    </row>
    <row r="72" spans="27:28" x14ac:dyDescent="0.2">
      <c r="AB72" s="34"/>
    </row>
    <row r="73" spans="27:28" x14ac:dyDescent="0.2">
      <c r="AB73" s="34"/>
    </row>
    <row r="74" spans="27:28" x14ac:dyDescent="0.2">
      <c r="AB74" s="34"/>
    </row>
    <row r="75" spans="27:28" x14ac:dyDescent="0.2">
      <c r="AB75" s="34"/>
    </row>
    <row r="76" spans="27:28" x14ac:dyDescent="0.2">
      <c r="AB76" s="34"/>
    </row>
    <row r="77" spans="27:28" x14ac:dyDescent="0.2">
      <c r="AB77" s="34"/>
    </row>
    <row r="78" spans="27:28" x14ac:dyDescent="0.2">
      <c r="AB78" s="34"/>
    </row>
    <row r="79" spans="27:28" x14ac:dyDescent="0.2">
      <c r="AB79" s="34"/>
    </row>
    <row r="80" spans="27:28" x14ac:dyDescent="0.2">
      <c r="AB80" s="34"/>
    </row>
    <row r="81" spans="28:28" x14ac:dyDescent="0.2">
      <c r="AB81" s="34"/>
    </row>
    <row r="82" spans="28:28" x14ac:dyDescent="0.2">
      <c r="AB82" s="34"/>
    </row>
    <row r="83" spans="28:28" x14ac:dyDescent="0.2">
      <c r="AB83" s="34"/>
    </row>
    <row r="84" spans="28:28" x14ac:dyDescent="0.2">
      <c r="AB84" s="34"/>
    </row>
    <row r="85" spans="28:28" x14ac:dyDescent="0.2">
      <c r="AB85" s="34"/>
    </row>
    <row r="86" spans="28:28" x14ac:dyDescent="0.2">
      <c r="AB86" s="34"/>
    </row>
    <row r="87" spans="28:28" x14ac:dyDescent="0.2">
      <c r="AB87" s="34"/>
    </row>
    <row r="88" spans="28:28" x14ac:dyDescent="0.2">
      <c r="AB88" s="34"/>
    </row>
  </sheetData>
  <sheetProtection password="CCE3" sheet="1" objects="1" scenarios="1"/>
  <autoFilter ref="B14:J15">
    <filterColumn colId="5" showButton="0"/>
    <filterColumn colId="6" showButton="0"/>
  </autoFilter>
  <dataConsolidate/>
  <mergeCells count="18">
    <mergeCell ref="D10:F10"/>
    <mergeCell ref="G10:H10"/>
    <mergeCell ref="G17:I17"/>
    <mergeCell ref="B12:I12"/>
    <mergeCell ref="G14:I14"/>
    <mergeCell ref="G15:I15"/>
    <mergeCell ref="D2:L3"/>
    <mergeCell ref="D4:L4"/>
    <mergeCell ref="B7:I7"/>
    <mergeCell ref="B9:C9"/>
    <mergeCell ref="G16:I16"/>
    <mergeCell ref="L9:N9"/>
    <mergeCell ref="L10:N10"/>
    <mergeCell ref="J10:K10"/>
    <mergeCell ref="B10:C10"/>
    <mergeCell ref="J9:K9"/>
    <mergeCell ref="G9:H9"/>
    <mergeCell ref="D9:F9"/>
  </mergeCells>
  <dataValidations count="1">
    <dataValidation type="list" allowBlank="1" showInputMessage="1" showErrorMessage="1" sqref="K15:K17">
      <formula1>$B$334:$B$336</formula1>
    </dataValidation>
  </dataValidations>
  <printOptions horizontalCentered="1" verticalCentered="1"/>
  <pageMargins left="0.39370078740157483" right="0.39370078740157483" top="0.39370078740157483" bottom="0.39370078740157483" header="0.31496062992125984" footer="0.31496062992125984"/>
  <pageSetup paperSize="14" scale="64" orientation="landscape" horizontalDpi="4294967294" verticalDpi="4294967294" r:id="rId1"/>
  <headerFooter alignWithMargins="0"/>
  <ignoredErrors>
    <ignoredError sqref="D9:D10 I9" unlockedFormula="1"/>
  </ignoredErrors>
  <drawing r:id="rId2"/>
  <extLst>
    <ext xmlns:x14="http://schemas.microsoft.com/office/spreadsheetml/2009/9/main" uri="{CCE6A557-97BC-4b89-ADB6-D9C93CAAB3DF}">
      <x14:dataValidations xmlns:xm="http://schemas.microsoft.com/office/excel/2006/main" count="4">
        <x14:dataValidation type="list" allowBlank="1" showInputMessage="1" showErrorMessage="1">
          <x14:formula1>
            <xm:f>'base de datos'!$B$297:$B$304</xm:f>
          </x14:formula1>
          <xm:sqref>F15:F17</xm:sqref>
        </x14:dataValidation>
        <x14:dataValidation type="list" allowBlank="1" showInputMessage="1" showErrorMessage="1">
          <x14:formula1>
            <xm:f>'base de datos'!$B$306:$B$308</xm:f>
          </x14:formula1>
          <xm:sqref>D18:E18</xm:sqref>
        </x14:dataValidation>
        <x14:dataValidation type="list" allowBlank="1" showInputMessage="1" showErrorMessage="1">
          <x14:formula1>
            <xm:f>'base de datos'!$B$314:$B$315</xm:f>
          </x14:formula1>
          <xm:sqref>L15:L17</xm:sqref>
        </x14:dataValidation>
        <x14:dataValidation type="list" allowBlank="1" showInputMessage="1" showErrorMessage="1">
          <x14:formula1>
            <xm:f>'base de datos'!$B$306:$B$312</xm:f>
          </x14:formula1>
          <xm:sqref>E15:E17</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6</vt:i4>
      </vt:variant>
      <vt:variant>
        <vt:lpstr>Rangos con nombre</vt:lpstr>
      </vt:variant>
      <vt:variant>
        <vt:i4>59</vt:i4>
      </vt:variant>
    </vt:vector>
  </HeadingPairs>
  <TitlesOfParts>
    <vt:vector size="65" baseType="lpstr">
      <vt:lpstr>base de datos</vt:lpstr>
      <vt:lpstr>INSTRUCTIVO</vt:lpstr>
      <vt:lpstr>01. INFORMACION GENERAL</vt:lpstr>
      <vt:lpstr>02. PLAN DE ACCION </vt:lpstr>
      <vt:lpstr>03. EJECUCIÓN DE RECURSOS</vt:lpstr>
      <vt:lpstr>04. CONTROL DE CAMBIOS</vt:lpstr>
      <vt:lpstr>_01_Desarrollar_e_implementar_100__de_la__Estrategia_Distrital_de_Respuesta_a_Emergencias</vt:lpstr>
      <vt:lpstr>'01. INFORMACION GENERAL'!Área_de_impresión</vt:lpstr>
      <vt:lpstr>'02. PLAN DE ACCION '!Área_de_impresión</vt:lpstr>
      <vt:lpstr>'03. EJECUCIÓN DE RECURSOS'!Área_de_impresión</vt:lpstr>
      <vt:lpstr>'04. CONTROL DE CAMBIOS'!Área_de_impresión</vt:lpstr>
      <vt:lpstr>INSTRUCTIVO!Área_de_impresión</vt:lpstr>
      <vt:lpstr>Atención_Integral_oportuna_eficiente_y_eficaz_de_las_situaciones_de_emergencia_calamidad_o_desastre_a_traves_de_la_estrategia_distrital_de_respuesta</vt:lpstr>
      <vt:lpstr>Bogota_ciudad_sostenible_y_eficiente_baja_en_carbono</vt:lpstr>
      <vt:lpstr>FONDIGER</vt:lpstr>
      <vt:lpstr>Funcionamiento</vt:lpstr>
      <vt:lpstr>Gastos_Generales</vt:lpstr>
      <vt:lpstr>'base de datos'!Generacion_de_</vt:lpstr>
      <vt:lpstr>Generación_de_conociminento_y_actualización_de_los_analisis_de_riesgos_y_efectos_del_cambio_climatico</vt:lpstr>
      <vt:lpstr>IDIGER</vt:lpstr>
      <vt:lpstr>Implementación_de_procesos_efectivos_de_preparativos_respuesta_y_recuperación_post_evento</vt:lpstr>
      <vt:lpstr>Inversión_Directa_FONDIGER</vt:lpstr>
      <vt:lpstr>Inversión_Directa_IDIGER</vt:lpstr>
      <vt:lpstr>'base de datos'!linea</vt:lpstr>
      <vt:lpstr>LISTA001</vt:lpstr>
      <vt:lpstr>LISTA002</vt:lpstr>
      <vt:lpstr>LISTA003</vt:lpstr>
      <vt:lpstr>LISTA004</vt:lpstr>
      <vt:lpstr>LISTA005</vt:lpstr>
      <vt:lpstr>LISTA006</vt:lpstr>
      <vt:lpstr>LISTA007</vt:lpstr>
      <vt:lpstr>LISTA008</vt:lpstr>
      <vt:lpstr>LISTA009</vt:lpstr>
      <vt:lpstr>LISTA010</vt:lpstr>
      <vt:lpstr>LISTA011</vt:lpstr>
      <vt:lpstr>LISTA012</vt:lpstr>
      <vt:lpstr>LISTA013</vt:lpstr>
      <vt:lpstr>LISTA014</vt:lpstr>
      <vt:lpstr>LISTA015</vt:lpstr>
      <vt:lpstr>LISTA016</vt:lpstr>
      <vt:lpstr>LISTA017</vt:lpstr>
      <vt:lpstr>LISTA018</vt:lpstr>
      <vt:lpstr>LISTA019</vt:lpstr>
      <vt:lpstr>LISTA020</vt:lpstr>
      <vt:lpstr>LISTA021</vt:lpstr>
      <vt:lpstr>LISTA022</vt:lpstr>
      <vt:lpstr>LISTA023</vt:lpstr>
      <vt:lpstr>LISTA024</vt:lpstr>
      <vt:lpstr>LISTA025</vt:lpstr>
      <vt:lpstr>LISTA026</vt:lpstr>
      <vt:lpstr>Manejo_integral_del_agua_como_elemento_vital_para_la_resiliencia_frente_a_riesgos_y_los_efectos_del_cambio_climatico</vt:lpstr>
      <vt:lpstr>ORIGEN</vt:lpstr>
      <vt:lpstr>Proyecto_No_1158_Reducción_del_riesgo_y_adaptación_al_cambio_climático</vt:lpstr>
      <vt:lpstr>Proyecto_No_1166_Consolidación_de_la_gestión_pública_eficiente_del_IDIGER_como_entidad_coordinadora_del_SDGR_CC</vt:lpstr>
      <vt:lpstr>Proyecto_No_1172_Conocimiento_del_riesgo_y_efectos_del_cambio_climático</vt:lpstr>
      <vt:lpstr>Proyecto_No_1178_Fortalecimiento_del_manejo_de_emergencias_y_desastres</vt:lpstr>
      <vt:lpstr>Reducción_de_la_vulnerabilidad_territorial_de_Bogota_frente_a_riesgos_y_efectos_del_cambio_climatico</vt:lpstr>
      <vt:lpstr>Resiliencia_sectorial_y_reducción_de_riesgos_de_gran_impacto</vt:lpstr>
      <vt:lpstr>Sistema_de_gobernanza_ambiental_para_afrontar_colectivamente_los_riesgos_y_efectos_de_cambio_climatico</vt:lpstr>
      <vt:lpstr>'01. INFORMACION GENERAL'!Títulos_a_imprimir</vt:lpstr>
      <vt:lpstr>'02. PLAN DE ACCION '!Títulos_a_imprimir</vt:lpstr>
      <vt:lpstr>'03. EJECUCIÓN DE RECURSOS'!Títulos_a_imprimir</vt:lpstr>
      <vt:lpstr>'04. CONTROL DE CAMBIOS'!Títulos_a_imprimir</vt:lpstr>
      <vt:lpstr>INSTRUCTIVO!Títulos_a_imprimir</vt:lpstr>
      <vt:lpstr>Tranformación_cultural_para_enfentar_los_riesgos_y_los_nuevos_retos_del_cambio_climatico</vt:lpstr>
    </vt:vector>
  </TitlesOfParts>
  <Company>Microsoft</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Jose Leonardo Millan Alvarado</dc:creator>
  <cp:lastModifiedBy>Ana Milena Alvarez Z.</cp:lastModifiedBy>
  <cp:lastPrinted>2018-10-31T16:05:56Z</cp:lastPrinted>
  <dcterms:created xsi:type="dcterms:W3CDTF">2016-06-16T13:03:17Z</dcterms:created>
  <dcterms:modified xsi:type="dcterms:W3CDTF">2019-01-29T20:05:28Z</dcterms:modified>
</cp:coreProperties>
</file>