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1840" windowHeight="11685"/>
  </bookViews>
  <sheets>
    <sheet name="PLAN DE ACCION" sheetId="9" r:id="rId1"/>
  </sheets>
  <definedNames>
    <definedName name="_01_Desarrollar_e_implementar_100__de_la__Estrategia_Distrital_de_Respuesta_a_Emergencias">#REF!</definedName>
    <definedName name="_xlnm._FilterDatabase" localSheetId="0" hidden="1">'PLAN DE ACCION'!$A$94:$AJ$281</definedName>
    <definedName name="Atención_Integral_oportuna_eficiente_y_eficaz_de_las_situaciones_de_emergencia_calamidad_o_desastre_a_traves_de_la_estrategia_distrital_de_respuesta">#REF!</definedName>
    <definedName name="Bogota_ciudad_sostenible_y_eficiente_baja_en_carbono">#REF!</definedName>
    <definedName name="FONDIGER">#REF!</definedName>
    <definedName name="Funcionamiento">#REF!</definedName>
    <definedName name="Gastos_Generales">#REF!</definedName>
    <definedName name="Generación_de_conociminento_y_actualización_de_los_analisis_de_riesgos_y_efectos_del_cambio_climatico">#REF!</definedName>
    <definedName name="IDIGER">#REF!</definedName>
    <definedName name="Implementación_de_procesos_efectivos_de_preparativos_respuesta_y_recuperación_post_evento">#REF!</definedName>
    <definedName name="Inversión_Directa_FONDIGER">#REF!</definedName>
    <definedName name="Inversión_Directa_IDIGER">#REF!</definedName>
    <definedName name="LISTA001">#REF!</definedName>
    <definedName name="LISTA002">#REF!</definedName>
    <definedName name="LISTA003">#REF!</definedName>
    <definedName name="LISTA004">#REF!</definedName>
    <definedName name="LISTA005">#REF!</definedName>
    <definedName name="LISTA006">#REF!</definedName>
    <definedName name="LISTA007">#REF!</definedName>
    <definedName name="LISTA008">#REF!</definedName>
    <definedName name="LISTA009">#REF!</definedName>
    <definedName name="LISTA010">#REF!</definedName>
    <definedName name="LISTA011">#REF!</definedName>
    <definedName name="LISTA012">#REF!</definedName>
    <definedName name="LISTA013">#REF!</definedName>
    <definedName name="LISTA014">#REF!</definedName>
    <definedName name="LISTA015">#REF!</definedName>
    <definedName name="LISTA016">#REF!</definedName>
    <definedName name="LISTA017">#REF!</definedName>
    <definedName name="LISTA018">#REF!</definedName>
    <definedName name="LISTA019">#REF!</definedName>
    <definedName name="LISTA020">#REF!</definedName>
    <definedName name="LISTA021">#REF!</definedName>
    <definedName name="LISTA022">#REF!</definedName>
    <definedName name="LISTA023">#REF!</definedName>
    <definedName name="LISTA024">#REF!</definedName>
    <definedName name="LISTA025">#REF!</definedName>
    <definedName name="LISTA026">#REF!</definedName>
    <definedName name="Manejo_integral_del_agua_como_elemento_vital_para_la_resiliencia_frente_a_riesgos_y_los_efectos_del_cambio_climatico">#REF!</definedName>
    <definedName name="ORIGEN">#REF!</definedName>
    <definedName name="Proyecto_No_1158_Reducción_del_riesgo_y_adaptación_al_cambio_climático">#REF!</definedName>
    <definedName name="Proyecto_No_1166_Consolidación_de_la_gestión_pública_eficiente_del_IDIGER_como_entidad_coordinadora_del_SDGR_CC">#REF!</definedName>
    <definedName name="Proyecto_No_1172_Conocimiento_del_riesgo_y_efectos_del_cambio_climático">#REF!</definedName>
    <definedName name="Proyecto_No_1178_Fortalecimiento_del_manejo_de_emergencias_y_desastres">#REF!</definedName>
    <definedName name="Reducción_de_la_vulnerabilidad_territorial_de_Bogota_frente_a_riesgos_y_efectos_del_cambio_climatico">#REF!</definedName>
    <definedName name="Resiliencia_sectorial_y_reducción_de_riesgos_de_gran_impacto">#REF!</definedName>
    <definedName name="Sistema_de_gobernanza_ambiental_para_afrontar_colectivamente_los_riesgos_y_efectos_de_cambio_climatico">#REF!</definedName>
    <definedName name="Tranformación_cultural_para_enfentar_los_riesgos_y_los_nuevos_retos_del_cambio_climatico">#REF!</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O135" i="9" l="1"/>
  <c r="O259" i="9" l="1"/>
  <c r="N278" i="9" l="1"/>
  <c r="N277" i="9" l="1"/>
  <c r="N254" i="9" l="1"/>
  <c r="N253" i="9"/>
  <c r="N252" i="9"/>
  <c r="N251" i="9"/>
  <c r="N250" i="9"/>
  <c r="N249" i="9"/>
  <c r="N248" i="9"/>
  <c r="N247" i="9"/>
  <c r="N241" i="9" l="1"/>
  <c r="O241" i="9" s="1"/>
  <c r="O239" i="9"/>
  <c r="N239" i="9"/>
  <c r="O237" i="9"/>
  <c r="O235" i="9"/>
  <c r="O233" i="9"/>
  <c r="O231" i="9"/>
  <c r="O229" i="9"/>
  <c r="N228" i="9"/>
  <c r="O227" i="9"/>
  <c r="N227" i="9"/>
  <c r="N226" i="9"/>
  <c r="N225" i="9"/>
  <c r="N224" i="9"/>
  <c r="N223" i="9"/>
  <c r="N162" i="9" l="1"/>
  <c r="N161" i="9"/>
  <c r="N109" i="9" l="1"/>
  <c r="N108" i="9"/>
  <c r="N106" i="9"/>
  <c r="N105" i="9"/>
  <c r="N102" i="9"/>
  <c r="N101" i="9"/>
  <c r="N100" i="9"/>
  <c r="N99" i="9"/>
  <c r="N98" i="9"/>
  <c r="N97" i="9"/>
  <c r="N96" i="9"/>
  <c r="N95" i="9"/>
  <c r="N87" i="9" l="1"/>
  <c r="N86" i="9"/>
  <c r="N85" i="9"/>
  <c r="N80" i="9" l="1"/>
  <c r="N79" i="9"/>
  <c r="N78" i="9"/>
  <c r="N77" i="9"/>
  <c r="N76" i="9"/>
  <c r="N75" i="9"/>
  <c r="N74" i="9"/>
  <c r="N73" i="9"/>
  <c r="N72" i="9"/>
  <c r="N71" i="9"/>
  <c r="N70" i="9"/>
  <c r="N69" i="9"/>
  <c r="N68" i="9"/>
  <c r="N67" i="9"/>
  <c r="N66" i="9"/>
  <c r="N65" i="9"/>
  <c r="N64" i="9"/>
  <c r="N63" i="9"/>
  <c r="N62" i="9"/>
  <c r="N60" i="9"/>
  <c r="N59" i="9"/>
  <c r="N58" i="9"/>
  <c r="N57" i="9"/>
  <c r="N128" i="9" l="1"/>
  <c r="N127" i="9"/>
  <c r="N110" i="9"/>
  <c r="N150" i="9" l="1"/>
  <c r="N149" i="9"/>
  <c r="N146" i="9"/>
  <c r="N145" i="9"/>
  <c r="N117" i="9"/>
  <c r="N156" i="9" l="1"/>
  <c r="N155" i="9"/>
  <c r="O155" i="9" l="1"/>
  <c r="N272" i="9"/>
  <c r="N271" i="9"/>
  <c r="N270" i="9"/>
  <c r="N269" i="9"/>
  <c r="N268" i="9"/>
  <c r="N267" i="9"/>
  <c r="N266" i="9"/>
  <c r="N264" i="9"/>
  <c r="N263" i="9"/>
  <c r="N262" i="9"/>
  <c r="N261" i="9"/>
  <c r="N260" i="9"/>
  <c r="N259" i="9"/>
  <c r="N152" i="9" l="1"/>
  <c r="N151" i="9"/>
  <c r="N126" i="9"/>
  <c r="N125" i="9"/>
  <c r="N33" i="9" l="1"/>
  <c r="N115" i="9" l="1"/>
  <c r="N112" i="9"/>
  <c r="N111" i="9"/>
  <c r="N32" i="9" l="1"/>
  <c r="N31" i="9"/>
  <c r="N30" i="9"/>
  <c r="N29" i="9"/>
  <c r="N28" i="9"/>
  <c r="N27" i="9"/>
  <c r="N182" i="9" l="1"/>
  <c r="N181" i="9"/>
  <c r="N180" i="9"/>
  <c r="N179" i="9"/>
  <c r="N178" i="9"/>
  <c r="N177" i="9"/>
  <c r="N176" i="9"/>
  <c r="N175" i="9"/>
  <c r="N174" i="9"/>
  <c r="N173" i="9"/>
  <c r="N172" i="9"/>
  <c r="N171" i="9"/>
  <c r="N170" i="9"/>
  <c r="N169" i="9"/>
  <c r="N168" i="9"/>
  <c r="N167" i="9"/>
  <c r="N218" i="9" l="1"/>
  <c r="N217" i="9"/>
  <c r="N216" i="9"/>
  <c r="N215" i="9"/>
  <c r="N214" i="9"/>
  <c r="N213" i="9"/>
  <c r="N212" i="9"/>
  <c r="N211" i="9"/>
  <c r="N210" i="9"/>
  <c r="N209" i="9"/>
  <c r="N208" i="9"/>
  <c r="N207" i="9"/>
  <c r="N206" i="9"/>
  <c r="N205" i="9"/>
  <c r="N204" i="9"/>
  <c r="N203" i="9"/>
  <c r="N202" i="9"/>
  <c r="N201" i="9"/>
  <c r="N200" i="9"/>
  <c r="N199" i="9"/>
  <c r="N198" i="9"/>
  <c r="N197" i="9"/>
  <c r="N196" i="9"/>
  <c r="N195" i="9"/>
  <c r="N194" i="9"/>
  <c r="N193" i="9"/>
  <c r="N192" i="9"/>
  <c r="N191" i="9"/>
  <c r="N190" i="9"/>
  <c r="N189" i="9"/>
  <c r="N188" i="9"/>
  <c r="N187" i="9"/>
  <c r="N90" i="9"/>
  <c r="N89" i="9"/>
  <c r="K88" i="9"/>
  <c r="L88" i="9" s="1"/>
  <c r="M88" i="9" s="1"/>
  <c r="N88" i="9" s="1"/>
  <c r="N42" i="9" l="1"/>
  <c r="N41" i="9"/>
  <c r="N154" i="9" l="1"/>
  <c r="N153" i="9"/>
  <c r="O153" i="9" l="1"/>
  <c r="O151" i="9"/>
  <c r="N52" i="9"/>
  <c r="O77" i="9" l="1"/>
  <c r="O265" i="9" l="1"/>
  <c r="O223" i="9"/>
  <c r="O217" i="9"/>
  <c r="O215" i="9"/>
  <c r="O213" i="9"/>
  <c r="O211" i="9"/>
  <c r="O209" i="9"/>
  <c r="O207" i="9"/>
  <c r="O205" i="9"/>
  <c r="O203" i="9"/>
  <c r="O201" i="9"/>
  <c r="O189" i="9" l="1"/>
  <c r="O193" i="9" l="1"/>
  <c r="O57" i="9"/>
  <c r="O59" i="9" l="1"/>
  <c r="E284" i="9" l="1"/>
  <c r="N35" i="9"/>
  <c r="O15" i="9" l="1"/>
  <c r="N280" i="9"/>
  <c r="N279" i="9"/>
  <c r="O261" i="9" l="1"/>
  <c r="O267" i="9"/>
  <c r="O269" i="9"/>
  <c r="O263" i="9"/>
  <c r="O271" i="9"/>
  <c r="N281" i="9"/>
  <c r="O277" i="9"/>
  <c r="O273" i="9" l="1"/>
  <c r="R256" i="9" s="1"/>
  <c r="O281" i="9"/>
  <c r="R274" i="9" s="1"/>
  <c r="O253" i="9"/>
  <c r="O225" i="9"/>
  <c r="O199" i="9"/>
  <c r="O195" i="9"/>
  <c r="O187" i="9"/>
  <c r="N148" i="9"/>
  <c r="N147" i="9"/>
  <c r="N144" i="9"/>
  <c r="N143" i="9"/>
  <c r="N142" i="9"/>
  <c r="N141" i="9"/>
  <c r="N140" i="9"/>
  <c r="N139" i="9"/>
  <c r="N138" i="9"/>
  <c r="N137" i="9"/>
  <c r="N134" i="9"/>
  <c r="N133" i="9"/>
  <c r="N132" i="9"/>
  <c r="N131" i="9"/>
  <c r="N130" i="9"/>
  <c r="N129" i="9"/>
  <c r="N124" i="9"/>
  <c r="N123" i="9"/>
  <c r="O169" i="9"/>
  <c r="N122" i="9"/>
  <c r="N121" i="9"/>
  <c r="N120" i="9"/>
  <c r="N119" i="9"/>
  <c r="N118" i="9"/>
  <c r="N116" i="9"/>
  <c r="N114" i="9"/>
  <c r="N113" i="9"/>
  <c r="N107" i="9"/>
  <c r="N104" i="9"/>
  <c r="N103" i="9"/>
  <c r="N44" i="9"/>
  <c r="N43" i="9"/>
  <c r="N40" i="9"/>
  <c r="N39" i="9"/>
  <c r="N38" i="9"/>
  <c r="N37" i="9"/>
  <c r="N36" i="9"/>
  <c r="O35" i="9" s="1"/>
  <c r="N34" i="9"/>
  <c r="O31" i="9"/>
  <c r="O139" i="9" l="1"/>
  <c r="O149" i="9"/>
  <c r="O107" i="9"/>
  <c r="O111" i="9"/>
  <c r="O39" i="9"/>
  <c r="O145" i="9"/>
  <c r="O21" i="9"/>
  <c r="O73" i="9"/>
  <c r="O97" i="9"/>
  <c r="O115" i="9"/>
  <c r="O123" i="9"/>
  <c r="O161" i="9"/>
  <c r="O163" i="9" s="1"/>
  <c r="R158" i="9" s="1"/>
  <c r="O129" i="9"/>
  <c r="O141" i="9"/>
  <c r="O171" i="9"/>
  <c r="O175" i="9"/>
  <c r="O179" i="9"/>
  <c r="O249" i="9"/>
  <c r="O95" i="9"/>
  <c r="O99" i="9"/>
  <c r="O113" i="9"/>
  <c r="O117" i="9"/>
  <c r="O167" i="9"/>
  <c r="O191" i="9"/>
  <c r="O219" i="9" s="1"/>
  <c r="R184" i="9" s="1"/>
  <c r="O197" i="9"/>
  <c r="O101" i="9"/>
  <c r="O131" i="9"/>
  <c r="O173" i="9"/>
  <c r="O177" i="9"/>
  <c r="O181" i="9"/>
  <c r="O247" i="9"/>
  <c r="O251" i="9"/>
  <c r="O25" i="9"/>
  <c r="O75" i="9"/>
  <c r="O23" i="9"/>
  <c r="O37" i="9"/>
  <c r="O67" i="9"/>
  <c r="O41" i="9"/>
  <c r="O33" i="9"/>
  <c r="O29" i="9"/>
  <c r="O27" i="9"/>
  <c r="O147" i="9"/>
  <c r="O143" i="9"/>
  <c r="O137" i="9"/>
  <c r="O133" i="9"/>
  <c r="O127" i="9"/>
  <c r="O125" i="9"/>
  <c r="O121" i="9"/>
  <c r="O119" i="9"/>
  <c r="O109" i="9"/>
  <c r="O105" i="9"/>
  <c r="O103" i="9"/>
  <c r="O79" i="9"/>
  <c r="O71" i="9"/>
  <c r="O69" i="9"/>
  <c r="O65" i="9"/>
  <c r="O63" i="9"/>
  <c r="O43" i="9"/>
  <c r="O255" i="9" l="1"/>
  <c r="R244" i="9" s="1"/>
  <c r="O157" i="9"/>
  <c r="R92" i="9" s="1"/>
  <c r="O243" i="9"/>
  <c r="R220" i="9" s="1"/>
  <c r="O183" i="9"/>
  <c r="R164" i="9" s="1"/>
  <c r="O85" i="9"/>
  <c r="O87" i="9" l="1"/>
  <c r="O91" i="9" s="1"/>
  <c r="R82" i="9" s="1"/>
  <c r="N51" i="9"/>
  <c r="N50" i="9"/>
  <c r="N49" i="9"/>
  <c r="O19" i="9" l="1"/>
  <c r="O17" i="9"/>
  <c r="O45" i="9" s="1"/>
  <c r="R12" i="9" s="1"/>
  <c r="O49" i="9"/>
  <c r="O51" i="9"/>
  <c r="O61" i="9"/>
  <c r="O81" i="9" s="1"/>
  <c r="R54" i="9" s="1"/>
  <c r="O53" i="9" l="1"/>
  <c r="R46" i="9" s="1"/>
  <c r="N284" i="9" l="1"/>
</calcChain>
</file>

<file path=xl/sharedStrings.xml><?xml version="1.0" encoding="utf-8"?>
<sst xmlns="http://schemas.openxmlformats.org/spreadsheetml/2006/main" count="1108" uniqueCount="588">
  <si>
    <t>CÓDIGO:</t>
  </si>
  <si>
    <t>VERSIÓN:</t>
  </si>
  <si>
    <t>FECHA DE REVISIÓN:</t>
  </si>
  <si>
    <t>RESPONSABLE</t>
  </si>
  <si>
    <t>INDICADOR</t>
  </si>
  <si>
    <t xml:space="preserve"> </t>
  </si>
  <si>
    <t>META</t>
  </si>
  <si>
    <t xml:space="preserve">PRODUCTO </t>
  </si>
  <si>
    <t>FECHA INICIO</t>
  </si>
  <si>
    <t>FECHA FINAL</t>
  </si>
  <si>
    <t>SUB - TOTAL</t>
  </si>
  <si>
    <t>Ponderación</t>
  </si>
  <si>
    <t>Total Programado</t>
  </si>
  <si>
    <t xml:space="preserve">INFORMACIÓN GENERAL </t>
  </si>
  <si>
    <t>PERIODO DE EJECUCIÓN:</t>
  </si>
  <si>
    <t>Total</t>
  </si>
  <si>
    <t>RESPONSABLE DEL PLAN DE ACCIÓN:</t>
  </si>
  <si>
    <t>PERIODO DE SEGUIMIENTO:</t>
  </si>
  <si>
    <t>PLAN DE DESARROLLO:</t>
  </si>
  <si>
    <t>P</t>
  </si>
  <si>
    <t>E</t>
  </si>
  <si>
    <t>Ene - Mar</t>
  </si>
  <si>
    <t>Abril-Junio</t>
  </si>
  <si>
    <t>Jul -Sep</t>
  </si>
  <si>
    <t>Oct -Dic</t>
  </si>
  <si>
    <t>PROCESO(S) RELACIONADO(S):</t>
  </si>
  <si>
    <t>PROYECTO DE INVERSIÓN:</t>
  </si>
  <si>
    <t>FECHA DE FORMULACIÓN PA</t>
  </si>
  <si>
    <t>AVANCE DEL CUMPLIMIENTO DEL INDICADOR</t>
  </si>
  <si>
    <t>ANALISIS DEL CUMPLIMIENTO DEL INDICADOR</t>
  </si>
  <si>
    <t>N°</t>
  </si>
  <si>
    <t>MES</t>
  </si>
  <si>
    <t>Plan de Acción por Dependencia</t>
  </si>
  <si>
    <t>DEPENDENCIA RESPONSABLE:</t>
  </si>
  <si>
    <t>Cumplimiento componente</t>
  </si>
  <si>
    <t>PLE-FT-15</t>
  </si>
  <si>
    <t>4.1</t>
  </si>
  <si>
    <t>4.2</t>
  </si>
  <si>
    <t>Total % Avance del Plan de Acción</t>
  </si>
  <si>
    <t>CONTROL DE CAMBIOS DEL PLAN DE ACCIÓN</t>
  </si>
  <si>
    <t>JUSTIFICACION DEL CAMBIO</t>
  </si>
  <si>
    <t>FECHA DE SOLICITUD</t>
  </si>
  <si>
    <t xml:space="preserve">Realizar seguimiento presupuestal a cargo de </t>
  </si>
  <si>
    <t xml:space="preserve">Instituto Distrital de Gestión de Riesgos y Cambio Climático - IDIGER </t>
  </si>
  <si>
    <t>Desarrollar al 100% las actividades relacionadas con los procesos transversales que desde la Subdirección Corporativa y Asuntos Disciplinarios se adelantan en cumplimiento de la misionalidad del IDIGER</t>
  </si>
  <si>
    <t>Subdirección Corporativa y Asuntos Disciplinarios
Eulin Gómez Páez</t>
  </si>
  <si>
    <t>Subdirección Corporativa y Asuntos Disciplinarios
Heliana Sofia Claros Sterling</t>
  </si>
  <si>
    <t>Subdirección Corporativa y Asuntos Disciplinarios
Mabel Lucero Rueda Acosta</t>
  </si>
  <si>
    <t>No. Actividades realizadas / No. actividades comprometidas en el Plan Anticorrupción</t>
  </si>
  <si>
    <t>No. Actividades realizadas / No. actividades comprometidas en la matriz de riesgos de corrupción de la Entidad</t>
  </si>
  <si>
    <t>N° de procesos de selección tramitados / Total de procesos solicitados</t>
  </si>
  <si>
    <t>N° de actos administrativos revisados / Total de actos administrativos  solicitados</t>
  </si>
  <si>
    <t>N° de Actas elaboradas y revisadas / Total de Actas expedidas</t>
  </si>
  <si>
    <t>N° de Documentos tramitados / Total de Documentos requeridos</t>
  </si>
  <si>
    <t>PAC reprogramado dentro periodo</t>
  </si>
  <si>
    <t>No. indicadores reportados  / Total de Indicadores</t>
  </si>
  <si>
    <t>Reportes Presentados / Reportes programados</t>
  </si>
  <si>
    <t>Desarrollar al 100% las acciones que permitan sostener el sistema contable de la entidad, bajo la Resolución 533 de 2015 y demás normas y lineamientos que la modifiquen emitidas por la Contaduría General de la Nación y la Secretaría de Hacienda</t>
  </si>
  <si>
    <t>1.3</t>
  </si>
  <si>
    <t>1.1</t>
  </si>
  <si>
    <t>1.2</t>
  </si>
  <si>
    <t>1.4</t>
  </si>
  <si>
    <t>1.5</t>
  </si>
  <si>
    <t>1.6</t>
  </si>
  <si>
    <t>1.7</t>
  </si>
  <si>
    <t>1.8</t>
  </si>
  <si>
    <t>1.9</t>
  </si>
  <si>
    <t>1.10</t>
  </si>
  <si>
    <t>1.11</t>
  </si>
  <si>
    <t>1.12</t>
  </si>
  <si>
    <t>1.13</t>
  </si>
  <si>
    <t>1.14</t>
  </si>
  <si>
    <t>1.15</t>
  </si>
  <si>
    <t>2.1</t>
  </si>
  <si>
    <t>2.2</t>
  </si>
  <si>
    <t>Grupo de Gestión Contable</t>
  </si>
  <si>
    <t>Subdirección Corporativa-Omaira Quintana</t>
  </si>
  <si>
    <t>No. De actividades ejecutadas / No. De actividades programadas</t>
  </si>
  <si>
    <t>Garantizar el  100% de las acciones del proceso de gestión presupuestal de la entidad.</t>
  </si>
  <si>
    <t>3.1</t>
  </si>
  <si>
    <t>3.2</t>
  </si>
  <si>
    <t>3.3</t>
  </si>
  <si>
    <t>3.4</t>
  </si>
  <si>
    <t>3.5</t>
  </si>
  <si>
    <t>3.6</t>
  </si>
  <si>
    <t>3.7</t>
  </si>
  <si>
    <t>3.8</t>
  </si>
  <si>
    <t>3.9</t>
  </si>
  <si>
    <t>3.10</t>
  </si>
  <si>
    <t>3.11</t>
  </si>
  <si>
    <t xml:space="preserve">1. COMPONENTE: Administración y Desarrollo Institucional </t>
  </si>
  <si>
    <t>% Avance</t>
  </si>
  <si>
    <t>Subdirección Corporativa y Asuntos Disciplinarios</t>
  </si>
  <si>
    <t xml:space="preserve">Monica Rubio Arenas </t>
  </si>
  <si>
    <t>-Gestión del Talento Humano
- Gestión Adminsitrativa
- Gestión Documental
- Atención al Ciudadano
- Gestión Financiera
- Motivación y Desarrollo Personal</t>
  </si>
  <si>
    <t>Plan de Desarrollo "Bogota Mejor para Todos"</t>
  </si>
  <si>
    <t>Proyecto No.  1166 Cosolidación  de la gestión  pública eficiente del IDIGER, como entidad coordinadora del SDGR-CC</t>
  </si>
  <si>
    <t>2. COMPONENTE: Gestión Financiera - Contabilidad</t>
  </si>
  <si>
    <t>febrero de 2019</t>
  </si>
  <si>
    <t>1  de enero de 2019 al 31 de diciembre de 2019</t>
  </si>
  <si>
    <t>Sumatoria de la ejecución de reservas realizadas / Total de reservas constituidas</t>
  </si>
  <si>
    <t>Sumatoria de la ejecución de los pasivos  realizados / Total de pasivos constituidos</t>
  </si>
  <si>
    <t xml:space="preserve">Valor ejecutado de PAC / Valor programado de PAC </t>
  </si>
  <si>
    <t>No. Modificaciones realizadas</t>
  </si>
  <si>
    <t xml:space="preserve">1 un informe de anteproyecto de presupuesto </t>
  </si>
  <si>
    <t>% de avance mensual en la implementación del módulo</t>
  </si>
  <si>
    <t>24 informes generados Fondiger</t>
  </si>
  <si>
    <t>3. COMPONENTE: Gestión Financiera - Presupuesto</t>
  </si>
  <si>
    <t>4. COMPONENTE: Gestión financiera - PAGOS</t>
  </si>
  <si>
    <t>4.3</t>
  </si>
  <si>
    <t>Número de contratistas con el pago de seguridad social por parte del Idiger/Total de contratistas que realizaron el trámite de la cuenta cobro</t>
  </si>
  <si>
    <t>5. COMPONENTE: Gestión del Talento Humano</t>
  </si>
  <si>
    <t>5.1</t>
  </si>
  <si>
    <t>5.2</t>
  </si>
  <si>
    <t>5.3</t>
  </si>
  <si>
    <t>5.4</t>
  </si>
  <si>
    <t>5.5</t>
  </si>
  <si>
    <t>5.6</t>
  </si>
  <si>
    <t>5.7</t>
  </si>
  <si>
    <t>5.8</t>
  </si>
  <si>
    <t>5.9</t>
  </si>
  <si>
    <t>5.10</t>
  </si>
  <si>
    <t>5.11</t>
  </si>
  <si>
    <t>5.12</t>
  </si>
  <si>
    <t>5.13</t>
  </si>
  <si>
    <t>5.14</t>
  </si>
  <si>
    <t>5.15</t>
  </si>
  <si>
    <t>5.17</t>
  </si>
  <si>
    <t>5.16</t>
  </si>
  <si>
    <t>5.18</t>
  </si>
  <si>
    <t>5.19</t>
  </si>
  <si>
    <t>5.20</t>
  </si>
  <si>
    <t>5.21</t>
  </si>
  <si>
    <t>5.22</t>
  </si>
  <si>
    <t>5.23</t>
  </si>
  <si>
    <t>5.24</t>
  </si>
  <si>
    <t>5.25</t>
  </si>
  <si>
    <t>5.26</t>
  </si>
  <si>
    <t>5.27</t>
  </si>
  <si>
    <t>5.28</t>
  </si>
  <si>
    <t>5.29</t>
  </si>
  <si>
    <t>5.30</t>
  </si>
  <si>
    <t>5.31</t>
  </si>
  <si>
    <t>Establecer requerimientos y solicitar ajustes al modulo de PERNO de SI Capital para llevar registros estadísticos de las situaciones administrativas de acuerdo con cada tipología y actualizarlos periódicamente</t>
  </si>
  <si>
    <t>Realizar evaluacion sobre la percepción de los grupos de valor frente a la resolucion de sus problemas.</t>
  </si>
  <si>
    <t>Subdirección Corporativa y Asuntos Disciplinarios - Gestion de Talento Humano - /Claudia Gómez en coordinación el equipo de talento Humano</t>
  </si>
  <si>
    <t xml:space="preserve">Subdirección Corporativa y Asuntos Disciplinarios - Gestion de Talento Humano - /Claudia Gómez con equipo de Gestores Eticos </t>
  </si>
  <si>
    <t>Subdirección Corporativa y Asuntos Disciplinarios - Gestion de Talento Humano - /Claudia Gómez</t>
  </si>
  <si>
    <t>Subdirección Corporativa y Asuntos Disciplinarios - Gestion de Talento Humano - Claudia Gómez - Milton Buitrago</t>
  </si>
  <si>
    <t>Subdirección Corporativa y Asuntos Disciplinarios - Gestion de Talento Humano - Alejandra Sabino y Jennifer Gomez</t>
  </si>
  <si>
    <t>Subdirección Corporativa y Asuntos Disciplinarios - Gestion de Talento Humano - Alejandra Sabino e Ingrid Suárez</t>
  </si>
  <si>
    <t>Subdirección Corporativa y Asuntos Disciplinarios - Gestion de Talento Humano - Sandra Caycedo y Claudia Gómez</t>
  </si>
  <si>
    <t xml:space="preserve">Subdirección Corporativa y Asuntos Disciplinarios - Gestion de Talento Humano - Alejandra Sabino </t>
  </si>
  <si>
    <t>Subdirección Corporativa y Asuntos Disciplinarios - Gestion de Talento Humano - Alejandra Sabino</t>
  </si>
  <si>
    <t>Subdirección Corporativa y Asuntos Disciplinarios - Gestion de Talento Humano - Alejandra Sabino y Claudia Gómez</t>
  </si>
  <si>
    <t>Subdirección Corporativa y Asuntos Disciplinarios - Gestion de Talento Humano - Marcela Parra</t>
  </si>
  <si>
    <t>Subdirección Corporativa y Asuntos Disciplinarios - Grpo de Gestion de Talento Humano - Claudia Gómez y Marcela Parra</t>
  </si>
  <si>
    <t>Subdirección Corporativa y Asuntos Disciplinarios - Grurpo de Gestion de Talento Humano - Marcela Parra y Claudia Gómez</t>
  </si>
  <si>
    <t>Subdirección Corporativa y Asuntos Disciplinarios - Gestion de Talento Humano - Marcela Parra y Claudia Gómez</t>
  </si>
  <si>
    <t>Subdirección Corporativa y Asuntos Disciplinarios - Gestion de Talento Humano - Sandra Caycedo</t>
  </si>
  <si>
    <t>Subdirección Corporativa y Asuntos Disciplinarios - Gestion de Talento Humano - Alejandra Sabino , Claudia Gómez</t>
  </si>
  <si>
    <t>Garantizar al 100% el cumplimiento de las actividades de la Gestión de Talento Humano del IDIGER, conforme a la normatividad vigente.</t>
  </si>
  <si>
    <t>Número de Actividades Ejecutadas/Total actividades programadas</t>
  </si>
  <si>
    <t>No, de novedades reportadas / Total de novedades del periodo requeridas</t>
  </si>
  <si>
    <t>% de avance de actualización de SIDEAP</t>
  </si>
  <si>
    <t>No. de funcionarios con registro de carrera administrativa/No. de funcionarios que superaron el periodo de prueba</t>
  </si>
  <si>
    <t>1 plan elaborado y publicado/1 plan programado</t>
  </si>
  <si>
    <t>6. COMPONENTE: Gestión del Talento Humano-Disciplinarios</t>
  </si>
  <si>
    <t>Disminuir en 50% el inventario de procesos disciplinarios con etapas terminadas</t>
  </si>
  <si>
    <t>6.1</t>
  </si>
  <si>
    <t>Astrid Montenegro-
Lorena Rodríguez</t>
  </si>
  <si>
    <t>No. Procesos disciplinarios iniciados con corte a 1 de enero de 2019/87</t>
  </si>
  <si>
    <t>7. COMPONENTE: Atención al Ciudadano</t>
  </si>
  <si>
    <t>7.1</t>
  </si>
  <si>
    <t>7.2</t>
  </si>
  <si>
    <t>7.3</t>
  </si>
  <si>
    <t>7.4</t>
  </si>
  <si>
    <t>7.5</t>
  </si>
  <si>
    <t>7.6</t>
  </si>
  <si>
    <t>7.7</t>
  </si>
  <si>
    <t>7.8</t>
  </si>
  <si>
    <t>Garantizar el 100% de la información, orientación y asesoría a las partes interesadas</t>
  </si>
  <si>
    <t>Número de informes de seguimiento elaborados y enviados</t>
  </si>
  <si>
    <t>2 Informes presentados y publicados</t>
  </si>
  <si>
    <t>% de avance en la implementación de la política de servicio al Ciudadano SCAD</t>
  </si>
  <si>
    <t>No. Informes presentados con recomendaciones/2</t>
  </si>
  <si>
    <t>Número de acciones identificadas</t>
  </si>
  <si>
    <t>8. COMPONENTE: Gestión Documental</t>
  </si>
  <si>
    <t>Garantizar al 100% la implementación  del Sistema de Gestión Documental en la Entidad, en cumplimiento de la normatividad vigente</t>
  </si>
  <si>
    <t>8.1</t>
  </si>
  <si>
    <t>8.2</t>
  </si>
  <si>
    <t>8.3</t>
  </si>
  <si>
    <t>8.4</t>
  </si>
  <si>
    <t>8.5</t>
  </si>
  <si>
    <t>8.6</t>
  </si>
  <si>
    <t>8.7</t>
  </si>
  <si>
    <t>8.8</t>
  </si>
  <si>
    <t>8.9</t>
  </si>
  <si>
    <t>8.10</t>
  </si>
  <si>
    <t>8.11</t>
  </si>
  <si>
    <t>8.12</t>
  </si>
  <si>
    <t>8.13</t>
  </si>
  <si>
    <t>8.14</t>
  </si>
  <si>
    <t>8.15</t>
  </si>
  <si>
    <t>8.16</t>
  </si>
  <si>
    <t>8.17</t>
  </si>
  <si>
    <t>8.18</t>
  </si>
  <si>
    <t>Formular e implementar un plan de trabajo para alinear la gestión documental a la política ambiental</t>
  </si>
  <si>
    <t>Elaborar el proyecto para Plan de Preservación Digital.</t>
  </si>
  <si>
    <t>Luz Adriana Piragauta
Cristian Cabra</t>
  </si>
  <si>
    <t>Luz Adriana Piragauta
Cristian Cabra
Diana Acosta
Patricia Rojas</t>
  </si>
  <si>
    <t>Luz Adriana Piragauta
Cristian Cabra
Diana Acosta
Patricia Rojas
Diana Medina
Jaime Rey
Alix Poveda
Jorge Cardona 
Oscar Guerrero</t>
  </si>
  <si>
    <t>Luz Adriana Piragauta
Cristian Cabra
Adriana Cifuentes - TICS</t>
  </si>
  <si>
    <t>Luz Adriana Piragauta
Cristian Cabra
Jorge Cardona 
Oscar Guerrero</t>
  </si>
  <si>
    <t xml:space="preserve">Luz Adriana Piragauta
Cristian Cabra
TICS
Eulin Gomez - SUCAD
</t>
  </si>
  <si>
    <t xml:space="preserve"> 
Numero de actividades ejecutadas en el pinar para la vigencia 2019 / Numero de actividades planeadas en el pinar para la vigencia 2019</t>
  </si>
  <si>
    <t>9. COMPONENTE: Gestión Almacén e Inventario</t>
  </si>
  <si>
    <t>Garantizar el 100 % de la eficiencia y el control de la  provisión de bienes y servicios de la entidad.</t>
  </si>
  <si>
    <t>9.1</t>
  </si>
  <si>
    <t>9.2</t>
  </si>
  <si>
    <t>9.3</t>
  </si>
  <si>
    <t>9.4</t>
  </si>
  <si>
    <t>9.5</t>
  </si>
  <si>
    <t>9.6</t>
  </si>
  <si>
    <t>9.7</t>
  </si>
  <si>
    <t>9.8</t>
  </si>
  <si>
    <t>9.9</t>
  </si>
  <si>
    <t>9.10</t>
  </si>
  <si>
    <t>Grupo de Almacén e Inventarios- Jaime Ortegón, Campo EliasFernández</t>
  </si>
  <si>
    <t>No. De bienes registrados en SAE SAI / Total  de bienes de la entidad</t>
  </si>
  <si>
    <t>Nº de bienes registrados SAE SAI / Nº de bienes recibidos.</t>
  </si>
  <si>
    <t>No  de bienes entregados / No. de bienes requeridos.</t>
  </si>
  <si>
    <t>Nº de tomas fisicas realizadas durante el periodo</t>
  </si>
  <si>
    <t>Informes mensuales / 12</t>
  </si>
  <si>
    <t xml:space="preserve">No. Bienes plaqteados/ No. de bienes a plaquetear. </t>
  </si>
  <si>
    <t>Nº actas de comité / Nº comites realizados.</t>
  </si>
  <si>
    <t>Número de procedimientos Actualizados / total procedimientos por actualizar</t>
  </si>
  <si>
    <t>Peso total bienes entregados para disposicion / Peso total bienes recolectados para disposicion</t>
  </si>
  <si>
    <t xml:space="preserve">% de avance en Elaborar, aprobar, publicar y socializar un  manual de procedimientos administrativos y Contables  </t>
  </si>
  <si>
    <t xml:space="preserve">10. COMPONENTE: Gestión Administrativa Predial </t>
  </si>
  <si>
    <t>Desarrollar al 100% acciones que garanticen la Gestión Predial de los bienes inmuebles adquiridos por el IDIGER ubicados en zonas de alto riesgo no mitigable</t>
  </si>
  <si>
    <t>10.1</t>
  </si>
  <si>
    <t>10.2</t>
  </si>
  <si>
    <t>10.3</t>
  </si>
  <si>
    <t>10.4</t>
  </si>
  <si>
    <t>Grupo de Gestión predial- Nicolas Cuellar, Camilo Fajardo, Robinson Cáceres, Mónica Díaz, Carlos Castro</t>
  </si>
  <si>
    <t>Implementar y mantener el 100% de la eficiencia en la provisión de bienes y servicios de soporte a todas las áreas que conforman la Entidad.</t>
  </si>
  <si>
    <t>11.1</t>
  </si>
  <si>
    <t>11.2</t>
  </si>
  <si>
    <t>11.3</t>
  </si>
  <si>
    <t>11.4</t>
  </si>
  <si>
    <t>11.5</t>
  </si>
  <si>
    <t>11.6</t>
  </si>
  <si>
    <t>11.7</t>
  </si>
  <si>
    <t>Gestión Administrativa
Hernan Cortes, German Umaña, Luis Fernando Pinzon, Cristian Cendales, Cristian Nuñez, Johana Parra</t>
  </si>
  <si>
    <t>Gestión Administrativa- German Umaña, Luis Fernando Pinzon</t>
  </si>
  <si>
    <t>Gestión Administrativa- Cristian Cendales</t>
  </si>
  <si>
    <t>Gestión Administrativa - Luis Fernando Pinzon, Cristian Nuñez</t>
  </si>
  <si>
    <t>Gestión Administrativa- Johana Parra</t>
  </si>
  <si>
    <t>Valor total de Ejecución del presupuesto /  Presupuesto Programado</t>
  </si>
  <si>
    <t>No. Actividades realizadas</t>
  </si>
  <si>
    <t>11. COMPONENTE: Gestión Administrativa</t>
  </si>
  <si>
    <t>12. COMPONENTE: COMPONENTE: Gestión Financiera</t>
  </si>
  <si>
    <t>Realizar seguimiento presupuestal a cargo de la Subdirección Corporativa y Asuntos Disciplinarios</t>
  </si>
  <si>
    <t>12.1</t>
  </si>
  <si>
    <t>12.2</t>
  </si>
  <si>
    <t xml:space="preserve">% Avance </t>
  </si>
  <si>
    <t>Ejecución de reserva presupuestal programada.</t>
  </si>
  <si>
    <t>Ejecución de pasivo exigible.</t>
  </si>
  <si>
    <t xml:space="preserve">Sudirección Corporativa y Asuntos Disciplinarios
Mabel Rueda </t>
  </si>
  <si>
    <t>Presupuesto ejecutado / Presupuesto programado</t>
  </si>
  <si>
    <t xml:space="preserve">Presupuesto ejecutado / Total del Presupuesto en pasivo </t>
  </si>
  <si>
    <t xml:space="preserve">PLAN DE ACCIÓN </t>
  </si>
  <si>
    <t>No. de Informes realizados/No. De Informes Programados</t>
  </si>
  <si>
    <t>Valor ejecutado de PAC Reservas/ Valor programado de PAC Reservas</t>
  </si>
  <si>
    <t>PRODUCTO</t>
  </si>
  <si>
    <t>Un (1)l plan de acción de Gestión Contable ejecutado que incluye:
1. La  planeación del sistema contable
2. La recepción, procesamiento y verificación, análisis, conciliación y depuración de la información  
3. La  presentación de las declaraciones tributarias y demás obligaciones impositivas y
4. La  entrega de informes financieros y económicos a los usuarios internos, organismos de control y ciudadanía en general.</t>
  </si>
  <si>
    <t>Sumatoria de la ejecución de presupuestos vigencia 2019 / Total de presupuesto 2019</t>
  </si>
  <si>
    <t>Grupo de Presupuesto
Felipe Rodriguez
Rosalba Toro
Omaira  Palacios
Luis Miguel Giraldo</t>
  </si>
  <si>
    <t>Actas de reunión de seguimiento a la ejecución presupuestal de vigencia, reservas, pasivos y PAC inversión y funcionamiento.</t>
  </si>
  <si>
    <t>Modificaciones presupuestales de conformidad con las necesidades de la entidad.</t>
  </si>
  <si>
    <t>Grupo de Presupuesto
Rosalba Toro
Omaira  Palacios</t>
  </si>
  <si>
    <t>Anteproyecto de presupuesto para la siguiente vigencia inversión y funcionamiento.</t>
  </si>
  <si>
    <t>Pruebas realizadas para la implementación del aplicativo de presupuesto para FONDIGER</t>
  </si>
  <si>
    <t>Grupo de Presupuesto
Felipe Rodriguez
Rosalba Toro</t>
  </si>
  <si>
    <t xml:space="preserve">Sumatoria de la ejecución de presupuesto FONDIGER 2019 / Total de presupuesto FONDIGER </t>
  </si>
  <si>
    <t>Informes de  ejecución presupuestal de recursos de Vigencias Anteriores del FONDIGER.</t>
  </si>
  <si>
    <t>3.12</t>
  </si>
  <si>
    <t>Informes de  ejecución presupuestal de recursos  del IDIGER</t>
  </si>
  <si>
    <t>Se crea nuevo producto con el fin de evidenciar los informes presupuestales de IDIGER generados por la entidad.</t>
  </si>
  <si>
    <t>60 informes generados Fondiger</t>
  </si>
  <si>
    <t>No de Actas de reunión seguimientos realizados</t>
  </si>
  <si>
    <t># de Políticas Contables verificadas y ajustadas/10</t>
  </si>
  <si>
    <t>Políticas Contables verificadas y ajustadas</t>
  </si>
  <si>
    <t>Ejecución de las reservas presupuestales de la entidad</t>
  </si>
  <si>
    <t>Divulgar el programa servimos en la Entidad</t>
  </si>
  <si>
    <t xml:space="preserve"> No. Divulgaciones realizadas</t>
  </si>
  <si>
    <t>Un Plan Institucional de Capacitación diseñado y adoptado mediante Resolución.
(Planificación y Desarrollo Territorial, relevancia internacional, buen gobierno, contratación pública, derechos humanos, gestión administrativa, tecnologías de la información, gestión documental, gestión financiera, gobierno en línea, innovación, participación ciudadana, servicio al ciudadano, sostenibilidad ambiental, acceso a la información, y realizar 3 jornadas de inducción y alineación estratégica (abril, septiembre y diciembre))</t>
  </si>
  <si>
    <t>Un PIC</t>
  </si>
  <si>
    <t>Plan Institucional de Capacitación de la Entidad ejectuado y evaluado</t>
  </si>
  <si>
    <t>No. de actividades ejecutadas/No. de actividades programadas</t>
  </si>
  <si>
    <t>Un Plan de Bienestar e Incentivos diseñado y adoptado mediante Resolución.</t>
  </si>
  <si>
    <t>Un Plan de Bienestar e Incentivos</t>
  </si>
  <si>
    <t>Plan Bienestar e Incentivos de la Entidad ejecutado y evaluado</t>
  </si>
  <si>
    <t>Un informe resultado de aplicación de la encuesta de clima laboral</t>
  </si>
  <si>
    <t>Un informe de evaluación del clima organizacional</t>
  </si>
  <si>
    <t xml:space="preserve">Ejecución de pasivos presupuestales inversión y funcionamiento </t>
  </si>
  <si>
    <t>Ejecución del Programa Anual Mesualizado de Caja (PAC) inversión y funcionamiento de Vigencia</t>
  </si>
  <si>
    <t>Ejecución del Programa Anual Mesualizado de Caja (PAC) inversión y funcionamiento de Reservas.</t>
  </si>
  <si>
    <t xml:space="preserve">Ejecución del presupuesto de vigencia de inversión y funcionamiento </t>
  </si>
  <si>
    <t xml:space="preserve">Ejecución del presupuesto del FONDIGER </t>
  </si>
  <si>
    <t>Procesos de selección asociados a la Subdirección Corporativa y Asuntos Disciplinarios, verificados en cumplimiento de la normatividad que regula los los mismos.</t>
  </si>
  <si>
    <t>Actos administrativos asociados a la Subdirección Corporativa y Asuntos Disciplinarios, revisados y verifica en cumplimiento de la normatividad que regula los los mismos.</t>
  </si>
  <si>
    <t>Actas del Consejo Directivo del IDIGER</t>
  </si>
  <si>
    <t>Base de datos de registro de atención al ciudadano  a través de los canales  y horarios dispuestos para tal fin.</t>
  </si>
  <si>
    <t>Número de ciudadanos  atendidos por el grupo de Atención al Ciudadano por los diferentes canales de atención
(Por demanda)</t>
  </si>
  <si>
    <t>Informes de seguimiento permanente a los PQRS que ingresan a la entidad</t>
  </si>
  <si>
    <t>Grupo de Atención al Ciudadano
Yasmin Nieto
Marco Bohorquez,
Lucia Rodríguez</t>
  </si>
  <si>
    <t>Informes de encuestas de percepción de los ciudadanos que se acercaron a solicitar informacion y orientacion a la oficina de atencion al ciudadano y que aceptaron diligenciar el formato</t>
  </si>
  <si>
    <t>Grupo de Atención al Ciudadano
Lucia Rodríguez</t>
  </si>
  <si>
    <t>Informe de avance de la estrategia para el mejoramiento y optimización de la gestión de los PQRS de la entidad.</t>
  </si>
  <si>
    <t>% de avance en la implementación de la estrategia
Por demanda)</t>
  </si>
  <si>
    <t>Documento de caracterización de ciudadanos que  que ingresan y realizan requerimientos por los diferentes canales de atención de la entidad</t>
  </si>
  <si>
    <t>1  Documento elaborado y publicado</t>
  </si>
  <si>
    <t>Grupo de Atención al Ciudadano
Marco Bohorquez,
Lucia Rodríguez</t>
  </si>
  <si>
    <t>Grupo de Atención al Ciudadano
Marco Bohorquez</t>
  </si>
  <si>
    <t>Informes con recomendaciones pertinentes para mejorar en el servicio en la  atención al ciudadano</t>
  </si>
  <si>
    <t>Informe de acciones adelantadas que para  traducir la páginas web del IDIGER para  grupos étnicos</t>
  </si>
  <si>
    <t>Anteproyecto de Presupuesto de inversión que se encuentra a cargo de la Subdirección Corporativa y Asuntos Disciplinarios formulado.</t>
  </si>
  <si>
    <t>Informe de seguimiento y control de la ejecución física y financiera de los recursos asociados al proyecto de inversión, reservas, funcionamiento y pasivos exigibles que se encuentra a cargo de la SCAD</t>
  </si>
  <si>
    <t>PAC programado y reprogramado correspondiente al proyecto de Inversión de la SCAD y Gastos de Funcionamiento de la entidad.</t>
  </si>
  <si>
    <t>Documentos requeridos para la ejecución de los recursos del proyecto de Inversión  de la SCAD
(Solicitudes de: modificaciones del proyecto, CDP, anulaciones y liberaciones de saldos, ajustes contractuales y de recursos entre conceptos de gasto y recurrencia, elaboración de Estudios Previos de Contratistas).</t>
  </si>
  <si>
    <t>Indicadores de gestión reportados correspondientes a los procesos de gestión corporativa.</t>
  </si>
  <si>
    <t>Plan de Acción reportado correspondiente a la Subdirección Corporativa y Asuntos Disciplinarios.</t>
  </si>
  <si>
    <t>Procedimientos actualizados de Gestión de Talento Humano</t>
  </si>
  <si>
    <t>Bienes de la Entidad administrados y actualziados en los modulos SAE-SAI de  SICAPITAL</t>
  </si>
  <si>
    <t>Bienes y elementos adquiridos por la entidad</t>
  </si>
  <si>
    <t>Bienes y elementos entregados a las diferentes dependencias de la entidad</t>
  </si>
  <si>
    <t>Inventario de toma fisica  de la Propiedad, Planta, Equipo, Intangibles e Inventarios de la Entidad.</t>
  </si>
  <si>
    <t>Informes mensuales para Gestion Financiera- Contabilidad.</t>
  </si>
  <si>
    <t xml:space="preserve">Bienes de la entidad identificaods con placa en acero </t>
  </si>
  <si>
    <t xml:space="preserve">Comité de Inventarios </t>
  </si>
  <si>
    <t>Procedimientos actualizados</t>
  </si>
  <si>
    <t>Entrega de Residuos RAEES Y RESPEL producidos por la Entidad.</t>
  </si>
  <si>
    <t>Manual de procedimientos administrativos y Contables actualizado</t>
  </si>
  <si>
    <t>Autos de pliegos de cargos, investigación y de archivo con etapas terminadas</t>
  </si>
  <si>
    <t>Ordenes de pago giradas en los tiempos establecisos</t>
  </si>
  <si>
    <t>Pagos ejecutados de comisión fiduciaria</t>
  </si>
  <si>
    <t>Estrategia para el pago de los aportes a seguridad social de los contratistas de prestaciones de servicios en cumplimiento del Decreto 1273 de 2018</t>
  </si>
  <si>
    <t>Grupo de Pagos
Amanda Damariz Jara Gutierrez
Amira Yaneth Rodriguez Holguin
Luz Dary Corredor Moreno
Jhon Edilberto Suarez
Miguel Angel Toro Alfonso
Jorge Elkin Buitrago Arenas</t>
  </si>
  <si>
    <t>Número de órdenes de Pago giradas en los tiempos establecidos  / Total de órdenes de pago giradas 
(Por demanda)</t>
  </si>
  <si>
    <t>Grupo de Pagos
Amanda Damariz Jara Gutierrez
Jorge Elkin Buitrago Arenas</t>
  </si>
  <si>
    <t>Sumatoria del Valor pagado por concepto de comisión fiduciaria / Valor contrato 
(Por demanda)</t>
  </si>
  <si>
    <t>Política de Gestión Documental revisada y  actualizarla</t>
  </si>
  <si>
    <t xml:space="preserve">Actas de comité </t>
  </si>
  <si>
    <t>Tabla de Retención Documental  - TRD, ajustada y convalidada por el Archivo de Bogotá</t>
  </si>
  <si>
    <t>55.350 expedientes identificados y clasificados</t>
  </si>
  <si>
    <t>Un Cuadro de Clasificación Documental CCD  publicado en la página Web de la entidad</t>
  </si>
  <si>
    <t>Documentos de los archivos de gestión de la vigencia 2018 trasladados y soportados en las actas al Centro de  Administración Documental</t>
  </si>
  <si>
    <t>Formato de Inventario de Expedientes de Derechos Humanos o Derecho Internacional Humanitario identificados</t>
  </si>
  <si>
    <t>Procedimientos de gestión documental revisados, ajustados y aprobados</t>
  </si>
  <si>
    <t>Un (1) documento del Sistema Integrado de Conservación - SIC elaborado, aprobado y publicado</t>
  </si>
  <si>
    <t>Un (1) informe de diagnóstico del proyecto del Sistema de Gestión de Documento Electrónico para la entidad</t>
  </si>
  <si>
    <t>Una (1) Tabla Temática actualizada conforme a lo estableciado en la estrategia  para el manejo adecuado de las PQRS en la entidad.</t>
  </si>
  <si>
    <t>Un (1) cronograma de trabajo ejecutado para las actividades del PINAR</t>
  </si>
  <si>
    <t>Un (1) documento de estrategia  formulado para el mejoramiento y optimización de la gestión de los trámites de correspondencia en la entidad.</t>
  </si>
  <si>
    <t>Un (1) inventario de activos de información actualizado</t>
  </si>
  <si>
    <t>Sensibilización a traves de Tiips o piezas comunicativas referente a la Conservación Documental</t>
  </si>
  <si>
    <t>Un (1) documento en donde se registren las actividades de prevención de emergencias y atención de desastres en los archivos de la entidad</t>
  </si>
  <si>
    <t>Una (1) Política</t>
  </si>
  <si>
    <t>No de comités realizados</t>
  </si>
  <si>
    <t>Una (1) tabla de retención convalidada por el Archivo de Bogotá</t>
  </si>
  <si>
    <t>No. De  expedientes identificados y clasificados/55.350</t>
  </si>
  <si>
    <t>Un cuadro de clasificación documental publicado en la página Web de la entidad</t>
  </si>
  <si>
    <t xml:space="preserve">
No. De dependencias que realizaron traslado</t>
  </si>
  <si>
    <t>% de avance en el  diligenciamiento del formato de  Inventario de Expedientes de Derechos Humanos o Derecho Internacional Humanitario identificados</t>
  </si>
  <si>
    <t>Luz Adriana Piragauta
Cristian Cabra
Eulin Gomez - SUCAD</t>
  </si>
  <si>
    <t xml:space="preserve">No. De procedimientos de Gestión Documental aprobados, publicados y socializados </t>
  </si>
  <si>
    <t>% de avance del documento del Sistema Integrado de Conservación - SIC elaborado, aprobado y publicado</t>
  </si>
  <si>
    <t>% de avance en la elaboración del informe de diagnóstico del proyecto del Sistema de Gestión de Documento Electrónico para la entidad</t>
  </si>
  <si>
    <t>% de avance de la actualización de la tabla temática</t>
  </si>
  <si>
    <t>Luz Adriana Piragauta
Atención al Ciudadano</t>
  </si>
  <si>
    <t>Un (1) documento elaborado, aprobado y socializado</t>
  </si>
  <si>
    <t>% de avance de la actualización del inventario de activos de información</t>
  </si>
  <si>
    <t>Luz Adriana Piragauta</t>
  </si>
  <si>
    <t># de piezas comunicativas divulgadas</t>
  </si>
  <si>
    <t>Expedientes de Predios Identificados</t>
  </si>
  <si>
    <t>Visitas realizadas para cada uno de los predios a fin de realizar la identificación física y el estado actual</t>
  </si>
  <si>
    <t>Informes técnicos catastrales emitidos,  en materia de englobes, avalúos catastrales, cambios de nombre de propietarios y mutaciones entre otros,  y gestión inmobiliaria de 327 bienes inmuebles del IDIGER necesarios para el correcto  Saneamiento de estos</t>
  </si>
  <si>
    <t>Base de datos para la depuración contable de 2361 predios</t>
  </si>
  <si>
    <t>Grupo de Gestión predial- Nicolas Cuellar, Camilo Fajardo, Robinson Cáceres, Mónica Díaz, Carlos Castro, Diana Cubillos</t>
  </si>
  <si>
    <t># de expedientes de predios identificados</t>
  </si>
  <si>
    <t>No. De Visitas realizadas</t>
  </si>
  <si>
    <t>Numero de predios con informe técnico catastral  emitidos</t>
  </si>
  <si>
    <t>% de avance de la base de datos</t>
  </si>
  <si>
    <t xml:space="preserve">Teniendo en cuenta que esta actividad comenzó en el primer semestre y terminó en mayo  del corriente, para la vigencia se realizó la  conformacíon de una base como insumo para la depuracion contable para los 2361 registros programados, así:
Primer trimestre:  33 % de avance
Segundo trimestre:  67  % de avance 
Dentro del proceso se excluyeron 5 predios que fueron adquiridos por el Fondo de Desarrollo Local de Usaquén y uno más que la entidad no había adquirido.
</t>
  </si>
  <si>
    <t xml:space="preserve">Semanalmente se envian a las diferentes dependencias a través del correo electrónico informes de seguimiento a los PQRS que ingresan a través de los diferentes canales oficiales establecidos en la entidad, que se encuentran vencidos y con fecha próxima de vencimiento.  </t>
  </si>
  <si>
    <t>Se aplican encuestas de percepción  frente al servicio ofrecido a los ciudadanos atendidos en en IDIGER  en términos de calidad, oportunidad, eficacia y pertinencia en los trámites y servicio que presta la entidad.  Dando como resultado que el 100% calificó la atención entre excelente y buena.</t>
  </si>
  <si>
    <t>Se elaboró y se presento a la Subdirección Corporativa y Asuntos Disciplinarios el Informe de avance de la estrategia para el mejoramiento y optimización de la gestión de los PQRS de la entidad.</t>
  </si>
  <si>
    <t>Se proyectó, entregó y publicó el informe de PQRS del II semestre de 2018 y del I semestre de 2019, en el cual se incluyó información encontrada sobre las recomendaciones de los particulares dirigidas a mejorar el servicio que preste la entidad, recomendaciones de los particulares dirigidas a incentivar la participación en la gestión pública y las recomendaciones de los particulares dirigidas a racionalizar el empleo de los recursos disponibles.</t>
  </si>
  <si>
    <t xml:space="preserve">El día 21 de Junio se adelantó reunión con el señor Jhon Freddy Chaparro del Ministerio de Cultura, para ampliar información relacionada con el procedimiento para realizar la traducción de PQRS en lenguas nativas, dando como resultado que es importante documentar el protocolo en caso que se requiera realizar la traducción de alguna petición, según las indicaciones  brindadas en la reunión.
El día 30 de Julio se adelantó reunión con el señor Jhon Freddy Chaparro del Ministerio de Cultura,  quien informó el procedimiento sugerido para adelantar la traducción de las peticiones en lenguas nativas. 
Se incorporó en el Manual de Recepción y Trámite para las Peticiones, Quejas, Reclamos, Sugerencias -PQRS, ante el Instituto Distrital de Gestión de Riesgos y Cambio Climático - IDIGER, el procedimiento de la atención a peticiones en leguas nativas, el cual fue aprobado el 3 de septiembre y publicado en la página web de la entidad. </t>
  </si>
  <si>
    <t>En periodo anterior se terminó la caracterización de los usuarios de Atención al Ciudadano logrando el 100% de cumplimiento de la actividad. Previo al envio del documento de la caracterización a la OAP, se remitió de la Subdirectora Corporativa y Asuntos Disciplinarios se remitió el mediante comunicación interna 2019IE2941 de 25 de junio de 2019 para su aprobación y en el mes de julio de publicó en la página web de la entidad.</t>
  </si>
  <si>
    <t>Se solicita eliminar esta actividad del proceso de gestión documental dado, que la estrategia de implementación de la política ambiental y de reducción de uso del papel está siendo liderada por la Oficina Asesora de Planeación. El grupo de gestión documental remite a dicha oficina las acciones para el uso eficiente del papel . El numeral será reemplazado por la actividad: Una (1) Tabla Temática actualizada conforme a lo estableciado en la estrategia  para el manejo adecuado de las PQRS en la entidad.</t>
  </si>
  <si>
    <t>Se elimina la actividad de este numeral dado que para esta vigencia no es viable realizar el Plan de Preservación Digital dado que se da prioridad a la elaboración del informe de diagnóstico del proyecto del Sistema de Gestión de Documento Electrónico para la entidad.</t>
  </si>
  <si>
    <t>Actualizar e Implementar la política de reducción del uso del papel y definir criterios para la disposición final de documentos</t>
  </si>
  <si>
    <t>Se solicita eliminar esta actividad del proceso de gestión documental, dado que la estrategia de implementación de la política ambiental y de reducción de uso del papel está siendo liderada por la Oficina Asesora de Planeación. El grupo de gestión documental remite a dicha oficina las acciones para reducir el uso del papel mediante el uso de herramientas tecnológicas en los temas de correspondencia y archivo.</t>
  </si>
  <si>
    <t>% de avance en la formulación del Anteproyecto de presupuesto 1166</t>
  </si>
  <si>
    <t>Módulo del SIDEAP actualizado con la informacion de ingreso y retiro de funcionarios de acuerdo con lo establecido por el Departamento Administrativo de Servicio Civil Distrital</t>
  </si>
  <si>
    <t>Subdirección Corporativa y Asuntos Disciplinarios - Gestion de Talento Humano - Martha Acero</t>
  </si>
  <si>
    <t>Novedades mensuales reportadas oportunamente para proyección y pago de la nomina mensual.</t>
  </si>
  <si>
    <t>Módulos de SICAPITAL actualizados y puesto en funcionamiento con base en los requerimientos</t>
  </si>
  <si>
    <t>Número de módulos actualizados trimestralmente de acuerdo con los requerimientos (por demanda)</t>
  </si>
  <si>
    <t>Planes de Mejoramiento cumplidos</t>
  </si>
  <si>
    <t>Número de hallazgos cerrados / Total de hallazgos (se puede modificar el total de hallazgos en el año)</t>
  </si>
  <si>
    <t xml:space="preserve">Plan anticorrupción (Subdirección Corporativa) cumplido </t>
  </si>
  <si>
    <t>Matriz de Riesgos de corrupción de cada uno de los procesos de la Subdirección Corporativa  cumplida</t>
  </si>
  <si>
    <t xml:space="preserve">  Matriz de riesgos de cada uno de los procesos de la Subdirección Corporativa cumplida</t>
  </si>
  <si>
    <t>No. Actividades realizadas / No. actividades comprometidas en la matriz de riesgos de la Entidad (por demanda)</t>
  </si>
  <si>
    <t>Informes, manuales, procedimientos</t>
  </si>
  <si>
    <t>No. Informes, documentos, manuales y procedimientos revisados (por demanda)</t>
  </si>
  <si>
    <t xml:space="preserve">Mediante Resolución 071 del 31 de enero de 2019, se adoptó el PIC y  se encuentra publicado. 
</t>
  </si>
  <si>
    <t>Mediante la Resolución 071 del 31 de enero de 2019 se adoptó el Plan de Bienestar e Incentivos.</t>
  </si>
  <si>
    <t>Informe de satisfacción del cliente interno en la provisión de bienes y servicios.</t>
  </si>
  <si>
    <t xml:space="preserve"> (Numero de evaluaciones del servicio con calificacion 4 y 5 /
 Numero de evaluaciones diligenciadas por los usuarios internos)*100</t>
  </si>
  <si>
    <t>Mantenimiento preventivo y correctivo de la Infraestructura de la Entidad</t>
  </si>
  <si>
    <t>No. Actividades realizadas/No. de actividades requeridas
(Por demanda)</t>
  </si>
  <si>
    <t>Mantenimiento preventivo y correctivo a los vehículos de la Entidad</t>
  </si>
  <si>
    <t>Ejecución del presupuestoasignado para el suministro y provisión de bienes y servicios  generales para el correcto funcionamiento de la Entidad. NTC</t>
  </si>
  <si>
    <t>Suministro y provisión de transporte de vehículos para la Entidad</t>
  </si>
  <si>
    <t>No. De requerimientos atendidos / No. De requerimientos del periodo
(Por demanda)</t>
  </si>
  <si>
    <t>Actividades de Movilidad Sostenible y seguridad vial</t>
  </si>
  <si>
    <t xml:space="preserve">Informe de siniestros </t>
  </si>
  <si>
    <t>No. Reclamaciones realizadas / No. De siniestros
(Por demanda)</t>
  </si>
  <si>
    <t>La ejecución presupuestal de FONDIGER presenta avance del 69% del total de los recursos que han ingresado al Fondo desde el año 2015.</t>
  </si>
  <si>
    <t>Subdirección Corporativa y Asuntos Disciplinarios - Grupo de Gestion de Talento Humano.
Martha Acero</t>
  </si>
  <si>
    <t>No. de actos administrativos elaborados/ No. Actos administrativos requeridos
(Por demanda)</t>
  </si>
  <si>
    <t>Base de datos con la información personal  y de situaciones administrativas de los servidores  de la entidad.</t>
  </si>
  <si>
    <t>Plan de Integridad cumplido en el año 2019</t>
  </si>
  <si>
    <t>Actos administrativos relacionados con las novedades de personal del Idiger proyectados</t>
  </si>
  <si>
    <t>Subdirección Corporativa y Asuntos Disciplinarios - Gestion de Talento Humano - Claudia Gomez - Marcela Parra</t>
  </si>
  <si>
    <t>Base de datos de registro del registro de la población de la Entidad en situación de discapacidad, prepensión, cabeza de familia, afrodescendientes y con fuero sindical, con documentación que los acredite.</t>
  </si>
  <si>
    <t>Hojas de Vida verificacadas en el  SIDEAP.</t>
  </si>
  <si>
    <t>Se elimina producto toda vez que la Oficina de TIC's no ha brindado el acompañamiento necesario para el desarrollo del mismo, por falta de tiempo del personal asignado para realizar las modificaciones de PERNO</t>
  </si>
  <si>
    <t>Registro y/o actualización de servidores públicos en carrera administrativa ante la Comisión Nacional del Servicio Civil.</t>
  </si>
  <si>
    <t>Un informe periódico que incluya indicadores de retiro.</t>
  </si>
  <si>
    <t>Un informe Semestral de retiro</t>
  </si>
  <si>
    <t>Subdirección Corporativa y Asuntos Disciplinarios - Gestion de Talento Humano -  Claudia Gómez</t>
  </si>
  <si>
    <t>Documento del plan de vacantes de TH 2019 publicado</t>
  </si>
  <si>
    <t>Documento  del plan de previsión de TH 2019 publicado</t>
  </si>
  <si>
    <t>Evaluación de las cargas de trabajo al interior de la Entidad.</t>
  </si>
  <si>
    <t>Un  Plan Anual de Seguridad y Salud en el Trabajo diseñado, adoptado. 
Incluir actividades relacionadas con el programa de entorno laboral saludable.</t>
  </si>
  <si>
    <t>Un  Plan Anual de Seguridad y Salud en el Trabajo de ejectuado y evaluado</t>
  </si>
  <si>
    <t>Subdirección Corporativa y Asuntos Disciplinarios - Grpo de Gestion de Talento Humano - Claudia Gómez ySandra Caycedo</t>
  </si>
  <si>
    <t>Un Plan Anual de Seguridad y Salud en el Trabajo  diseñado y adoptado mediante Resolución.</t>
  </si>
  <si>
    <t>Subdirección Corporativa y Asuntos Disciplinarios - Gestion de Talento Humano - Claudia Gómez</t>
  </si>
  <si>
    <t>Base de datos de seguimiento a los indicadores (rotación de personal, movilidad de personal, ausentismo, personal prepensionado, afrodescendientes y LGBTI) que se manejan en el área de Gestión del Talento Humano.</t>
  </si>
  <si>
    <t>Actas de reunión de seguimiento de los puntos del Acuerdo Laboral 2018, firmado en julio de 2018.</t>
  </si>
  <si>
    <t>Comunicaciones con respuesta de contenido actualizado</t>
  </si>
  <si>
    <t>Informe  de evaluación del Riesgo Psicosocial  en la Entidad</t>
  </si>
  <si>
    <t>Un informe de evaluación del Riesgo Psicosocial</t>
  </si>
  <si>
    <t>Afiliación de la totalidad de funcionarios y contratistas de la entidad y gestionar el pago ARL riesgo IV y V de los contratistas de la entidad.</t>
  </si>
  <si>
    <t xml:space="preserve">Un procedimiento de gestión de conocimiento adquirido por los servidores </t>
  </si>
  <si>
    <t>Un procedimiento elaborado y aprobado</t>
  </si>
  <si>
    <t>Proceso de Evaluación del Desempeño implementado, de acuerdo con la normatividad establecida y el aplicativo dispuesto para ello.</t>
  </si>
  <si>
    <t>% de avance del Proceso de evaluación del Desempeño para su implementación</t>
  </si>
  <si>
    <t>Acuerdos de Gestión  suscritos con los directivos y publicados en la página de la entidad</t>
  </si>
  <si>
    <t>No. de Acuerdos de Gestión suscritos /No. de personal del Nivel Directivo en la Entidad</t>
  </si>
  <si>
    <t>En los tiempos establecidos por el DAFP se realizó la concertación de los acuerdo de gestión de los gerente públicos de la entidad.</t>
  </si>
  <si>
    <t>Se realizó el informe semestral correspondiente al periodo 01 de enero al 30 de junio de 2019</t>
  </si>
  <si>
    <t>Subdirección Corporativa y Asuntos Disciplinarios - Gestion de Talento Humano - Claudia Gómez y Martha Acero</t>
  </si>
  <si>
    <t>Se elimina producto por falta de recursos presupuestales</t>
  </si>
  <si>
    <t>En el mes de enero se elaboró y publicó el Plan de Vacantes</t>
  </si>
  <si>
    <t>En el mes de enero se elaboró y publicó el Plan de Previsión de TH</t>
  </si>
  <si>
    <t>Formato de evaluación de las personas que efectuan atención al ciudadano en la entidad</t>
  </si>
  <si>
    <t>1 formato elaborado / 1 formato programado</t>
  </si>
  <si>
    <t xml:space="preserve">En el mes de agosto se elaboró el Formato de evaluación </t>
  </si>
  <si>
    <t>% de avance en la actualización de los procedimientos</t>
  </si>
  <si>
    <t>No, de situaciones administrativas actualizadas en la base de datos / Total de novedades del periodo
(Por demanda)</t>
  </si>
  <si>
    <t>% Porcentaje de avance en la actualización de la base de datos</t>
  </si>
  <si>
    <t>Resolución de Teletrabajo y comunicaciones</t>
  </si>
  <si>
    <t># de Documentos generados</t>
  </si>
  <si>
    <t>No. De hojas de vida verificadas / Total de funcionarios vinculados durante la vigencia</t>
  </si>
  <si>
    <t>Documentos de verificación de la conformación del comité de convivencia, COPASST, comisión de personal, brigadas y gestores éticos, y realizar la actualización correspondiente.</t>
  </si>
  <si>
    <t>Documentos de verificacion de la corformación de comités</t>
  </si>
  <si>
    <t>% de avance de la Base de datos de seguimiento de indicadores diseñados</t>
  </si>
  <si>
    <t>No. de puntos con seguimiento/ No.de puntos del Acuerdo Laboral Firmado</t>
  </si>
  <si>
    <t>No. de contenidos actualizados para virtualizar/ No. De solicitudes de actualización</t>
  </si>
  <si>
    <t xml:space="preserve">
Se adoptó un Plan anual de Seguridad y Salud en el Trabajo mediante Resolución 071 del 31 de enero de 2019.</t>
  </si>
  <si>
    <t>Total de afiliaciones realizadas en el periodo / total de ingresos de funcionarios y contratistas en el periodo
(por demanda)</t>
  </si>
  <si>
    <t>Se crea nuevo producto con el fin de realizar un seguimiento con las actividades ejecutadas, toda vez que no existía un indicador propio para este seguimiento</t>
  </si>
  <si>
    <t>Se elimina por cuanto la guia metodológica de rediseño organizacional del DASC especifica que para realizar esta evaluación, se debe contar con la actualización de los procedimientos y los manuales de funciones ajustados.</t>
  </si>
  <si>
    <t>En total el plan de integridad tiene 6 actividades por ejecutar en el año 2019.
En el primer trimestre se ejecutó 1 actividad,
En el segundto trimestre se ejecutó 1 actividad para un total de 2
En el tercer trimestre se ejecutó 1 actividad para un total de 3 actividades. La actividad que se terminó fue la capacitación a los gestores de integridad. Adicionalmente, se esta socializando los valores de integridad para lo cual se realizó una campaña con el apoyo del área de Comunicaciones. Para el tercer trimestre están programadas las 3 actividades del plan pendientes.</t>
  </si>
  <si>
    <t>Durante la vigencia se ha venido realizando oportunamente la revisión de las hojas de vida del personal que se ha vinculado a la entidad.
Es importante mencionar que en algunas ocasiones se han presentado dificultades asociadas con la entidad de origen del servidor público, por cuanto no han sido retirados del sistema de manera oportuna.</t>
  </si>
  <si>
    <t>01 de Octubre de 2019 al 31 de Diciembre de 2019</t>
  </si>
  <si>
    <t>En el último trimestre de 2019 se realizaron las siguientes acciones frente a los módulos de SICAPITAL:
web service entre CORDIS Y SDQS:
Por parte de la Oficina de TIC´s se realizaron los deesarrollos, sin emabrgo la Secretaría General requiere que se realicen las pruebas con el IDIGER, razón se inciarán el 15 de enero de 2020. Se realizó reunión el día viernes 27 de diciembre conformidad con los resultados de la reunión efectuada entre la Secretaría General y el IDIGER, entre los Ingenieros de la Oficina de TIC´s, el área de Gestión Documental, el área de Atención al Ciudadano, se determinó: 1. no se puede salir a producción mientras la Decretaría General Autorice y se realicen las pruebas, 2. Es necesario efectuar una solicitud a la Secretaria General para que dentro del SDQS se registren y modifiquen los subtemas existentes en el CORDIS de la Entidad, 3. Mientras en el segundo punto se lleva a cabo debemos agrupar los subtemas dentro de CORDIS
4. El Idiger ya tiene el usuario para dictar las capacitaciones, 5. No se cuenta con toda la información de los usuarios para iniciar las capacitaciones, toda vez que no se ha enviado toda la información por parte de la diferentes áreas, razón por la cual Patricia de Getión Documental pasará por las diferentes áreas para solicitar la información y de esta forma crear los usuarios y dictar la capacitación. 6. Es necesario capacitar a todas las áreas, tan pronto se creen los usuarios se iniciará esta actividad.
Como resultados del avance en el último trimestre se tenía programado el avance de dos módulos SISFONDIGER y el WEBSERVICE y ten solo se lográ tener en funcionamiento el último porque SISFONDIGER no fue terminado por parte de la Oficina de TIC´s.</t>
  </si>
  <si>
    <t xml:space="preserve">En este periodo se realizó seguimiento al cumplimiento de acciones de Plan de Mejoramiento de la Contraloría de la siguiente forma:
- Se consolida información de los hallazgos y se remite información a la OCI.
- De 10 acciones programadas para el año 2019, fueron terminadas y cumplidas las 10.    
Plan de Mejoramiento Institucional:
- De 17 acciones asignadas para cumplimiento a 31 de dicimebre de 2019, fueron terminadas 17. 
</t>
  </si>
  <si>
    <t>Se trabajaron todas las acciones planteadas en el plan anticorrupción,  sin embargo no se logró cumplir al 100%  todas teniendo en cuenta que en algunas como en la implementación de la norma de accesibilidad se lleva una ejecución del 75% y en el web service entra SDQS y cordis se lleva un 85% y en lo relacionado a la publicación de información se dejó en un 75% teniendo en cuenta que se esta realizando el ajuste a la Tabla temática.</t>
  </si>
  <si>
    <t xml:space="preserve">La Subdirección Corporativa tiene 6 riesgos de corrupción, dentro de los cuales se encuentran 12 acciones a realizar.
A diciembre  de 2019 se trabajaron 12actividades de 12 comprometidas dentro de los 6 riesgos de corrupción  de la Subdirección Corporativa
</t>
  </si>
  <si>
    <t xml:space="preserve">La Subdirección Corporativa tiene 15 riesgos de operación o gestión, dentro de los cuales desarrollaron 31 actividades o acciones en el último trimestre de 2019.
</t>
  </si>
  <si>
    <t xml:space="preserve">En el  cuarto  trimestre de 2019 se realizaron las siguientes actividades:
- revisión con la OAP del FURAG de cada uno de los componentes de FURAG en lo relacionado con la Subdirección Corporativa y Asuntos Disciplinarios.
-   Consolidación del Informe de Gestión de la Subdirección Corporativa y Asuntos Disciplinarios y la consolidación de la documentación 
- Revisión de  los informe de Atención al Ciudadano para entregar a la Veeduría y  publicar en la Página WEb sobre los PQRS con corte a septiembre, octubre y noviembre de 2019.
-  Revisión de documentos de respuesta sobre los PQRS del IDIGER, enviados por la Secretaría General de la Alcaldía Mayor de Bogotá.
-Revisión  y calificación de las respuestas a los cuestionarios realizados a los funcionarios que participaron en la provisión del cargo de  Atención al Ciudadano.
- Revisión de la Tabla Temática de  Inicie la revisión de las Tabla Temática de la Subdirección Corporativa
- Consolidación de información sobre trabajo realizado por la Entidad frente a la Estratégia de Comunicaciones en Atención al Ciudadano, en una presentación, el cual fue enviado a la Veeduría Distrital.
- Consolidación  y revisión de la información para los informes de empalme, de conformidad con los requerimientos establecidos por la Secretaría general y la OAP del IDIGER:  Talento Humano,  Financiera,  Gestión Documental,  Atención al Ciudadano
- Revisión del resuelve de la Resolución para formalizar las TRD
- Revisión documento de preguntas frecuentes
- Proyección de respuestas 
</t>
  </si>
  <si>
    <t xml:space="preserve">Durante la vigencia se han ejecutado un total de 1236 actividades las cuales se desarrollaron a lo largo de la vigencia 2019, actividades que fueron monitoriadas  periodo por periodo, y de las cuales se obtienen  los productos esperados.
Primer trimestre: 243 Actividades 
Segundo Trimestre: 329  Actividades
Tercer Trimestre 325 Actividades
Cuarto  Trimestre: En este último trimestre Gestión Contable  ejecuto 339 actividades  las cuales redundaron a la culminación de sus  productos esperados.
Dentro las  actividades que se resaltan están: Se recibe la reconsideración del concepto por parte de la Contaduría General de la Nación  y se analiza conjuntamente  la Caja de Vivienda Popular y Dirección Distrital de Contabilidad,  y para finales de diciembre se presenta en Comité de Sostenibilidad Contable. 
De otra parte se  logró culminar el Manual de Políticas Operativa y de Depuración Contable,  Se culminó con la actualización de (6) Políticas de Contabilidad y en lo que respecta a  los predios de alto riesgo no mitigable, se efectuó la conciliación de 2542 predios  con la base suministrada por Gestión  Predial con los predios ingresados al Almacén del IDIGER, las diferencias están siendo objeto de análisis por parte de cada responsable. 
A finales de diciembre se realiza Comité de Sostenibilidad Contable, presentando los temas más relevantes:   Análisis Concepto Contaduría General de la Nación, Resultado de la conciliación de los predios de alto riesgo no mitigable, depuración de las cuentas incobrables de incapacidades registradas  en los Estados Financieros Cuentas por cobrar, y actualización herramienta de medición de Sostenibilidad Contable, (suministro de información financiera y contable por parte de las áreas de gestión).
</t>
  </si>
  <si>
    <t>El total de Pasivos de la entida para la vigencia fue de $249,385,216 y a la fecha es saldo es de $ 219,050,243. Durante la vigencia 2019 se han ejecutado en total $30,334,973 de los cuales $26,500,942 corresponden a pagos de saldos de contratos y $ 3,834,031 a liberacion de saldos de contratos.
Primer trimestre: $4,370,121 
Segundo Trimestre: $30,334,973
Tercer trimestre: $30,334,973
Cuarto trimestre: Durante este periodo los pasivos exigibles presentaron ejecucion importante. El valor ejecutado en lo corrido de la vigencia es de  $143,198,243</t>
  </si>
  <si>
    <t>El valor programado del presupuesto para la vigencia 2019 varia en el segundo periodo porque se realiza una reduccion presupuestal por $485,000,000.
Primer trimestre: $14,53175,077
Segundo Trimestre: $22,428,949,367
Tercer trimestre: $35,085,082
Cuarto trimestre: $39,085,082.000 valor que corresponde al 97% de ejecucion del presupuesto total, de los cuales funcionamiento presenta una ejecucion presupuestal de 99,78%  e inversion del 94,21%</t>
  </si>
  <si>
    <t>El valor programado de PAC para la vigencia 2019 corresponde a $35,085,082,000 la diferencia de $6,374,249,933 con el presupuesto total de la entidad, corresponde al valor programado en rezago de $ 4,748,029,933 y el saldo de $1,626,220 a recursos propios.
Primer trimestre: $4,090,476,054
Segundo trimestre $ 12,190,369,80
Tercer trimestre: $ 20,256,438,887 
Cuarto trimestre: $30,554,751,577valor que corresponde al 87% de ejecucion de PAC de la vigencia.</t>
  </si>
  <si>
    <t>El valor programado de PAC de reservas 2019 corresponde a $9,487,743,661.
Primer trimestre: $2,992,991,401
Segundo Trimestre $ 7,293,863,870
Tercer trimestre: $ 8,404,091,131
Cuarto trimestre: $ 9,171,789,933 Este valor corresponde al valor total de ejecucion de PAC de reservas que corresponden a pagos de contratos.</t>
  </si>
  <si>
    <t>Se consolidó y envió a Secretaría Distrital de Hacienda 1 informe de anteproyecto de presupuesto para la vigencia 2020.</t>
  </si>
  <si>
    <t>El avance en la implementacion del aplicativo presupauestal de FONDIGER SISFONDIGER esta en el 65% , Porque se han evidenciado nuevas necesidades desde la Oficina Asesora de Planeacion, lo cual ha retrazado el avance en las funcionalidades e informes para el control presupuestal.</t>
  </si>
  <si>
    <t>Mensualmente se revisan y generan los informes de ejecucion de inversion y de ingresos, a la fecha se han generado 24 informes de los 24 programados.</t>
  </si>
  <si>
    <t>Mensualmente se revisan y generan los informes de ejecucion de gastos de inversion, de ingresos de vigencia y de reserva, asi como un informe de ejecucion de pasivos exigibles y trimestralmente se realiza un informe de CHIP; a la fecha se han generado 64 informes de los 64 programados.</t>
  </si>
  <si>
    <t>Durante la vigencia se tramitaron 58 procesos de selección así:
* Primer Trimestre: 33 procesos solicitados y tramitados al 100%.
* Segundo Trimestre: 9 procesos solicitados y tramitados al 100%.
* Tercer Trimestre: 10 procesos solicitados y tramitados al 100%, 
*Cuarto trimestre se tramitaron el 100% de los procesos solicitados, con el siguiente detalle: 
- Mínima Cuantía: 4
- Contratación Directa: 1
- Compra Tienda Virtual: 1</t>
  </si>
  <si>
    <t>Durante la vigencia se revisaron 264 Resoluciones así:
* Primer Trimestre: 101 Resoluciones solicitadas y revisadas al 100%.
* Segundo Trimestre: 52 Resoluciones solicitadas y revisadas al 100%.
* Tercer Trimestre:62 Resoluciones solicitadas y revisadas al 100%, 
*Cuarto trimestre se revisaron 49 resoluciones solicitadas al 100%, con el siguiente detalle: 
- Talento Humano: 41
- Subdirección Corporativa y Asuntos Disciplinarios - Presupuesto: 2
- Subdirección Corporativa y Asuntos Disciplinarios - Almacén: 3
- Subdirección Corporativa y Asuntos Disciplinarios - Gestión Administrativa: 1
- Subdirección Corporativa y Asuntos Disciplinarios - Gestión Documental: 1</t>
  </si>
  <si>
    <t>Durante la vigencia se elaboraron 2 actas del Consejo Directivo de la Entidad, así:
* Primer Trimestre: 1 Acta elaborada y expedida al 100%.
* Segundo Trimestre: No se elaboró ni expidió ningun acta, en consideración a que no se llevaron a cabo sesion del Consejo Directivo del IDIGER.
* Tercer Trimestre: o se elaboró ni expidió ningun acta, en consideración a que no se llevaron a cabo sesion del Consejo Directivo del IDIGER.
*Cuarto trimestre se elaboró 1 acta del Consejo Directivo de la Entidad, así:
* Cuarto Trimestre: 1 Acta elaborada y expedida al 100%.</t>
  </si>
  <si>
    <t>Durante la vigencia se han generado 6.133 órdenes de pago así:
Primer trimestre:  1,216 órdenes de pago
Segundo Trimestre:  1,561 órdenes de pago
Tercer Trimestre: 1.519 órdenes de pago.
Cuarto trimestre: Se tramitaron 1.837 órdenes de pago para un total de  6.133 Órdenes de Pago tramitadas en la vigencia 2019 por un valor total de $84.106 millones con un promedio de 2,15 días por cada Órden de Pago.  De los cuales 3.150 por $42.856 milones corresponden a IDIGER y 2.983 por $41.250 millones  corresponden a FONDIGER. 
Los documentos tramitados cumplieron con los requisitos exigidos para el desembolso. 
Con relación a los tiempos promedio requeridos para giro se observan los siguientes indicadores acumulados: Prestación de servicios: 2,12 días Otros pagos: 2,21 días.   
Persisten factores como radicación de documentos para pago posterior al cronograma establecido lo cual genera retrasos en los cierres mensuales. Así mismo se radican documentos con errores, lo que genera desgaste administrativo en el área, producto de las múltiples revisiones que se deben realizar sobre los documentos radicados, lo cual incide en los tiempos programados para el desembolso a los beneficiarios de los recursos.</t>
  </si>
  <si>
    <t>Durante la vigencia 2019 se pagaron 2.897 órdenes de pago a un valor unitario de $35.595 así:
Primer trimestre:  614 órdenes de pago
Segundo trimestre:  806 órdenes de pago
Tercer trimestre: 737 órdenes de pago
Cuarto trimestre: Con relación a la  ejecución del contrato 359 de 2018, en el cuarto trimestre de 2019 se pagaron 740 órdenes de pago por tanto por comisión fiduciaria por pago efectivo se ha pagado  la suma de $103.118.715, lo que corresponde a 2,897 órdenes de pago con una ejecución financiera del 58,90% del valor total del contrato. El valor por girar corresponde a $71.941.285 equivalente a un 41,10% del valor del contrato.</t>
  </si>
  <si>
    <t>En junio de 2019, se da por terminada la actividad, con el supuesto que se requeririá hacer el proceso de pago de seguridad social para 292 contratistas por parte del contratante IDIGER o FONDIGER..
Al firmarse la Ley que reglamentó el Plan Nacional de Desarrollo, allí se ratifica la obligación de los pagos a Seguridad Social mes vencido del contratista, pero también señala la derogación del Decreto 1273 de 2018 sobre el cual se sustentó la norma que definió el pago por parte del contratante.
Luego de ello se formalizó el contenido a través de la Ley 1955 de 2019, en esta norma se ratificó la obligación de realizar los pagos al Sistema de Seguridad Social como cotizante independiente de forma vencida.
Dentro de la norma se incluyen a todos los cotizantes independientes, los que aportan por cuenta propia, los que celebren contratos de prestación de servicios personales, o aquellos que manejan contratos diferentes a los de servicios personales.
Según lo definido, se debe realizar los pagos mes vencido, sobre una base mínima del 40% de sus ingresos mensuales.</t>
  </si>
  <si>
    <t>No se reporta avance toda vez que se espera la vinculación en carrera de todos los cargos y el conocimiento y manejo de las funciones por parte de los servidores que están ejerciendo los cargos en la planta  de personal</t>
  </si>
  <si>
    <t>Durante la vigencia se reportaron un total del 482 novedades así:
Primer trimestre: 40 Novedades.
Segundo triemstre: 190 Novedades
Tercer trimestre: 142 Novedades. 
Cuarto Trimestre: Durante el periodo se reportaron 112 novedades detalladas así:
* Horas extras: 28
* Incapacidades:9
* Libranzas:45
-* Liquidación 1
* Vacaciones 14
*  Permisos sindicales 6
*  Primas técnicas 2
*  Licencia de luto 1
*  Encargos Empleo de Carrera 4
*  Renuncias 2</t>
  </si>
  <si>
    <t>Durante la vigencia se elaboraron 220 actos administrativos así:
Primer trimestre: 57 actos administrativos
Segundo trimestre: 58 actos administrativos
Tercer trimestre: 54 actos administrativos.
Cuatro Trimestre: 51 actos admonistrativos
*  14 Vacaciones
*  6 Permisos sindicales
*  9 Incapacidades
*  2 primas técnicas
*  1 licencia de luto
*  1 Prórroga nombramiento provisional
*  8 Encargo Funcionse
*  4 Encargo Empleo de Carrera
*  1 Recurso de Reposición 
*  2 Comisión de servicios
*  2 Renuncia</t>
  </si>
  <si>
    <t xml:space="preserve">Durante la vigencia se elaboraron 258 actos administrativos así:
Primer trimestre: 58 actos administrativos
Segundo trimestre: 95 actos administrativos
Tercer trimestre: 54 actos administrativos.
Cuarto trimestre: 51 actos administrativos.
Las 258 situaciones administrativas se encuentran actualizadas en la base de datos.
</t>
  </si>
  <si>
    <t>En el primer trimestre se tuvo un 90% de avance en la base de datos.
En el segundo trimestre se tuvo un 5% de avance en la actualización de la base de datos, se le solicitó a siete personas identificadas en edad de prepensión la historia laboral.
En el tercer trimestre tuvo un 10% de avance.  Se recibieron las historias laborales de las personas en estado de prepensión y se actualizó la base de datos.
En el tercer cuarto trimestre se obtuvo un 25% de avance.  Se recibieron las historias laborales de las personas en estado de prepensión y se actualizó la base de datos.</t>
  </si>
  <si>
    <t>Durante la vigencia se ha adelantado la actualziación de la información solicitado por el  DASC así:
Primer trimestre: No se reporta avance en la plataforma toda vez que se estaban actualizando las hojas de vida en la plataforma;  sin embargo se remitió la información actualizada del SIDEAP en los tiempos establecidos por el Servicio Civil al correo sideap@serviciocivil.gov.co
Segundo trimestre: Se dió un avance del 96% , toda vez que  se encontraba pendiente  la actualización de cuatro (4) funcionarios por en el módulo de talento humano, por parte del DASC y dos (2) que se encuentran pendientes de entregar la documentación requerida.
Tercer trimestre: Durante el trimestre se actualizó el 100% de la plataforma del SIDEAP y se remitireron por solicitud del DASC el  Acta de Compromiso de Actualización Permanente del Información En SIDEAP y Certificados De Actualización De Información – SIDEAP.
Cuarto trimestre:  Durante el trimestre se actualizó el 100% de la plataforma del SIDEAP y se remitireron por solicitud del DASC el  Acta de Compromiso de Actualización Permanente del Información En SIDEAP y Certificados De Actualización De Información – SIDEAP.</t>
  </si>
  <si>
    <t>En el primer trimestre se realizó un informe del estado de conformación de los comités y comisiones.
En el segundo trimestre se llevó a cabo el proceso de votación para la actuialización de los comités y comisiones, se establecieron mediante Resolución 229 y 239 de 2019.
En el tercer trimestre no se generó docuemtno, sin embargo se proyectó la nueva circular para elecciones, en el último trimestre se llevará a cabo el nuevo proceso de elección.
En el cuatro trimestre se realizó el proceso de votación de los comités y se establecieron mediante resoluciones Nos. 593 y 595 de Octubre 31 de 2019</t>
  </si>
  <si>
    <t>A la fecha se cuenta con la base de datos de rotación de personal  y ausentismos, así como los indicadores de los mismos, los cuales se encuentran actualizados. 
En el tercer trimestre se actualizó la base de datos e indicador del personal prepensionado. Se diseñó un procedimiento y se identificaron los servidores públicos que pueden acceder a encargos, se generó el listado por vacante. Aún no se ha dado esta novedad toda vez que a la fecha se encuentra en proceso de revisión por parte de la dirección de la entidad.
La entidad no cuenta con afrodescentientes, la población de planta LGBTI  no está identificada ya que los servidores no lo han reportado.
Para el cuatro trimestre se actualizó la base de datos de prepensionados incluyendo los retiros del personal, los cuales a la fecha corresponden a cuatro servidores públicos.</t>
  </si>
  <si>
    <t>Durante la vigencia se han realizado ocho (8) divulgaciones así:
Primer trimestre: Diseño de pieza gráfica para socializar el programa servimos a los servidores de la Entidad.
Segundo trimestre: 3 Divulgaciones
Tercer trimestre: Se realiza la divulgacion mediante pieza comunicativa que contiene el link de la funcion publica donde el funcionario puede encontrar los diferentes convenios.
Cuarto Trimestre: Se realizaron tres divulgaciones mediante piezas comunicativas con el link del Departamento Administrativo de la Función Pública donde el funcionario pudo consultar la información de los convenios.</t>
  </si>
  <si>
    <t xml:space="preserve">
A la fecha se ha venido realizando el seguimiento oportuno a los 112 puntos del Acuerdo Sindical  en cada uno de los trimestres.</t>
  </si>
  <si>
    <t>Durante el primer trimestre se solicitaron siete actualizaciones del curso virtual de insucción y reinducción, a las tres (3) Subdireccones Misionales y a las Oficinas de Control Interno, Planeación, TIC'S Y Jurídica. Es importante mencionar que sólo dos de las oficinas no dieron respuesta, correspondietes a la Oficina Tic's y Oficina Jurídica.
Durante el tercer trimestre se reiteraró la solicitud en el mes de octubre a las dependencias que no han respondido, y se remitirá solicitud a la Subdirección Corporativa.
Durante el cuarto trimestre se recibió lo correspondiente a la oficina TIC's, quedando pendiente la Oficina Asesora Jurídica</t>
  </si>
  <si>
    <t xml:space="preserve">
Durante el tercer trimestre se radicaron los estudios previos y estudios de mercado del proceso de riesgo psicosocial en la Oficina Asesora Jurídica, pendiente por publicación en el SECOP II.
Durante el cuarto trimestre se dió inicio al Contrato de Prestación de Servicios No. 476 de 2019 dio inicio el día 3 de diciembre de 2019 con fecha de finalización  enero de 2020. Sin embargo es importante aclarar que al día 31 de diciembre de 2019  no fue posible contar con  el  informe de  Riesgo Psicosocial de la Entidad.</t>
  </si>
  <si>
    <t>En el primer trimestre se realizaron 44 afiliaciones.
En el segundo trimestre se realizaron 86 afiliaciones.
En el tercer trimestre se realizaron 39 afiliaciones.
En el tercer trimestre se realizaron 197 afiliaciones.</t>
  </si>
  <si>
    <t xml:space="preserve">
Al corte del tercer trimestre el procedimiento se enccontraba en revisión y ajustes  el procedimiento de gestión del cambio . 
Durante el cuatro trimestre se revisó el procedimiento de gestión del cambio y se solicitaron ajustes, los cuales se encuentran pendientes por realizar y se espera pasar a aprobación en el mes de enero de 2020.</t>
  </si>
  <si>
    <t>Durante la vigencia 2019 se desarrollaron 89 actividades de bienestar.
Primer trimestre: 20 Actividades
Segundo trimestre: 31 actividades
Tercer tirmestre:18 Actividades
Cuarto Trimestre: 20 Actividades Cumpleaños de Película (3), Navidad de los Niños IDIGER (1), Día de las Profesiones(3), Cierre de Gestión (1), Salario emocional (10), Novena navideña (1), Vacaciones Recreativas diciembre (1).</t>
  </si>
  <si>
    <t>En el primer trimestre se realizaron 36 actividades.
En el segundo semestre se realizaron 65 actividades.
En el tercer trimestre se realizaron 60 actividades.
En el cuarto trimestre se realizaron 69 actividades.</t>
  </si>
  <si>
    <t>Durante la vigencia 2019 se han desarrollado 92 capacitaciones.
Primer trimestre: 11 capacitaciones.
segundo trimestre: 32 capacitaciones
Tercer trimestre: 30 capacitaciones
Cuarto Trimestre: 19 capacitaciones</t>
  </si>
  <si>
    <t>Durante la vigencia 2019 se profirieron en total 70 decisiones significativas que impactaron directamente más del 50% del inventario de 87 expedientes disciplinarios que iniciaron antes del 1 de enero de 2019 y que ya tenían etapas terminadas, lo cual implica que la meta que se había trazado el área de Asuntos Disciplinarios en el plan de acción se cumplió en un 159%, tal y como a continuación se informa:
PRIMER TRIMESTRE: 8 decisiones en total. El detalle es el siguiente: ENERO: 2 autos de archivo. FEBRERO: 4 autos, de los cuales, 3 autos son de archivo y 1 de investigación. MARZO: 2 autos de archivo. 
El porcentaje de avance en la meta si se computan estas ocho (8) decisiones sobre la totalidad del inventario que compone el indicador (44 decisiones) representa el 18%. 
SEGUNDO TRIMESTRE: 11 decisiones en total. El detalle es el siguiente: ABRIL: 3 autos, de los cuales, 2 son de archivo y 1 de investigación. MAYO: 5 autos, de los cuales, 4 son de archivo y 1 de acumulación. JUNIO: 3 autos, de los cuales, 2 son de archivo y 1 de investigación. 
El porcentaje de avance en la meta si se mide a partir de la sumatoria de las 8 decisiones tomadas en el primer trimestre y las 11 decisiones adoptadas en el segundo trimestre sobre la totalidad del inventario que compone el indicador (44 decisiones) representa el 43,1%. 
TERCER TRIMESTRE: 13 decisiones en total, el detalle es el siguiente: JULIO: 5 autos, de los cuales, 3 son de archivo y 2 de investigación. AGOSTO: 3 autos, de los cuales, 2 autos son de archivo y 1 de investigación.  SEPTIEMBRE: 5 autos de archivos, uno de los cuales fue dictado por la Jefe de la Oficina Asesora Jurídica en su rol de Operadora Disciplinaria Ad hoc y un auto de prorroga de investigación. 
El porcentaje de avance en la meta si se mide a partir de la sumatoria de las 8 decisiones tomadas en el primer trimestre, las 11 decisiones adoptadas en el segundo trimestre y las 13 proferidas en el tercer trimestre sobre la totalidad del inventario que compone el indicador (44 decisiones) representa el 73%. 
CUARTO TRIMESTRE: 38 decisiones en total, el detalle es el siguiente: OCTUBRE: 5 autos, de los cuales, 3 son de archivo y 2 de investigación. NOVIEMBRE: 4 autos, de los cuales, 1 es de archivo,  2 de investigación y 1 de acumulación. DICIEMBRE:  29 autos, de los cuales, 8 son investigaciones y los 21 restantes corresponden a decisiones de archivo. 
El porcentaje final de avance en la meta si se mide a partir de la sumatoria de las decisiones tomadas en los cuatro trimestres sobre la totalidad de las decisiones que componen el indicador (44 decisiones) traducen en un cumplimiento del 159%. 
De otra parte, durante la vigencia 2019 y con posterioridad al 1 de enero de 2019 el área de Asuntos Disciplinarios recibió un total de 33 noticias disciplinarias entre quejas, informes y anónimos, todas las cuales, de conformidad con lo establecido en el actual Código Único Disciplinario, en un 100% fueron evaluadas y decididas en términos de apertura de indagación, investigación o auto inhibición.
Así mismo, frente al anterior inventario, durante el año 2019, se consiguió avanzar en la práctica de pruebas y en la toma de decisiones, lo que se refleja en la remisión por competencia de 1 proceso disciplinario, el archivo de 2 procesos más y el cambio de etapa procesal de otros 4 expedientes que pasaron de indagación a investigación. 
Finalmente, en lo que respecta a los soportes de cumplimiento del indicador, es importante señalar que de conformidad con el artículo 95 de la Ley 734 de 2002, las actuaciones disciplinarias anotadas gozan de reserva legal, razón por la cual, no es posible allegar en CD la documentación respectiva.</t>
  </si>
  <si>
    <r>
      <rPr>
        <b/>
        <sz val="11"/>
        <rFont val="Arial"/>
        <family val="2"/>
      </rPr>
      <t xml:space="preserve">Actividad finalizada. 
</t>
    </r>
    <r>
      <rPr>
        <sz val="11"/>
        <rFont val="Arial"/>
        <family val="2"/>
      </rPr>
      <t>Durante este periodo se realizó la intervención archivística (agrupación, identificación, clasificación, foliación y descripción) de la serie documental CONTRATOS Y CONVENIOS de las vigencias 2016, 2017 y 2018 y de la serie documental HISTORIAS LABORALES VIGENTES, como parte de la primera fase de organización del fondo acumulado planteado en el PINAR para la vigencia 2019.</t>
    </r>
  </si>
  <si>
    <r>
      <rPr>
        <b/>
        <sz val="11"/>
        <rFont val="Arial"/>
        <family val="2"/>
      </rPr>
      <t>Actividad finalizada</t>
    </r>
    <r>
      <rPr>
        <sz val="11"/>
        <rFont val="Arial"/>
        <family val="2"/>
      </rPr>
      <t xml:space="preserve">
En el primer trimestre se realizó la revisión y publicación de la política de gestión documental en el siguiente link: https://www.idiger.gov.co/politicas-lineamientos-manuales</t>
    </r>
  </si>
  <si>
    <r>
      <rPr>
        <b/>
        <sz val="11"/>
        <rFont val="Arial"/>
        <family val="2"/>
      </rPr>
      <t xml:space="preserve">Actividad finalizada
</t>
    </r>
    <r>
      <rPr>
        <sz val="11"/>
        <rFont val="Arial"/>
        <family val="2"/>
      </rPr>
      <t>Durante la vigencia se realizaron dos (2) sesiones: una del Comité Interno de Archivo el 19/02/2019 y otra del Comité Institucional de Gestión y Desempeño el 16/05/2019.
Durante este periodo se realizó una sesión del Comité Institucional de Gestión y Desempeño 28/05/2019 y se presentaron los avances de los proyectos del PINAR.</t>
    </r>
  </si>
  <si>
    <r>
      <rPr>
        <b/>
        <sz val="11"/>
        <rFont val="Arial"/>
        <family val="2"/>
      </rPr>
      <t xml:space="preserve">Actividad finalizada.
</t>
    </r>
    <r>
      <rPr>
        <sz val="11"/>
        <rFont val="Arial"/>
        <family val="2"/>
      </rPr>
      <t xml:space="preserve">En el primer semestre se realizaron los ajustes a los cuadros de clasificación de las TRD y se remitió al Archivo de Bogotá mediante oficio 2019EE3330 el 15/03/2019 para la respectiva revisión. Posteriormente en el siguiente trimestre se recibió la aprobación y convalidación de la actualización de las TRD por parte del Consejo Distrital de Archivos mediante Acta Nº 4 del 14 de agosto de 2019 y mediante el radicado 2019ER17508. </t>
    </r>
  </si>
  <si>
    <r>
      <rPr>
        <b/>
        <sz val="11"/>
        <rFont val="Arial"/>
        <family val="2"/>
      </rPr>
      <t xml:space="preserve">Actividad finalizada. </t>
    </r>
    <r>
      <rPr>
        <sz val="11"/>
        <rFont val="Arial"/>
        <family val="2"/>
      </rPr>
      <t xml:space="preserve">
Se realizó la publicación del cuadro de clasificación en la página web de la entidad en el link: http://idiger.gov.co/transparencia</t>
    </r>
  </si>
  <si>
    <r>
      <rPr>
        <b/>
        <sz val="11"/>
        <rFont val="Arial"/>
        <family val="2"/>
      </rPr>
      <t>Actividad finalizada</t>
    </r>
    <r>
      <rPr>
        <sz val="11"/>
        <rFont val="Arial"/>
        <family val="2"/>
      </rPr>
      <t xml:space="preserve">
Durante el primer se desarrolló el proyecto de centralización de los archivos de gestión y se realizó el traslado de los documentos de la vigencia 2018 de las  9 dependencias de la entidad al Centro de Administración Documental – CAD para su respectiva custodia y administración, mediante el formato de recepción documentos firmado y validado por los jefes y líderes de procesos.</t>
    </r>
  </si>
  <si>
    <r>
      <t xml:space="preserve">
</t>
    </r>
    <r>
      <rPr>
        <b/>
        <sz val="11"/>
        <rFont val="Arial"/>
        <family val="2"/>
      </rPr>
      <t>Actividad finalizada</t>
    </r>
    <r>
      <rPr>
        <sz val="11"/>
        <rFont val="Arial"/>
        <family val="2"/>
      </rPr>
      <t xml:space="preserve">
Durante el tercer trimestre se trabajó el "Instrumento de Recolección de Información READH para la identificación de expedientes relacionados con Derechos Humanos, a la Jornada de “Fortalecimiento de Archivos y Conformación del Registro Especial de Archivos de Derechos Humanos y Protocolos de Gestión Documental”, efectuada por el Centro Nacional de Memoria Histórica y el Archivo General de la Nación.
Para el cuarto trimestre se remitió a la Dirección de  Archivos de Derechos Humanos  del Centro Nacional de Memoria Histórica  comunicación sobre el Registro Especial de Archivos de Derechos Humanos y Protocolo de Gestión  Documental informando que el IDIGER no genera documentación relacionada con el Derecho Internacional Humanitario, pero si produce documentación relacionada con la protección de los Derechos Humanos DDHH por lo cual para la vigencia 2020 se realizará la respectiva actualización en los instrumentos archivísticos.
</t>
    </r>
  </si>
  <si>
    <r>
      <t xml:space="preserve">
</t>
    </r>
    <r>
      <rPr>
        <b/>
        <sz val="11"/>
        <rFont val="Arial"/>
        <family val="2"/>
      </rPr>
      <t>Actividad finalizada</t>
    </r>
    <r>
      <rPr>
        <sz val="11"/>
        <rFont val="Arial"/>
        <family val="2"/>
      </rPr>
      <t xml:space="preserve">
Durante el primer semestre 2019 se elaboraron y aprobaron los procedimientos para la conformación, organización y administración del CAD , para el control de información documentada y gestión de comunicaciones oficiales . 
Para el tercer trimestre se realizó la actualización y socialización de los procedimientos para el manejo de comunicaciones oficiales y se elaboraron los siguientes documentos:  Protocolo  Administración Servicios de Cordis, Formato para ajustes de tabla temática. 
Durante el cuarto trimestre se elaboraron y aprobaron los procedimientos para la conformación, organización y administración del CAD , para el control de información documentada y gestión de comunicaciones oficiales . 
Para el ultimo trimestre se elaboraron los procedimientos del SIC que se encuentran en proceso de revisión.</t>
    </r>
  </si>
  <si>
    <t>Durante este periodo se elaboraron los documentos Plan y Procedimiento de Preservación Documental como parte del SIC, conforme a lo establecido en el PINAR y se encuentran en proceso de revisión.</t>
  </si>
  <si>
    <t>Durante el tercer trimestre se realizó la revisión de normatividad archivística sobre el SGDEA y se dio inicio a la construcción de una herramienta para la recolección de datos para la identificación de requisitos técnicos y funcionales que debe cumplir un sistema de gestión de documento electrónico.
Durante el cuarto trimestre se elaboraron los requisitos funcionales y no fucnionales del SGDEA y la formulación de la propuesta del proyecto de implementación para la vigencia 2020.</t>
  </si>
  <si>
    <t>Durante el primer semestre y conforme a la "Estrategia para el manejo adecuado de las PQRS "se realizó la retroalimentacion de la tabla temática con los funcionarios designados en cada dependencia, se revisó la normatividad de los tipos documentales.
Para el tercer trimestre se realizaron los ajustes pertinentes a la tabla temática y se consolidó con la información de las tablas de retención documental para su respectivo envío a TICS y posterior parametrización del sistema de correspondencia.
Durante el último trimestre se realizó la actualización de la tabla temática para las series misionales y transversales y se entregó a TICS para el respectivo cargue en el sistema. Se encuentra pendiente la implementación del sistema Cordis con el sistema Bogotá Te Escucha, conforme a las directrices dadas por la Secretaría General de la Alcaldía Mayor de Bogotá.</t>
  </si>
  <si>
    <r>
      <rPr>
        <b/>
        <sz val="11"/>
        <rFont val="Arial"/>
        <family val="2"/>
      </rPr>
      <t>Actividad Finalizada</t>
    </r>
    <r>
      <rPr>
        <sz val="11"/>
        <rFont val="Arial"/>
        <family val="2"/>
      </rPr>
      <t xml:space="preserve">
Durante el primer semestre 2019 se realizó la ejecución de 148 actividades del total de 343 planteadas en el PINAR para la vigencia.
Para el tercer trimestre se ejecutaron 100 actividades del PINAR, para un acumulado total de 248 actividades realizadas.
Es importante mencionar que durante la vigencia 2019 se realizó la ejecución del total de actividades planeadas en el Plan Institucional de Archivos y mensualmente se realizó seguimiento conforme al cronograma establecido.</t>
    </r>
  </si>
  <si>
    <t>Durante elt ercer trimestre  y conforme a la convalidación de las TRD se realizaron los ajustes al instrumento Registro de Activos de Información y se actualizó el documento para su respectiva publicación en la página web de la entidad.
Es importante mencionar que durante la vigencia 2019 se realizaron los ajustes al instrumento Registro de Activos de Información conforme a la convalidación de las TRD y se actualizó el documento para su respectiva publicación en la página web de la entidad.</t>
  </si>
  <si>
    <t xml:space="preserve">Se reprograma actividad para el mes de Enero 2020, ya que este documento hace parte del SIC </t>
  </si>
  <si>
    <r>
      <rPr>
        <b/>
        <sz val="11"/>
        <rFont val="Arial"/>
        <family val="2"/>
      </rPr>
      <t>Actividad finalizada</t>
    </r>
    <r>
      <rPr>
        <sz val="11"/>
        <rFont val="Arial"/>
        <family val="2"/>
      </rPr>
      <t xml:space="preserve">
Durante el tercer trimestre se publicó una pieza.
Para el cuarto trimestre se publicó mediante correo electrónico el 23/12/2019 a funcionarios y contratistas pieza informativa con tips de Conservación de Documentos</t>
    </r>
  </si>
  <si>
    <r>
      <rPr>
        <b/>
        <sz val="11"/>
        <rFont val="Arial"/>
        <family val="2"/>
      </rPr>
      <t xml:space="preserve">Actividad finalizada. </t>
    </r>
    <r>
      <rPr>
        <sz val="11"/>
        <rFont val="Arial"/>
        <family val="2"/>
      </rPr>
      <t xml:space="preserve">
Durante el primer semestre 2019 se elaboró y aprobó el documento "Estrategia para el manejo adecuado de las PQRS", adicionalmente se realizó la divulgación a los funcionarios de las subdirecciones y jefaturas y se estableció un cronograma de trabajo. </t>
    </r>
  </si>
  <si>
    <t>Se realizó el comité d ein ventarios d ela vigencia de 2019 en el mes de agosto de 2019.</t>
  </si>
  <si>
    <t>Se realizó el 100% de la activiodad planeada para la vigencia dentro del plazo establecido.</t>
  </si>
  <si>
    <t>Se realizaron los informes mensuales al area contable.</t>
  </si>
  <si>
    <t>Se culminó la toma fisica de inventarios de acuerdo con el cronograma establecido por la Subdireccion Corporativa y Asuntos Disciplinarios para verificar el 100% de la Propiedad, planta, equipo e intangibles de propiedad de la entidad.</t>
  </si>
  <si>
    <t>Se efectuó la entrega y se dio cumplimiento a los requerimientos para entrega de bienes.</t>
  </si>
  <si>
    <t>Se  recibió y registrado el 100% de los bienes adquiridos hasta el cierre del periodo.</t>
  </si>
  <si>
    <t>Se dio cumplimiento al 100% de la actividad al cierre del periodo.</t>
  </si>
  <si>
    <t>Se adelantó la actualización del procedimiento de administración y control de bienes y se encuentra en revisión en la OAP.</t>
  </si>
  <si>
    <t>Se realizó la entrega para disposicion del 100% residuos generados por la entidad hasta lo correspondiente al mes de agosto de 2019 dentro del contrato suscrito con ECOGROUP SAS.</t>
  </si>
  <si>
    <t>Junto con el area contable se realizó lo pertinente a la actualización de los procedimientos administrativos y contables.</t>
  </si>
  <si>
    <t>Teniendo en cuenta que esta actividad comenzó en primero de junio, para la vigencia se ha realizado la  revisión de documentación de 208 expedientes de los 327 programados , así:
Segundo trimestre:  52 expedientes
Tercer trimestre: 156 expedientes
cuarto trimestre: 119 expedientes</t>
  </si>
  <si>
    <t>Teniendo en cuenta que esta actividad comenzó en primero de junio, para la vigencia se ha realizado 208 visitas a tereno de las 327 programados , así:
Segundo trimestre:  52 visitas
Tercer trimestre: 156 visitas
Cuarto trimestre: 119 visitas</t>
  </si>
  <si>
    <t>Teniendo en cuenta que esta actividad comenzó en primero de junio, para  la vigencia se ha realizado 208 informes técnicos catastrales  de los 327 programados , así:
Segundo trimestre:  52 Informes técnicos
Tercer trimestre: 156 Informes técnicos
Cuarto trimestre: 119 Informes técnicos</t>
  </si>
  <si>
    <t>Durante la vigencia se han ejecutado $1.089.856.954 así:
Primer trimestre: 345.871.715
Segundo trimestre: 309.408.291
Tercer trimestre: 434.576.948
Cuatro trimestre: 362.772.311
Con el fin de dar cumplimiento a la programación del indicador, durante los meses de Octubre a Diciembre se adelantaron diferentes procesos de contratación y pagos no contractuales como servicios públicos  y administración, se hizo un constante seguimiento al plan de adquisiciones, situación que permtió la oportuna provisión de bienes y servicios para el normal funcionamiento de la entidad.</t>
  </si>
  <si>
    <t>Durante la vigencia se realizaron  174  mantenimientos correctivos y preventivos así:
Primer trimestre: 16
Segundo trimestre: 77
Tercer trimestre: 42
Cuarto trimestre: 39
Mantenimientos preventivos y correctivos a los vehículos de la Entidad para el correcto funcionamiento de estos</t>
  </si>
  <si>
    <t>Durante la vigencia se han efectuado 9 actividades de movilidad sostenible y seguridad vial así:
Primer trimestre: 3
Segundo trimestre: 3
Tercer trimestre: 3
Cuarto trimestre: 3
Durante la vigencia se realizaron actividades de Movilidad Sostenible y seguridad vial, enfocadas a peatón, motociclista, carpooler y biciusuarios, se consolidó la caravana de los ángeles de la Bici y se promovió la semana de la bicicleta.</t>
  </si>
  <si>
    <t>Durante la vigencia se efectuaron 5 reclamaciones así:
Primer trimestre: 1
Segundo trimestre: 2
Tercer trimestre: 2
Cuarto trimestre: 8
Durante el período analizado se reclamaron todos  los siniestros a la aseguradora, adicionalmente se hizo constante seguimiento a las reclamaciones efectuadas y sólo está pendiente un reintegro por parte de la aseguradora, este año los siniestros han disminuido bastante.</t>
  </si>
  <si>
    <t>Durante la vigencia se  realizaron ocho (8) reprogramaciones del PAC así:
Primer trimestre: Una (1) reprogramación del PAC de vigencia, reservas y pasivos exigibles para la vigencia 2019 y específicamente para el mes de abril a diciembre de 2019.
Segundo trimestre: Dos (2) reprogramaciones correspondientes a al PAC de vigencia, reservas y pasivos exigibles para la vigencia 2019, específicamente para los meses de Junio a Diciembre de 2019. De igual manera, se realizó la reprogramación del PAC de Reservas no ejecutadas.
Tercer trimestre: Dos (02) reprogramaciones de PAC de reservas del proyecto de inversión 1166 y gastos de funcionamiento correspondientes a los meses de Agosto a Diciembre y Octubre a Diciembre de 2019.
Cuarto trimestre: Tres (3) así: * Una (01) reprogramación de PAC de reservas del proyecto de inversión 1166 y gastos de funcionamiento correspondientes a los meses de Octubre a Diciembre de 2019.
* Una (01) Programación de PAC de reservas del proyecto de inversión 1166 y gastos de funcionamiento correspondientes a la vigencia 2020.
* Una (01) Programación de PAC inical de vigencia del proyecto de inversión 1166 y gastos de funcionamiento correspondientes a la vigencia 2020.</t>
  </si>
  <si>
    <t xml:space="preserve">Durante la vigencia se tramitaron al 100%  y oportunamente los quinientas veintiún (521) documentos requeridos que permitieron dar cumplimiento a la programación estimada de recursos así:
Primer trimestre: Cuarenta y dos (42) documentos
Segundo trimestre: Cineto ochenta y tres (183) documentos
Tercer trimestre: Ciento trece (113) documentos
Cuarto trimestre: Ciento Ochenta y dos (182) documentos así:
*Siete (07) solicitudes de ajuste al proyecto de inversión, Versiones 25 a Versión 31.
*Noventa y tres (93) solicitudes de CDP correspondientes al proyecto de inversión 1166.
*Veinticinco (25) solicitudes de CDP de gastos de funcionamiento.
* Nueve (09) informes de seguimiento presupuestal de vigencia y reservas.
* Dos (2) carpetas de contratos de prestación de servicios remitidas a la Oficina Asesora Jurídica para la elaboración de los respectivos contratos.
* Doce (12) Certificados de Insuficiencia o Inexistencia de Personal correspondientes al IDIGER.
* Siete (07) Certificados de Inexistencia de Personal correspondientesFONDIGER.
* Una (01) reprogramación de PAC de reservas del proyecto de inversión 1166 y gastos de funcionamiento correspondientes a los meses de Octubre a Diciembre de 2019.
* Una (01) Programación de PAC de reservas del proyecto de inversión 1166 y gastos de funcionamiento correspondientes a la vigencia 2020.
* Una (01) Programación de PAC inical de vigencia del proyecto de inversión 1166 y gastos de funcionamiento correspondientes a la vigencia 2020.
* Un (01) informe de seguimiento del Plan de acción de la Subdirección Corporativa y Asuntos Disciplinarios correspondiente al Segundo Trimestre de Julio a Septiembre de 2019.
* Un (01) informe de seguimiento del Plan de acción de la Subdirección Corporativa y Asuntos Disciplinarios correspondiente al Segundo Trimestre de Enero a Noviembre de 2019.
* Un (01) informe de Gestión del Proyecto de Inversión 1166. correspondiente al segundo trimestre de Julio a Septiembre de 2019.
* Veintiún (21) Indicadores de Gestión reportados oportunamente de la Subdirección Corporativa y Asuntos Disciplinarios correspondiente al segundo trimestre de Julio a Septiembre de 2019.
* Una (01) actualziación de la base de datos del personal de la subdirección Corporativa y Asuntos Disciplinarios en el mes de Noviembre de 2019.
</t>
  </si>
  <si>
    <t>Durante la vigencia se realizaron dicisiete (17) informes de seguimiento financiero del proyecto de inversión 1166 requeridos por la Subdirección Corporativa, así:
Primer triemstre: Un (1) informe
Segundo trimestre: Cinco (5) informes
Tercer trimestre: Cinco (5) informes correspondientes a:
Cuarto trimestre: Nueve (9) informes correspondientes a:
* Recursos disponibles del proyecto 1166 - Adiciones Octubre 28 de 2019
* Recursos disponibles del proyecto 1166 - Adiciones Noviembre 05 de 2019.
* Recursos disponibles del proyecto 1166 - Adiciones Noviembre 29 de 2019.
* Recursos disponibles del proyecto 1166 - Adiciones Diciembre 03 de 2019.
* Recursos disponibles del proyecto 1166 - Adiciones Diciembre 16 de 2019.
* Recursos disponibles del proyecto 1166 - Adiciones Diciembre 27 de 2019.
*Informe ejecución por metas proyecto 1166 Noviembre 25 de 2019.
* Informe relación pasivos exigibles proyectos de Inversión Corporativa Diciembre 16 de 2019.
* Informe fechas de contratación personal proyecto de inversión 1166 Noviembre 25 de 2019.</t>
  </si>
  <si>
    <t>Un anteproyecto de presupuesto del proyecto de inversión 1166, debidamente revisadoy aprobado para la vigencia 2020 así:
Primer trimestre: En el mes de febrero se remitió la reprogramación y actualización de componentes de inversión, gestión y actividades para la vigencia 2019.
Segundo trimestre: No hubo requerimientos que permitieron dar avance a la formulación del anteproyecto de presupuesto del proyecto 1166 para la vigencia 2020.
Tercer trimestre: En el mes de agosto se presento la versión 01 de la formulación del anteproyecto de presupuesto para la vigencia 2020, correspondiente al proyecto de inversión 1166, conforme a la cuota presupuestal asignada para el mismo por valor de $7'309.478.400, el cual fue previamente revisado y aprobado por la Subdirectora Corporativa y Asuntos Disciplinarios.
Cuarto trimestre:  Durante el trimestre se realizaron los ajustes requeridos por la Oficina Asesora de Planeación, quedando aprobada la ficha de inversión del proyecto 1166 como versión definitva de fecha Noviembre 22 de 2019.</t>
  </si>
  <si>
    <t>Durante la vigencia se han reportado oportunamente los indicadores de gestión de la Subdirección Corporativa y AD así:
Primer trimestre: Reporte de veinte (20) indicadores de gestión de la SCAD correspondiente al cuarto trimestre de la vigencia 2018.
Segundo trimestre: Reporte de veintiún (21) indicadores de gestión de la SCAD correspondiente al primer trimestre de la vigencia 2019.
Tercer trimestre: Reporte de veintiún (21) indicadores de gestión de la SCAD correspondiente al segundo trimestre de la vigencia 2019.
Cuarto trimestre: Reporte de veintiún (21) indicadores de gestión de la SCAD correspondiente al segundo trimestre de la vigencia 2019.</t>
  </si>
  <si>
    <t xml:space="preserve">Durante la vigencia se han reportado oportunamente los seguimientos al Plan de Acción de la SCAD así:
Primer trimestre: Un (1) informe de seguimiento correspondiente al cuarto trimestre de la vigencia 2018.
Segundo trimestre: Un (1) informe de seguimiento correspondiente al primer trimestre de la vigencia 2019.
Tercer trimestre: Un (1) informe de seguimiento correspondiente al segundo trimestre de la vigencia 2019.
Cuarto trimestre: Dos (2) así: informes Un (1) informe de seguimiento correspondiente al tercer trimestre de la vigencia 2019 y un (1)  informe de seguimiento correspondiente al periodo de enero a noviembre de 2019.
</t>
  </si>
  <si>
    <t>Para la vigencia de 2019 se ha atendido oportunamente al 100% de 8.182 ciudadanos, que requirieron orientación a través de los diferentes canales oficiales establecidos en la entidad, así:
Primer trimestre: 1830
Segundo trimestre:  2007
Tercer trimestre: 2075
Cuarto trimestre: 2270
Relacionados de la siguiente manera: 245 usuarios a través del canal presencial.- 487 usuarios a través del canal telefónico y 1538 usuarios a través de canal virtual.
* Es importante aclarar que de las 1538 atendidas por el canal virtual, a 435 se le brindó respuesta de forma inmediata desde atención al ciudadano y las 1103 solicitudes por su naturaleza fueron radicadas en el sistema de correspondencia CORDIS para su respuesta de fondo por parte de las dependencias competentes.</t>
  </si>
  <si>
    <t>Política de servicio al Ciudadano</t>
  </si>
  <si>
    <t xml:space="preserve">Se realiza ajuste al indicador en el cual se verificara y actualizan (14) políticas contables, programadas para la vigencia, así:
Primer trimestre:    Políticas Contables,  con el fin de dar cumplimiento a la Resolución DDC 003 de 2018 se considera pertinente, revisar las políticas contables y crear el manual de políticas contables de operación con el fin de mejorar la representación fiel y la relevancia de la información financiera, es así como de las cuales de 14 políticas con que cuenta la entidad, serán objeto de verificación y modificación (10) políticas.
Segundo Trimestre: Durante este trimestre se revisaron, analizaron 3 políticas contables, las  cuales seran objeto de modificación, aprobación y publicación durante el tercer trimestre.
Tercer Trimestre: Se llevó a cabo la revisión de tres (3) políticas para un total de seis (6) políticas revisadas, para lo cual se desarrollaron las siguientes actividades :  
1.    Aprobación del comité de sostenibilidad del documento de modificación de la política Cuentas por Cobrar, el cual fue aprobado en el comité tecnico de sostenibilida contable en agosto 8 de 2019.
2.    A septiembre 30 de 2019 se  tienen elaboradas las fichas de modificación de las políticas de: Efectivo y Equivalentes de Efectivo, Otros Activos, Arrendamientos, Beneficio a Empleados e Ingresos, las cuales se presentara la ficha de modificación de cada una de las políticas,  para aprobación del comité de sostenibilidad contable en la tercera semana del mes de octubre.
3.    Se envió Documento a la Contaduría General de la Nación donde se solicitó concepto para el reconocimiento de los terrenos en zonas de alto riesgo no mitigable. Una vez se obtenga la respuesta se dará continuidad a la actualización de las políticas de Propiedad planta y equipo e inventarios.
4.    Se determinó que la política de Cuentas por Pagar e Inversiones en Administración de Liquidez, están de acuerdo con la normatividad, reflejan fielmente los hechos económicos de la entidad y la CGN a la fecha no ha enviado normatividad o modificación alguna para estas políticas, por lo cual no serán objeto de actualización en esta vigencia.
5.    Igualmente es importante informar que transversal a la actualización de las políticas contables se está elaborando el Manual de Políticas Operativas Contables, el cual se encuentra con un grado de avance del 60%.
Cuarto Trimestre: Continuando con las actividades planteadas se desarrollaron de la siguiente manera:  
1.  Se adopta el Manual de Políticas Operativas y de depuración contables del IDIGER mediante la Resolución 672 de 05 de Diciembre 2019.
2.  Se adelantaron las gestiones correspondientes para la modificación de las 10 políticas contables programadas y durante el desarrollo del ejercicio se consideró  que serían objeto de modificación las siguientes políticas:  Efectivo y Equivalentes de Efectivo, Otros Activos, Arrendamiento operativo, Beneficio a Empleados e Ingresos, cuentas por cobrar; y en lo que respecta a la política de cuentas por pagar e inversiones en administración de liquidez no serían objeto de modificación  por cuanto se presentaron cambios relevantes que ameritaran una modificación para la representación fiel de los hechos económicos de la entidad.
Ahora bien, en cuanto a las dos políticas restantes programadas como son la de  Propiedad planta y equipo e Inventarios, estas están directamente relacionadas con el concepto emitido por la Contaduría General de la Nación recibido en el mes de octubre en lo que tiene que ver con el reconocimiento, registro y reclasificación en el manejo de los predios de alto riesgo no mitigable. Una vez sean culminadas las acciones y documentación necesaria para su reclasificación se realizaran las modificaciones de estas políticas, motivo por el cual no es posible reportar avance en éste indicador., toda vez que el mismo se mide por el nú,ero de políticas contables verificadas y ajustadas y no por el avance en las actividades desarrolladas.
 </t>
  </si>
  <si>
    <t>Durante la vigencia se adelantaron todas las acciones necesarias para dar cumplimiento a las programaciones de los pagos de las reservas presupuestales de gastos de inversión, correspondientes a la Subdirección Corporativa y Asuntos Disciplinarios.</t>
  </si>
  <si>
    <t>Durante la vigencia no se  programaron pagos de pasivos exigibles por parte de la Subdirección Corporativa y Asuntos Disciplianrios</t>
  </si>
  <si>
    <t>Durante la vigencia se han suministrado  3.447 vehículos así:
Primer trimestre: 820
Segundo trimestre: 911
Tercer trimestre: 962
Cuarto  trimestre: 754
La provisión de móviles se hizo de manera oportuna, sin embargo es importante aclarar que algunas solicitudes programadas por las áreas  son canceladas por los funcionarios un día antes, no obstante la coordinación de transporte optimiza de manera diaria el recurso, a través de whatsapp el coordinador de transporte verifica los recorridos con las personas que programan los servicios, se informa nombre y placa del vehículo que llevará a cabo el recorrido, con el fin de evitar subutilización de la flota vehícular</t>
  </si>
  <si>
    <t>Durante la vigencia se han actualizado un total de 125 carpetas con el fin de que la CNSC realice los respectivos registros y/o actualizaciones así:
Primer trimestre: Se dio tramite a  16 carpetas con sus respectivos soportes de los funcionarios que cumplieron el periodo de prueba para ser remitidos a la CNSC.
Segundo trimestre: Se tramitaron 89 solicitudes para la inscripción en carrera y se remitieron las carpetas con sus respectivos a la CNSC. Al 30 de junio, se cuenta con 101 servidores en carrera administrativa y 20 en período de prueba.
Tercer trimestre: Se tramitaron  12 solicitudes para la inscripción en carrera y se remitieron las carpetas con sus respectivos a la CNSC. Es importante mencionar que durante este periodo se  realizó una cancelación de registro por renuncia de funcionario.
Cuarto Trimestre: Se tramitaron 8 inscripciones en carrera administrativa y se remitieron las carpetas con los respectivos soportes a la CNC. Adicionalmente en ese periodo se hicieron dos cancelaciones.</t>
  </si>
  <si>
    <t>Durante la vigencia se ha obtenido un porcenta de avance de un 100% en la implementación del Proceso de Evaluación de Desempeño, así:
Primer trimestre: Se realizó el registro de 16 funcionarios que terminaron su periodo de prueba, en el aplicativo del sistema de evaluación del desempeño establecido por la CNSC.
Segundo trimestre: Se realizó el día 12 de abril de 2019 capacitación a la Comisión de Personal sobre el nuevo sistema de evaluación. De igual manera se socializó la plataforma a funcionarios del Idiger y se efectuó el cargue de la información a la plataforma. Comunicación interna 2019IE 1550 del 2 de abril de 2019 lineamientos del proceso. Se publicó el informe de Evaluación de desempeño de los servidores de la Entidad en la página web del IDIGER.
Tercer trimestre:  En el mes de julio se realizó una socialización de evaluación de desempeño en función a la primera evlaución parcial y las modificaciones realizadas por la CNSC al aplicativo dispuesto para ello.
Cuarto trimeste: Se socializó el proceso de evaluación de desempeño y se recordó la fecha de la evaluación definitiva.</t>
  </si>
  <si>
    <t>Durante la vigencia se realizó una encuesta que obtuvo como resultado un nivel de satisfacción del 98% de los servidores que respondieron la misma, situació que indica que  la atención recibida por parte del personal de Gestión Administrativa es excelente y se sienten satisfechos con los servicios prestados por el área así:
Primer trimestre: no se midió ya que  se estaba efectuando el formulario de la encuesta.
Segundo trimestre: de los 65 servidores que respondieron, 64 calificaron 4 y 5, uno sólo respondio que no ha requerido servicios de gestión administrativa. De conformidad con la percepción de la encuesta de satisfacción,  los servidores que respondieron la encuesta indican que  la atención recibida por parte del personal de Gestión Administrativa es excelente y se sienten satisfechos con los servicios prestados por el área. 
Tercer trimestre: No hay medición teniendo en cuenta que no hubo respuesta de la encuesta, no obstante en el mes de Diciembre se remitirá nuevamente la encuesta para definir en cuanto aumentó la satisfacción del cliente interno.
Cuarto trimestre: No fue posible remitiir la encuesta teniendo en cuenta que no había forma de mejorar el indicador relacionado con los mantenimientos en razón a que el contrato de ferretería se adjudicó en el mes de octubre y los arreglos se dieron a cabo entre noviembre y diciembre, tiempo insuficiencte para poder evaluar.</t>
  </si>
  <si>
    <t>Durante la vigencia se realizaron  1006  mantenimientos así:
Primer trimestre: 253
Segundo trimestre: 252
Tercer trimestre: 243
Cuarto  trimestre: 258
se ha cumplido oportunamente con  todos los mantenimientos preventivos y correctivos identificados para el buen funcionamiento de las instalaciones fisicas, no obstante quedó pendiente el mantenimiento correctivo de los baños, tarea que se realizará en el primer trimestre de 2020</t>
  </si>
  <si>
    <t>Durante la vigencia se tramitaron 8 modificaciones presupuestales de conformidad con las necesidades de la entidad.</t>
  </si>
  <si>
    <t xml:space="preserve">Durante la vigencia se ejecutaron $8,461,309,116., asi: $8,404,091,131 por pagos a contratistas y proveedores y $57,217,985, por liberacion de saldo de contratos mediante actas de liquidacion, de un total de reservas de $9,487,743,661.
Primer trimestre: $2,992,991,401
Segundo Trimestre: $7,293,863,870
Tercer trimestre: 8,461,309,116
Cuarto trimestre correspondiente a pagos $9,325,981,492 y un total de liberaciones de saldos de contratos por valor de $89,820,884. Lo que corresponde al 99% de ejejucion de reservas presupuestales. </t>
  </si>
  <si>
    <t>Durante la vigencia se generaron 22 actas de reunión de las 32 programdas</t>
  </si>
  <si>
    <r>
      <t xml:space="preserve">Durante la vigencia, se remitió a la Subdirección Corporativa y Asuntos Disciplinarios,  mediante comunicación Interna 2019IE3997 del 29 de agosto de 2019, el avance de la  Política Pública de Servicio a la Ciudadanía de acuerdo a lo informado por las dependencias de la Oficina Asesora de Planeación, Oficina TIC's, Oficina Asesora de Comunicaciones, Gestión administrativa, Gestión de Talento Humano y Gestión Documental,con un resultado del 65,96% de implementación.  Igualmente se ideitificaron algunas sugerencias que buscan la mejora del servicio asl ciudadano quien es la razón de ser para la Administración Pública.
Según los reportes enviados por las diferentes áreas, con corte sept 30-19, el avance de la política de servicio al Ciudadano a nivel de la Entidad se encuentra con un porcentaje de cumplimento del 73,49%.
Durante el cuarto trimestre se remitió a la Subdirección Corporativa y Asuntos Disciplinarios,  mediante correo electronico del 18 de diciembre de 2019, el avance de la  Política Pública de Servicio a la Ciudadanía de acuerdo a lo informado por las dependencias de la Oficina Asesora de Planeación, Oficina TIC's, Oficina Asesora de Comunicaciones, Gestión administrativa, Gestión de Talento Humano y Gestión Documental,con un resultado del </t>
    </r>
    <r>
      <rPr>
        <b/>
        <sz val="12"/>
        <rFont val="Arial"/>
        <family val="2"/>
      </rPr>
      <t>77,17%</t>
    </r>
    <r>
      <rPr>
        <sz val="12"/>
        <rFont val="Arial"/>
        <family val="2"/>
      </rPr>
      <t xml:space="preserve"> </t>
    </r>
    <r>
      <rPr>
        <sz val="11"/>
        <rFont val="Arial"/>
        <family val="2"/>
      </rPr>
      <t>de implementación.  Igualmente se ideitificaron algunas sugerencias que buscan la mejora del servicio asl ciudadano quien es la razón de ser para la Administración Pública.
Según los reportes enviados a la fecha por las diferentes áreas El avance de la política de servicio al Ciudadano a nivel de la Entidad se encuentra con un porcentaje de cumplimento del</t>
    </r>
    <r>
      <rPr>
        <sz val="12"/>
        <rFont val="Arial"/>
        <family val="2"/>
      </rPr>
      <t xml:space="preserve"> </t>
    </r>
    <r>
      <rPr>
        <b/>
        <sz val="12"/>
        <rFont val="Arial"/>
        <family val="2"/>
      </rPr>
      <t>77,17%.</t>
    </r>
  </si>
  <si>
    <t>En el primer trimestre se elaboraron los Planes Operativos Normatizados, el procedimiento de Gestión del Cambio y el Manual del Sistema de Gestón de SST, los cuales se entregaron para revisión. 
En el segundo trimestre,  se elaboraron documentos preliminares correspondientes a: trabajo en campo, programa de trabajo en alturas, rescate en alturas para servicios de logística, afiliación a la ARL de contratistas, incapacidades y el de vinculación y retiro, los cuales se entregaron para revisión. 
En el tercer trimestre se realizaron ajustes al de afiliación a la  ARL, Incapacidades, Gestión del Cambio, vinculacióny retito, se encuentraba pendiente el instructivo de las pruebas de competencias comportamentales en el proceso de vinculación, lo cual se entregará en el mes de octubre.
En el cuarto trimestre se ajustó el proceso de vinculación, se elaboró el instructivo y se ajustaron las pruebas comportamentales para los niveles asistencial, técnico, profesional y asesor. Se firmó y se pasó a la Oficina Asesora de Planeación.</t>
  </si>
  <si>
    <t>Se adelantó la aplicación de la bateria de Clima Organizacional Diseñada por el DASCD, al cierre de la vigencia no se ha generado el informe, teniendo en cuenta que se encuentra pendiente un porcentaje importante de funcionarios por responder. 
Es importante mencionar que sólo se encuentra pendiente del informe que depende del envío de la información por parte del DASC.</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</si>
</sst>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 #,##0.00_);_(&quot;$&quot;\ * \(#,##0.00\);_(&quot;$&quot;\ * &quot;-&quot;??_);_(@_)"/>
    <numFmt numFmtId="164" formatCode="_-* #,##0_-;\-* #,##0_-;_-* &quot;-&quot;_-;_-@_-"/>
    <numFmt numFmtId="165" formatCode="_-&quot;$&quot;\ * #,##0.00_-;\-&quot;$&quot;\ * #,##0.00_-;_-&quot;$&quot;\ * &quot;-&quot;??_-;_-@_-"/>
    <numFmt numFmtId="166" formatCode="_-* #,##0.00_-;\-* #,##0.00_-;_-* &quot;-&quot;??_-;_-@_-"/>
    <numFmt numFmtId="167" formatCode="_(&quot;$&quot;\ * #,##0_);_(&quot;$&quot;\ * \(#,##0\);_(&quot;$&quot;\ * &quot;-&quot;??_);_(@_)"/>
    <numFmt numFmtId="168" formatCode="0.0%"/>
    <numFmt numFmtId="169" formatCode="_-&quot;$&quot;\ * #,##0_-;\-&quot;$&quot;\ * #,##0_-;_-&quot;$&quot;\ * &quot;-&quot;_-;_-@"/>
    <numFmt numFmtId="170" formatCode="d\.m"/>
    <numFmt numFmtId="171" formatCode="#,##0_ ;\-#,##0\ "/>
    <numFmt numFmtId="172" formatCode="_(* #,##0_);_(* \(#,##0\);_(* &quot;-&quot;??_);_(@_)"/>
  </numFmts>
  <fonts count="20" x14ac:knownFonts="1">
    <font>
      <sz val="10"/>
      <color rgb="FF000000"/>
      <name val="Arial"/>
    </font>
    <font>
      <sz val="10"/>
      <color rgb="FF000000"/>
      <name val="Arial"/>
      <family val="2"/>
    </font>
    <font>
      <sz val="14"/>
      <color theme="1" tint="0.499984740745262"/>
      <name val="Arial"/>
      <family val="2"/>
    </font>
    <font>
      <sz val="14"/>
      <color rgb="FF7F7F7F"/>
      <name val="Arial"/>
      <family val="2"/>
    </font>
    <font>
      <sz val="11"/>
      <color rgb="FF7F7F7F"/>
      <name val="Arial"/>
      <family val="2"/>
    </font>
    <font>
      <sz val="11"/>
      <name val="Arial"/>
      <family val="2"/>
    </font>
    <font>
      <sz val="14"/>
      <color rgb="FF000000"/>
      <name val="Arial"/>
      <family val="2"/>
    </font>
    <font>
      <b/>
      <sz val="14"/>
      <color rgb="FF000000"/>
      <name val="Arial"/>
      <family val="2"/>
    </font>
    <font>
      <b/>
      <sz val="14"/>
      <name val="Arial"/>
      <family val="2"/>
    </font>
    <font>
      <sz val="14"/>
      <name val="Arial"/>
      <family val="2"/>
    </font>
    <font>
      <b/>
      <sz val="28"/>
      <color rgb="FF000000"/>
      <name val="Arial"/>
      <family val="2"/>
    </font>
    <font>
      <sz val="11"/>
      <color rgb="FFFF0000"/>
      <name val="Arial"/>
      <family val="2"/>
    </font>
    <font>
      <sz val="11"/>
      <color rgb="FF000000"/>
      <name val="Arial"/>
      <family val="2"/>
    </font>
    <font>
      <sz val="10"/>
      <name val="Arial"/>
      <family val="2"/>
    </font>
    <font>
      <sz val="11"/>
      <color indexed="8"/>
      <name val="Arial"/>
      <family val="2"/>
    </font>
    <font>
      <sz val="10"/>
      <color rgb="FF000000"/>
      <name val="Arial"/>
      <family val="2"/>
    </font>
    <font>
      <b/>
      <sz val="11"/>
      <name val="Arial"/>
      <family val="2"/>
    </font>
    <font>
      <b/>
      <sz val="11"/>
      <color rgb="FF000000"/>
      <name val="Arial"/>
      <family val="2"/>
    </font>
    <font>
      <sz val="12"/>
      <name val="Arial"/>
      <family val="2"/>
    </font>
    <font>
      <b/>
      <sz val="12"/>
      <name val="Arial"/>
      <family val="2"/>
    </font>
  </fonts>
  <fills count="13">
    <fill>
      <patternFill patternType="none"/>
    </fill>
    <fill>
      <patternFill patternType="gray125"/>
    </fill>
    <fill>
      <patternFill patternType="solid">
        <fgColor rgb="FFFFFFFF"/>
        <bgColor rgb="FFFFFFFF"/>
      </patternFill>
    </fill>
    <fill>
      <patternFill patternType="solid">
        <fgColor rgb="FFF2F2F2"/>
        <bgColor rgb="FFF2F2F2"/>
      </patternFill>
    </fill>
    <fill>
      <patternFill patternType="solid">
        <fgColor theme="0"/>
        <bgColor indexed="64"/>
      </patternFill>
    </fill>
    <fill>
      <patternFill patternType="solid">
        <fgColor theme="0"/>
        <bgColor rgb="FFFFFFFF"/>
      </patternFill>
    </fill>
    <fill>
      <patternFill patternType="solid">
        <fgColor theme="7" tint="0.79998168889431442"/>
        <bgColor rgb="FF4F81BD"/>
      </patternFill>
    </fill>
    <fill>
      <patternFill patternType="solid">
        <fgColor theme="0" tint="-4.9989318521683403E-2"/>
        <bgColor indexed="64"/>
      </patternFill>
    </fill>
    <fill>
      <patternFill patternType="solid">
        <fgColor theme="0" tint="-4.9989318521683403E-2"/>
        <bgColor rgb="FFFFFFFF"/>
      </patternFill>
    </fill>
    <fill>
      <patternFill patternType="solid">
        <fgColor theme="7" tint="0.79998168889431442"/>
        <bgColor rgb="FFDDD9C3"/>
      </patternFill>
    </fill>
    <fill>
      <patternFill patternType="solid">
        <fgColor theme="7" tint="0.79998168889431442"/>
        <bgColor indexed="64"/>
      </patternFill>
    </fill>
    <fill>
      <patternFill patternType="solid">
        <fgColor theme="7" tint="0.79998168889431442"/>
        <bgColor rgb="FFFFFFFF"/>
      </patternFill>
    </fill>
    <fill>
      <patternFill patternType="solid">
        <fgColor theme="0"/>
        <bgColor rgb="FFDDD9C3"/>
      </patternFill>
    </fill>
  </fills>
  <borders count="50">
    <border>
      <left/>
      <right/>
      <top/>
      <bottom/>
      <diagonal/>
    </border>
    <border>
      <left/>
      <right/>
      <top/>
      <bottom/>
      <diagonal/>
    </border>
    <border>
      <left/>
      <right/>
      <top style="medium">
        <color rgb="FF7F7F7F"/>
      </top>
      <bottom/>
      <diagonal/>
    </border>
    <border>
      <left/>
      <right/>
      <top/>
      <bottom style="medium">
        <color rgb="FF7F7F7F"/>
      </bottom>
      <diagonal/>
    </border>
    <border>
      <left/>
      <right/>
      <top/>
      <bottom style="medium">
        <color rgb="FF7F7F7F"/>
      </bottom>
      <diagonal/>
    </border>
    <border>
      <left/>
      <right/>
      <top/>
      <bottom/>
      <diagonal/>
    </border>
    <border>
      <left/>
      <right/>
      <top/>
      <bottom/>
      <diagonal/>
    </border>
    <border>
      <left/>
      <right/>
      <top/>
      <bottom/>
      <diagonal/>
    </border>
    <border>
      <left/>
      <right/>
      <top style="thin">
        <color rgb="FF7F7F7F"/>
      </top>
      <bottom style="thin">
        <color rgb="FF7F7F7F"/>
      </bottom>
      <diagonal/>
    </border>
    <border>
      <left/>
      <right/>
      <top style="thin">
        <color rgb="FF7F7F7F"/>
      </top>
      <bottom/>
      <diagonal/>
    </border>
    <border>
      <left/>
      <right/>
      <top/>
      <bottom style="thin">
        <color rgb="FF7F7F7F"/>
      </bottom>
      <diagonal/>
    </border>
    <border>
      <left/>
      <right/>
      <top style="medium">
        <color rgb="FF7F7F7F"/>
      </top>
      <bottom/>
      <diagonal/>
    </border>
    <border>
      <left/>
      <right/>
      <top/>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top/>
      <bottom/>
      <diagonal/>
    </border>
    <border>
      <left style="thin">
        <color rgb="FF7F7F7F"/>
      </left>
      <right style="thin">
        <color rgb="FF7F7F7F"/>
      </right>
      <top style="thin">
        <color rgb="FF7F7F7F"/>
      </top>
      <bottom style="thin">
        <color rgb="FF7F7F7F"/>
      </bottom>
      <diagonal/>
    </border>
    <border>
      <left/>
      <right/>
      <top style="thin">
        <color theme="0" tint="-0.499984740745262"/>
      </top>
      <bottom style="thin">
        <color theme="0" tint="-0.499984740745262"/>
      </bottom>
      <diagonal/>
    </border>
    <border>
      <left/>
      <right/>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style="thin">
        <color theme="0" tint="-0.499984740745262"/>
      </top>
      <bottom/>
      <diagonal/>
    </border>
    <border>
      <left style="thin">
        <color rgb="FF7F7F7F"/>
      </left>
      <right style="thin">
        <color rgb="FF7F7F7F"/>
      </right>
      <top/>
      <bottom style="thin">
        <color rgb="FF7F7F7F"/>
      </bottom>
      <diagonal/>
    </border>
    <border>
      <left style="thin">
        <color rgb="FF7F7F7F"/>
      </left>
      <right style="thin">
        <color rgb="FF7F7F7F"/>
      </right>
      <top style="thin">
        <color rgb="FF7F7F7F"/>
      </top>
      <bottom/>
      <diagonal/>
    </border>
    <border>
      <left style="thin">
        <color rgb="FF7F7F7F"/>
      </left>
      <right style="thin">
        <color rgb="FF7F7F7F"/>
      </right>
      <top style="thin">
        <color theme="0" tint="-0.499984740745262"/>
      </top>
      <bottom style="thin">
        <color rgb="FF7F7F7F"/>
      </bottom>
      <diagonal/>
    </border>
    <border>
      <left style="thin">
        <color rgb="FF7F7F7F"/>
      </left>
      <right style="thin">
        <color theme="0" tint="-0.499984740745262"/>
      </right>
      <top style="thin">
        <color theme="0" tint="-0.499984740745262"/>
      </top>
      <bottom style="thin">
        <color rgb="FF7F7F7F"/>
      </bottom>
      <diagonal/>
    </border>
    <border>
      <left style="thin">
        <color rgb="FF7F7F7F"/>
      </left>
      <right style="thin">
        <color rgb="FF7F7F7F"/>
      </right>
      <top style="thin">
        <color rgb="FF7F7F7F"/>
      </top>
      <bottom style="thin">
        <color theme="0" tint="-0.499984740745262"/>
      </bottom>
      <diagonal/>
    </border>
    <border>
      <left/>
      <right style="thin">
        <color rgb="FF7F7F7F"/>
      </right>
      <top style="thin">
        <color rgb="FF7F7F7F"/>
      </top>
      <bottom/>
      <diagonal/>
    </border>
    <border>
      <left/>
      <right style="thin">
        <color rgb="FF7F7F7F"/>
      </right>
      <top/>
      <bottom style="thin">
        <color rgb="FF7F7F7F"/>
      </bottom>
      <diagonal/>
    </border>
    <border>
      <left style="thin">
        <color rgb="FF7F7F7F"/>
      </left>
      <right/>
      <top style="thin">
        <color rgb="FF7F7F7F"/>
      </top>
      <bottom/>
      <diagonal/>
    </border>
    <border>
      <left style="thin">
        <color rgb="FF7F7F7F"/>
      </left>
      <right/>
      <top/>
      <bottom style="thin">
        <color rgb="FF7F7F7F"/>
      </bottom>
      <diagonal/>
    </border>
    <border>
      <left/>
      <right style="thin">
        <color rgb="FF7F7F7F"/>
      </right>
      <top/>
      <bottom/>
      <diagonal/>
    </border>
    <border>
      <left style="thin">
        <color theme="0" tint="-0.499984740745262"/>
      </left>
      <right/>
      <top/>
      <bottom/>
      <diagonal/>
    </border>
    <border>
      <left/>
      <right style="thin">
        <color theme="0" tint="-0.499984740745262"/>
      </right>
      <top/>
      <bottom/>
      <diagonal/>
    </border>
    <border>
      <left/>
      <right/>
      <top style="thin">
        <color theme="0" tint="-0.499984740745262"/>
      </top>
      <bottom style="thin">
        <color rgb="FF7F7F7F"/>
      </bottom>
      <diagonal/>
    </border>
    <border>
      <left style="thin">
        <color theme="0" tint="-0.499984740745262"/>
      </left>
      <right style="thin">
        <color theme="0" tint="-0.499984740745262"/>
      </right>
      <top style="thin">
        <color rgb="FF7F7F7F"/>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bottom style="thin">
        <color rgb="FF7F7F7F"/>
      </bottom>
      <diagonal/>
    </border>
    <border>
      <left/>
      <right/>
      <top/>
      <bottom style="thin">
        <color indexed="64"/>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rgb="FF7F7F7F"/>
      </right>
      <top style="thin">
        <color rgb="FF7F7F7F"/>
      </top>
      <bottom/>
      <diagonal/>
    </border>
    <border>
      <left style="thin">
        <color theme="0" tint="-0.499984740745262"/>
      </left>
      <right style="thin">
        <color rgb="FF7F7F7F"/>
      </right>
      <top/>
      <bottom style="thin">
        <color rgb="FF7F7F7F"/>
      </bottom>
      <diagonal/>
    </border>
    <border>
      <left style="thin">
        <color theme="0" tint="-0.499984740745262"/>
      </left>
      <right/>
      <top/>
      <bottom style="thin">
        <color rgb="FF7F7F7F"/>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rgb="FF7F7F7F"/>
      </right>
      <top style="thin">
        <color rgb="FF7F7F7F"/>
      </top>
      <bottom style="thin">
        <color rgb="FF808080"/>
      </bottom>
      <diagonal/>
    </border>
    <border>
      <left/>
      <right style="thin">
        <color rgb="FF7F7F7F"/>
      </right>
      <top/>
      <bottom style="thin">
        <color rgb="FF808080"/>
      </bottom>
      <diagonal/>
    </border>
  </borders>
  <cellStyleXfs count="6">
    <xf numFmtId="0" fontId="0" fillId="0" borderId="0"/>
    <xf numFmtId="9" fontId="1" fillId="0" borderId="0" applyFont="0" applyFill="0" applyBorder="0" applyAlignment="0" applyProtection="0"/>
    <xf numFmtId="164" fontId="1" fillId="0" borderId="0" applyFont="0" applyFill="0" applyBorder="0" applyAlignment="0" applyProtection="0"/>
    <xf numFmtId="44" fontId="13" fillId="0" borderId="15" applyFont="0" applyFill="0" applyBorder="0" applyAlignment="0" applyProtection="0"/>
    <xf numFmtId="166" fontId="15" fillId="0" borderId="0" applyFont="0" applyFill="0" applyBorder="0" applyAlignment="0" applyProtection="0"/>
    <xf numFmtId="165" fontId="15" fillId="0" borderId="0" applyFont="0" applyFill="0" applyBorder="0" applyAlignment="0" applyProtection="0"/>
  </cellStyleXfs>
  <cellXfs count="313">
    <xf numFmtId="0" fontId="0" fillId="0" borderId="0" xfId="0" applyFont="1" applyAlignment="1"/>
    <xf numFmtId="0" fontId="5" fillId="2" borderId="26" xfId="0" applyFont="1" applyFill="1" applyBorder="1" applyAlignment="1">
      <alignment horizontal="center" vertical="center" wrapText="1"/>
    </xf>
    <xf numFmtId="9" fontId="5" fillId="2" borderId="26" xfId="1" applyFont="1" applyFill="1" applyBorder="1" applyAlignment="1">
      <alignment horizontal="center" vertical="center" wrapText="1"/>
    </xf>
    <xf numFmtId="9" fontId="5" fillId="2" borderId="27" xfId="1" applyFont="1" applyFill="1" applyBorder="1" applyAlignment="1">
      <alignment horizontal="center" vertical="center" wrapText="1"/>
    </xf>
    <xf numFmtId="0" fontId="5" fillId="2" borderId="28" xfId="0" applyFont="1" applyFill="1" applyBorder="1" applyAlignment="1">
      <alignment horizontal="center" vertical="center" wrapText="1"/>
    </xf>
    <xf numFmtId="0" fontId="6" fillId="2" borderId="1" xfId="0" applyFont="1" applyFill="1" applyBorder="1"/>
    <xf numFmtId="0" fontId="6" fillId="2" borderId="15" xfId="0" applyFont="1" applyFill="1" applyBorder="1"/>
    <xf numFmtId="0" fontId="6" fillId="2" borderId="1" xfId="0" applyFont="1" applyFill="1" applyBorder="1" applyAlignment="1">
      <alignment horizontal="center" vertical="center"/>
    </xf>
    <xf numFmtId="0" fontId="6" fillId="2" borderId="15" xfId="0" applyFont="1" applyFill="1" applyBorder="1" applyAlignment="1">
      <alignment horizontal="center" vertical="center"/>
    </xf>
    <xf numFmtId="0" fontId="6" fillId="0" borderId="0" xfId="0" applyFont="1"/>
    <xf numFmtId="0" fontId="6" fillId="0" borderId="0" xfId="0" applyFont="1" applyAlignment="1"/>
    <xf numFmtId="0" fontId="6" fillId="3" borderId="2" xfId="0" applyFont="1" applyFill="1" applyBorder="1" applyAlignment="1">
      <alignment horizontal="center" vertical="center"/>
    </xf>
    <xf numFmtId="0" fontId="6" fillId="7" borderId="1" xfId="0" applyFont="1" applyFill="1" applyBorder="1"/>
    <xf numFmtId="0" fontId="6" fillId="7" borderId="0" xfId="0" applyFont="1" applyFill="1"/>
    <xf numFmtId="0" fontId="6" fillId="7" borderId="0" xfId="0" applyFont="1" applyFill="1" applyAlignment="1"/>
    <xf numFmtId="0" fontId="6" fillId="3" borderId="1" xfId="0" applyFont="1" applyFill="1" applyBorder="1" applyAlignment="1">
      <alignment horizontal="center" vertical="center"/>
    </xf>
    <xf numFmtId="9" fontId="6" fillId="7" borderId="1" xfId="0" applyNumberFormat="1" applyFont="1" applyFill="1" applyBorder="1"/>
    <xf numFmtId="0" fontId="7" fillId="3" borderId="3" xfId="0" applyFont="1" applyFill="1" applyBorder="1" applyAlignment="1">
      <alignment horizontal="center" vertical="center"/>
    </xf>
    <xf numFmtId="0" fontId="6" fillId="2" borderId="1" xfId="0" applyFont="1" applyFill="1" applyBorder="1" applyAlignment="1">
      <alignment horizontal="center"/>
    </xf>
    <xf numFmtId="0" fontId="6" fillId="2" borderId="1" xfId="0" applyFont="1" applyFill="1" applyBorder="1" applyAlignment="1">
      <alignment horizontal="center" vertical="center" wrapText="1"/>
    </xf>
    <xf numFmtId="0" fontId="6" fillId="2" borderId="15" xfId="0" applyFont="1" applyFill="1" applyBorder="1" applyAlignment="1">
      <alignment horizontal="center" vertical="center" wrapText="1"/>
    </xf>
    <xf numFmtId="9" fontId="6" fillId="7" borderId="0" xfId="0" applyNumberFormat="1" applyFont="1" applyFill="1"/>
    <xf numFmtId="0" fontId="9" fillId="0" borderId="15" xfId="0" applyFont="1" applyBorder="1"/>
    <xf numFmtId="0" fontId="7" fillId="2" borderId="1"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5" xfId="0" applyFont="1" applyFill="1" applyBorder="1" applyAlignment="1">
      <alignment horizontal="left" vertical="center" wrapText="1"/>
    </xf>
    <xf numFmtId="0" fontId="6" fillId="0" borderId="1" xfId="0" applyFont="1" applyFill="1" applyBorder="1"/>
    <xf numFmtId="9" fontId="6" fillId="0" borderId="0" xfId="0" applyNumberFormat="1" applyFont="1" applyFill="1"/>
    <xf numFmtId="0" fontId="6" fillId="0" borderId="0" xfId="0" applyFont="1" applyFill="1"/>
    <xf numFmtId="0" fontId="6" fillId="0" borderId="0" xfId="0" applyFont="1" applyFill="1" applyAlignment="1"/>
    <xf numFmtId="0" fontId="6" fillId="0" borderId="15" xfId="0" applyFont="1" applyFill="1" applyBorder="1"/>
    <xf numFmtId="0" fontId="3" fillId="4" borderId="41" xfId="0" applyFont="1" applyFill="1" applyBorder="1" applyAlignment="1">
      <alignment vertical="center" wrapText="1"/>
    </xf>
    <xf numFmtId="0" fontId="3" fillId="4" borderId="41" xfId="0" applyFont="1" applyFill="1" applyBorder="1" applyAlignment="1">
      <alignment horizontal="left" vertical="center" wrapText="1"/>
    </xf>
    <xf numFmtId="0" fontId="6" fillId="7" borderId="15" xfId="0" applyFont="1" applyFill="1" applyBorder="1"/>
    <xf numFmtId="0" fontId="7" fillId="2" borderId="1" xfId="0" applyFont="1" applyFill="1" applyBorder="1" applyAlignment="1">
      <alignment vertical="center" wrapText="1"/>
    </xf>
    <xf numFmtId="0" fontId="7" fillId="7" borderId="1" xfId="0" applyFont="1" applyFill="1" applyBorder="1" applyAlignment="1">
      <alignment vertical="center" wrapText="1"/>
    </xf>
    <xf numFmtId="0" fontId="3" fillId="3" borderId="9" xfId="0" applyFont="1" applyFill="1" applyBorder="1" applyAlignment="1">
      <alignment horizontal="center" vertical="center" wrapText="1"/>
    </xf>
    <xf numFmtId="0" fontId="6" fillId="7" borderId="1" xfId="0" applyFont="1" applyFill="1" applyBorder="1" applyAlignment="1">
      <alignment horizontal="center" vertical="center" wrapText="1"/>
    </xf>
    <xf numFmtId="10" fontId="6" fillId="7" borderId="1" xfId="0" applyNumberFormat="1" applyFont="1" applyFill="1" applyBorder="1" applyAlignment="1">
      <alignment horizontal="center" vertical="center" wrapText="1"/>
    </xf>
    <xf numFmtId="0" fontId="3" fillId="2" borderId="15" xfId="0" applyFont="1" applyFill="1" applyBorder="1" applyAlignment="1">
      <alignment horizontal="center" vertical="center" wrapText="1"/>
    </xf>
    <xf numFmtId="0" fontId="7" fillId="2" borderId="15" xfId="0" applyFont="1" applyFill="1" applyBorder="1" applyAlignment="1">
      <alignment vertical="center" wrapText="1"/>
    </xf>
    <xf numFmtId="0" fontId="7" fillId="7" borderId="15" xfId="0" applyFont="1" applyFill="1" applyBorder="1" applyAlignment="1">
      <alignment vertical="center" wrapText="1"/>
    </xf>
    <xf numFmtId="167" fontId="6" fillId="2" borderId="1" xfId="0" applyNumberFormat="1" applyFont="1" applyFill="1" applyBorder="1" applyAlignment="1">
      <alignment vertical="center"/>
    </xf>
    <xf numFmtId="9" fontId="6" fillId="7" borderId="1" xfId="0" applyNumberFormat="1" applyFont="1" applyFill="1" applyBorder="1" applyAlignment="1">
      <alignment horizontal="center" vertical="center"/>
    </xf>
    <xf numFmtId="167" fontId="6" fillId="2" borderId="15" xfId="0" applyNumberFormat="1" applyFont="1" applyFill="1" applyBorder="1" applyAlignment="1">
      <alignment vertical="center"/>
    </xf>
    <xf numFmtId="9" fontId="6" fillId="7" borderId="15" xfId="0" applyNumberFormat="1" applyFont="1" applyFill="1" applyBorder="1" applyAlignment="1">
      <alignment horizontal="center" vertical="center"/>
    </xf>
    <xf numFmtId="44" fontId="6" fillId="7" borderId="15" xfId="0" applyNumberFormat="1" applyFont="1" applyFill="1" applyBorder="1" applyAlignment="1">
      <alignment horizontal="center" vertical="center"/>
    </xf>
    <xf numFmtId="0" fontId="2" fillId="3" borderId="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7" fillId="9" borderId="15" xfId="0" applyFont="1" applyFill="1" applyBorder="1" applyAlignment="1">
      <alignment horizontal="center" vertical="center" wrapText="1"/>
    </xf>
    <xf numFmtId="9" fontId="6" fillId="9" borderId="15" xfId="0" applyNumberFormat="1" applyFont="1" applyFill="1" applyBorder="1" applyAlignment="1">
      <alignment horizontal="center" vertical="center"/>
    </xf>
    <xf numFmtId="0" fontId="6" fillId="9" borderId="15" xfId="0" applyFont="1" applyFill="1" applyBorder="1" applyAlignment="1">
      <alignment horizontal="center" vertical="center"/>
    </xf>
    <xf numFmtId="0" fontId="7" fillId="9" borderId="15" xfId="0" applyFont="1" applyFill="1" applyBorder="1" applyAlignment="1">
      <alignment vertical="center" wrapText="1"/>
    </xf>
    <xf numFmtId="0" fontId="6" fillId="9" borderId="15" xfId="0" applyFont="1" applyFill="1" applyBorder="1" applyAlignment="1">
      <alignment horizontal="center"/>
    </xf>
    <xf numFmtId="0" fontId="6" fillId="8" borderId="1" xfId="0" applyFont="1" applyFill="1" applyBorder="1"/>
    <xf numFmtId="0" fontId="7" fillId="9" borderId="18" xfId="0" applyFont="1" applyFill="1" applyBorder="1" applyAlignment="1">
      <alignment horizontal="center" vertical="center" wrapText="1"/>
    </xf>
    <xf numFmtId="0" fontId="7" fillId="9" borderId="18" xfId="0" applyFont="1" applyFill="1" applyBorder="1" applyAlignment="1">
      <alignment vertical="center" wrapText="1"/>
    </xf>
    <xf numFmtId="0" fontId="7" fillId="5" borderId="1"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9" fillId="4" borderId="15" xfId="0" applyFont="1" applyFill="1" applyBorder="1"/>
    <xf numFmtId="0" fontId="6" fillId="4" borderId="0" xfId="0" applyFont="1" applyFill="1"/>
    <xf numFmtId="0" fontId="7" fillId="5" borderId="15" xfId="0" applyFont="1" applyFill="1" applyBorder="1" applyAlignment="1">
      <alignment vertical="center" wrapText="1"/>
    </xf>
    <xf numFmtId="0" fontId="9" fillId="11" borderId="16" xfId="0" applyFont="1" applyFill="1" applyBorder="1" applyAlignment="1">
      <alignment horizontal="center" vertical="center" wrapText="1"/>
    </xf>
    <xf numFmtId="0" fontId="6" fillId="8" borderId="15" xfId="0" applyFont="1" applyFill="1" applyBorder="1"/>
    <xf numFmtId="0" fontId="6" fillId="8" borderId="1" xfId="0" applyFont="1" applyFill="1" applyBorder="1" applyAlignment="1">
      <alignment horizontal="center" vertical="center"/>
    </xf>
    <xf numFmtId="0" fontId="6" fillId="8" borderId="15" xfId="0" applyFont="1" applyFill="1" applyBorder="1" applyAlignment="1">
      <alignment horizontal="center" vertical="center"/>
    </xf>
    <xf numFmtId="169" fontId="6" fillId="8" borderId="1" xfId="0" applyNumberFormat="1" applyFont="1" applyFill="1" applyBorder="1" applyAlignment="1">
      <alignment horizontal="center" vertical="center"/>
    </xf>
    <xf numFmtId="169" fontId="6" fillId="8" borderId="15" xfId="0" applyNumberFormat="1" applyFont="1" applyFill="1" applyBorder="1" applyAlignment="1">
      <alignment horizontal="center" vertical="center"/>
    </xf>
    <xf numFmtId="0" fontId="6" fillId="7" borderId="0" xfId="0" applyFont="1" applyFill="1" applyAlignment="1">
      <alignment horizontal="center" vertical="center"/>
    </xf>
    <xf numFmtId="0" fontId="6" fillId="0" borderId="0" xfId="0" applyFont="1" applyAlignment="1">
      <alignment horizontal="center" vertical="center"/>
    </xf>
    <xf numFmtId="0" fontId="10" fillId="9" borderId="15" xfId="0" applyFont="1" applyFill="1" applyBorder="1" applyAlignment="1">
      <alignment horizontal="center" vertical="center" wrapText="1"/>
    </xf>
    <xf numFmtId="0" fontId="10" fillId="9" borderId="15" xfId="0" applyFont="1" applyFill="1" applyBorder="1" applyAlignment="1">
      <alignment vertical="center" wrapText="1"/>
    </xf>
    <xf numFmtId="0" fontId="2" fillId="2" borderId="25" xfId="0" applyFont="1" applyFill="1" applyBorder="1" applyAlignment="1">
      <alignment horizontal="center" vertical="center" wrapText="1"/>
    </xf>
    <xf numFmtId="167" fontId="12" fillId="2" borderId="1" xfId="0" applyNumberFormat="1" applyFont="1" applyFill="1" applyBorder="1" applyAlignment="1">
      <alignment vertical="center"/>
    </xf>
    <xf numFmtId="9" fontId="12" fillId="7" borderId="1" xfId="0" applyNumberFormat="1" applyFont="1" applyFill="1" applyBorder="1" applyAlignment="1">
      <alignment horizontal="center" vertical="center"/>
    </xf>
    <xf numFmtId="0" fontId="12" fillId="7" borderId="1" xfId="0" applyFont="1" applyFill="1" applyBorder="1"/>
    <xf numFmtId="0" fontId="12" fillId="7" borderId="0" xfId="0" applyFont="1" applyFill="1"/>
    <xf numFmtId="0" fontId="12" fillId="7" borderId="0" xfId="0" applyFont="1" applyFill="1" applyAlignment="1"/>
    <xf numFmtId="0" fontId="12" fillId="0" borderId="0" xfId="0" applyFont="1" applyAlignment="1"/>
    <xf numFmtId="167" fontId="12" fillId="2" borderId="15" xfId="0" applyNumberFormat="1" applyFont="1" applyFill="1" applyBorder="1" applyAlignment="1">
      <alignment vertical="center"/>
    </xf>
    <xf numFmtId="9" fontId="12" fillId="7" borderId="15" xfId="0" applyNumberFormat="1" applyFont="1" applyFill="1" applyBorder="1" applyAlignment="1">
      <alignment horizontal="center" vertical="center"/>
    </xf>
    <xf numFmtId="0" fontId="12" fillId="7" borderId="15" xfId="0" applyFont="1" applyFill="1" applyBorder="1"/>
    <xf numFmtId="44" fontId="12" fillId="7" borderId="15" xfId="0" applyNumberFormat="1" applyFont="1" applyFill="1" applyBorder="1" applyAlignment="1">
      <alignment horizontal="center" vertical="center"/>
    </xf>
    <xf numFmtId="9" fontId="5" fillId="2" borderId="21" xfId="0" applyNumberFormat="1" applyFont="1" applyFill="1" applyBorder="1" applyAlignment="1">
      <alignment horizontal="center" vertical="center"/>
    </xf>
    <xf numFmtId="0" fontId="5" fillId="2" borderId="17" xfId="0" applyFont="1" applyFill="1" applyBorder="1"/>
    <xf numFmtId="0" fontId="5" fillId="2" borderId="19" xfId="0" applyFont="1" applyFill="1" applyBorder="1"/>
    <xf numFmtId="1" fontId="5" fillId="2" borderId="26" xfId="1" applyNumberFormat="1" applyFont="1" applyFill="1" applyBorder="1" applyAlignment="1">
      <alignment horizontal="center" vertical="center" wrapText="1"/>
    </xf>
    <xf numFmtId="1" fontId="5" fillId="2" borderId="26" xfId="0" applyNumberFormat="1" applyFont="1" applyFill="1" applyBorder="1" applyAlignment="1">
      <alignment horizontal="center" vertical="center" wrapText="1"/>
    </xf>
    <xf numFmtId="1" fontId="5" fillId="2" borderId="28" xfId="0" applyNumberFormat="1" applyFont="1" applyFill="1" applyBorder="1" applyAlignment="1">
      <alignment horizontal="center" vertical="center" wrapText="1"/>
    </xf>
    <xf numFmtId="1" fontId="5" fillId="2" borderId="27" xfId="1" applyNumberFormat="1" applyFont="1" applyFill="1" applyBorder="1" applyAlignment="1">
      <alignment horizontal="center" vertical="center" wrapText="1"/>
    </xf>
    <xf numFmtId="164" fontId="5" fillId="2" borderId="28" xfId="2" applyFont="1" applyFill="1" applyBorder="1" applyAlignment="1">
      <alignment horizontal="center" vertical="center" wrapText="1"/>
    </xf>
    <xf numFmtId="164" fontId="5" fillId="2" borderId="27" xfId="2" applyFont="1" applyFill="1" applyBorder="1" applyAlignment="1">
      <alignment horizontal="center" vertical="center" wrapText="1"/>
    </xf>
    <xf numFmtId="12" fontId="5" fillId="2" borderId="26" xfId="1" applyNumberFormat="1" applyFont="1" applyFill="1" applyBorder="1" applyAlignment="1">
      <alignment horizontal="center" vertical="center" wrapText="1"/>
    </xf>
    <xf numFmtId="0" fontId="5" fillId="0" borderId="28" xfId="0" applyFont="1" applyFill="1" applyBorder="1" applyAlignment="1">
      <alignment horizontal="center" vertical="center" wrapText="1"/>
    </xf>
    <xf numFmtId="9" fontId="5" fillId="2" borderId="28" xfId="1" applyFont="1" applyFill="1" applyBorder="1" applyAlignment="1">
      <alignment horizontal="center" vertical="center" wrapText="1"/>
    </xf>
    <xf numFmtId="1" fontId="5" fillId="0" borderId="28" xfId="0" applyNumberFormat="1" applyFont="1" applyFill="1" applyBorder="1" applyAlignment="1">
      <alignment horizontal="center" vertical="center" wrapText="1"/>
    </xf>
    <xf numFmtId="1" fontId="5" fillId="0" borderId="26" xfId="1" applyNumberFormat="1" applyFont="1" applyFill="1" applyBorder="1" applyAlignment="1">
      <alignment horizontal="center" vertical="center" wrapText="1"/>
    </xf>
    <xf numFmtId="12" fontId="5" fillId="0" borderId="26" xfId="1" applyNumberFormat="1" applyFont="1" applyFill="1" applyBorder="1" applyAlignment="1">
      <alignment horizontal="center" vertical="center" wrapText="1"/>
    </xf>
    <xf numFmtId="44" fontId="6" fillId="7" borderId="15" xfId="0" applyNumberFormat="1" applyFont="1" applyFill="1" applyBorder="1" applyAlignment="1">
      <alignment horizontal="center" vertical="center"/>
    </xf>
    <xf numFmtId="9" fontId="6" fillId="2" borderId="1" xfId="1" applyFont="1" applyFill="1" applyBorder="1" applyAlignment="1">
      <alignment vertical="center"/>
    </xf>
    <xf numFmtId="164" fontId="5" fillId="2" borderId="26" xfId="2" applyFont="1" applyFill="1" applyBorder="1" applyAlignment="1">
      <alignment horizontal="center" vertical="center" wrapText="1"/>
    </xf>
    <xf numFmtId="9" fontId="5" fillId="2" borderId="15" xfId="0" applyNumberFormat="1" applyFont="1" applyFill="1" applyBorder="1" applyAlignment="1">
      <alignment horizontal="center" vertical="center" wrapText="1"/>
    </xf>
    <xf numFmtId="37" fontId="5" fillId="0" borderId="26" xfId="4" applyNumberFormat="1" applyFont="1" applyFill="1" applyBorder="1" applyAlignment="1">
      <alignment horizontal="center" vertical="center" wrapText="1"/>
    </xf>
    <xf numFmtId="167" fontId="5" fillId="0" borderId="26" xfId="5" applyNumberFormat="1" applyFont="1" applyFill="1" applyBorder="1" applyAlignment="1">
      <alignment horizontal="center" vertical="center" wrapText="1"/>
    </xf>
    <xf numFmtId="167" fontId="5" fillId="2" borderId="27" xfId="5" applyNumberFormat="1" applyFont="1" applyFill="1" applyBorder="1" applyAlignment="1">
      <alignment horizontal="center" vertical="center" wrapText="1"/>
    </xf>
    <xf numFmtId="167" fontId="5" fillId="0" borderId="28" xfId="5" applyNumberFormat="1" applyFont="1" applyFill="1" applyBorder="1" applyAlignment="1">
      <alignment horizontal="center" vertical="center" wrapText="1"/>
    </xf>
    <xf numFmtId="3" fontId="5" fillId="2" borderId="27" xfId="1" applyNumberFormat="1" applyFont="1" applyFill="1" applyBorder="1" applyAlignment="1">
      <alignment horizontal="center" vertical="center" wrapText="1"/>
    </xf>
    <xf numFmtId="3" fontId="5" fillId="2" borderId="28" xfId="0" applyNumberFormat="1" applyFont="1" applyFill="1" applyBorder="1" applyAlignment="1">
      <alignment horizontal="center" vertical="center" wrapText="1"/>
    </xf>
    <xf numFmtId="9" fontId="5" fillId="0" borderId="28" xfId="1" applyFont="1" applyFill="1" applyBorder="1" applyAlignment="1">
      <alignment horizontal="center" vertical="center" wrapText="1"/>
    </xf>
    <xf numFmtId="0" fontId="5" fillId="0" borderId="26" xfId="1" applyNumberFormat="1" applyFont="1" applyFill="1" applyBorder="1" applyAlignment="1">
      <alignment horizontal="center" vertical="center" wrapText="1"/>
    </xf>
    <xf numFmtId="0" fontId="5" fillId="2" borderId="27" xfId="1" applyNumberFormat="1" applyFont="1" applyFill="1" applyBorder="1" applyAlignment="1">
      <alignment horizontal="center" vertical="center" wrapText="1"/>
    </xf>
    <xf numFmtId="1" fontId="5" fillId="0" borderId="48" xfId="0" applyNumberFormat="1" applyFont="1" applyBorder="1" applyAlignment="1">
      <alignment horizontal="center" vertical="center" wrapText="1"/>
    </xf>
    <xf numFmtId="1" fontId="5" fillId="0" borderId="30" xfId="0" applyNumberFormat="1" applyFont="1" applyBorder="1" applyAlignment="1">
      <alignment horizontal="center" vertical="center" wrapText="1"/>
    </xf>
    <xf numFmtId="1" fontId="5" fillId="2" borderId="30" xfId="0" applyNumberFormat="1" applyFont="1" applyFill="1" applyBorder="1" applyAlignment="1">
      <alignment horizontal="center" vertical="center" wrapText="1"/>
    </xf>
    <xf numFmtId="1" fontId="5" fillId="2" borderId="48" xfId="0" applyNumberFormat="1" applyFont="1" applyFill="1" applyBorder="1" applyAlignment="1">
      <alignment horizontal="center" vertical="center" wrapText="1"/>
    </xf>
    <xf numFmtId="1" fontId="5" fillId="2" borderId="49" xfId="0" applyNumberFormat="1" applyFont="1" applyFill="1" applyBorder="1" applyAlignment="1">
      <alignment horizontal="center" vertical="center" wrapText="1"/>
    </xf>
    <xf numFmtId="172" fontId="5" fillId="2" borderId="26" xfId="4" applyNumberFormat="1" applyFont="1" applyFill="1" applyBorder="1" applyAlignment="1">
      <alignment horizontal="center" vertical="center" wrapText="1"/>
    </xf>
    <xf numFmtId="172" fontId="5" fillId="2" borderId="28" xfId="4" applyNumberFormat="1" applyFont="1" applyFill="1" applyBorder="1" applyAlignment="1">
      <alignment horizontal="center" vertical="center" wrapText="1"/>
    </xf>
    <xf numFmtId="9" fontId="5" fillId="2" borderId="26" xfId="0" applyNumberFormat="1" applyFont="1" applyFill="1" applyBorder="1" applyAlignment="1">
      <alignment horizontal="center" vertical="center" wrapText="1"/>
    </xf>
    <xf numFmtId="172" fontId="5" fillId="2" borderId="26" xfId="0" applyNumberFormat="1" applyFont="1" applyFill="1" applyBorder="1" applyAlignment="1">
      <alignment horizontal="center" vertical="center" wrapText="1"/>
    </xf>
    <xf numFmtId="172" fontId="5" fillId="2" borderId="27" xfId="4" applyNumberFormat="1" applyFont="1" applyFill="1" applyBorder="1" applyAlignment="1">
      <alignment horizontal="center" vertical="center" wrapText="1"/>
    </xf>
    <xf numFmtId="14" fontId="5" fillId="2" borderId="16" xfId="0" applyNumberFormat="1"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0" borderId="25" xfId="0" applyFont="1" applyFill="1" applyBorder="1" applyAlignment="1">
      <alignment vertical="center" wrapText="1"/>
    </xf>
    <xf numFmtId="9" fontId="5" fillId="0" borderId="37" xfId="0" applyNumberFormat="1" applyFont="1" applyFill="1" applyBorder="1" applyAlignment="1">
      <alignment vertical="center" wrapText="1"/>
    </xf>
    <xf numFmtId="9" fontId="5" fillId="0" borderId="26" xfId="1" applyNumberFormat="1" applyFont="1" applyFill="1" applyBorder="1" applyAlignment="1">
      <alignment horizontal="center" vertical="center" wrapText="1"/>
    </xf>
    <xf numFmtId="9" fontId="5" fillId="2" borderId="27" xfId="1" applyNumberFormat="1" applyFont="1" applyFill="1" applyBorder="1" applyAlignment="1">
      <alignment horizontal="center" vertical="center" wrapText="1"/>
    </xf>
    <xf numFmtId="0" fontId="12" fillId="2" borderId="15" xfId="0" applyFont="1" applyFill="1" applyBorder="1" applyAlignment="1">
      <alignment horizontal="center" vertical="center"/>
    </xf>
    <xf numFmtId="0" fontId="12" fillId="2" borderId="1" xfId="0" applyFont="1" applyFill="1" applyBorder="1"/>
    <xf numFmtId="0" fontId="16" fillId="3" borderId="2"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16" fillId="3" borderId="3" xfId="0"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1" fillId="2" borderId="1" xfId="0" applyFont="1" applyFill="1" applyBorder="1"/>
    <xf numFmtId="0" fontId="17" fillId="2" borderId="15" xfId="0" applyFont="1" applyFill="1" applyBorder="1" applyAlignment="1">
      <alignment horizontal="center" vertical="center" wrapText="1"/>
    </xf>
    <xf numFmtId="168" fontId="16" fillId="6" borderId="16" xfId="0" applyNumberFormat="1" applyFont="1" applyFill="1" applyBorder="1" applyAlignment="1">
      <alignment horizontal="center" vertical="center" wrapText="1"/>
    </xf>
    <xf numFmtId="0" fontId="12" fillId="9" borderId="15" xfId="0" applyFont="1" applyFill="1" applyBorder="1" applyAlignment="1">
      <alignment horizontal="center" vertical="center"/>
    </xf>
    <xf numFmtId="0" fontId="17" fillId="9" borderId="15" xfId="0" applyFont="1" applyFill="1" applyBorder="1" applyAlignment="1">
      <alignment vertical="center" wrapText="1"/>
    </xf>
    <xf numFmtId="0" fontId="17" fillId="9" borderId="18" xfId="0" applyFont="1" applyFill="1" applyBorder="1" applyAlignment="1">
      <alignment vertical="center" wrapText="1"/>
    </xf>
    <xf numFmtId="0" fontId="5" fillId="4" borderId="15" xfId="0" applyFont="1" applyFill="1" applyBorder="1"/>
    <xf numFmtId="0" fontId="12" fillId="4" borderId="0" xfId="0" applyFont="1" applyFill="1"/>
    <xf numFmtId="0" fontId="17" fillId="5" borderId="15" xfId="0" applyFont="1" applyFill="1" applyBorder="1" applyAlignment="1">
      <alignment vertical="center" wrapText="1"/>
    </xf>
    <xf numFmtId="169" fontId="12" fillId="8" borderId="15" xfId="0" applyNumberFormat="1" applyFont="1" applyFill="1" applyBorder="1" applyAlignment="1">
      <alignment horizontal="center" vertical="center"/>
    </xf>
    <xf numFmtId="0" fontId="12" fillId="7" borderId="0" xfId="0" applyFont="1" applyFill="1" applyAlignment="1">
      <alignment horizontal="center" vertical="center"/>
    </xf>
    <xf numFmtId="0" fontId="12" fillId="0" borderId="0" xfId="0" applyFont="1" applyAlignment="1">
      <alignment horizontal="center" vertical="center"/>
    </xf>
    <xf numFmtId="0" fontId="12" fillId="0" borderId="0" xfId="0" applyFont="1"/>
    <xf numFmtId="44" fontId="6" fillId="7" borderId="15" xfId="0" applyNumberFormat="1" applyFont="1" applyFill="1" applyBorder="1" applyAlignment="1">
      <alignment horizontal="center" vertical="center"/>
    </xf>
    <xf numFmtId="9" fontId="5" fillId="2" borderId="28" xfId="0" applyNumberFormat="1" applyFont="1" applyFill="1" applyBorder="1" applyAlignment="1">
      <alignment horizontal="center" vertical="center" wrapText="1"/>
    </xf>
    <xf numFmtId="0" fontId="5" fillId="2" borderId="16" xfId="0" applyFont="1" applyFill="1" applyBorder="1" applyAlignment="1">
      <alignment horizontal="left" vertical="center" wrapText="1"/>
    </xf>
    <xf numFmtId="9" fontId="16" fillId="6" borderId="16" xfId="1" applyFont="1" applyFill="1" applyBorder="1" applyAlignment="1">
      <alignment horizontal="center" vertical="center" wrapText="1"/>
    </xf>
    <xf numFmtId="0" fontId="7" fillId="0" borderId="1" xfId="0" applyFont="1" applyFill="1" applyBorder="1" applyAlignment="1">
      <alignment vertical="center" wrapText="1"/>
    </xf>
    <xf numFmtId="0" fontId="5" fillId="0" borderId="26" xfId="0" applyFont="1" applyFill="1" applyBorder="1" applyAlignment="1">
      <alignment horizontal="center" vertical="center" wrapText="1"/>
    </xf>
    <xf numFmtId="166" fontId="5" fillId="2" borderId="27" xfId="4" applyFont="1" applyFill="1" applyBorder="1" applyAlignment="1">
      <alignment horizontal="center" vertical="center" wrapText="1"/>
    </xf>
    <xf numFmtId="10" fontId="5" fillId="0" borderId="26" xfId="1" applyNumberFormat="1" applyFont="1" applyFill="1" applyBorder="1" applyAlignment="1">
      <alignment horizontal="center" vertical="center" wrapText="1"/>
    </xf>
    <xf numFmtId="164" fontId="5" fillId="2" borderId="15" xfId="2" applyFont="1" applyFill="1" applyBorder="1" applyAlignment="1">
      <alignment horizontal="center" vertical="center" wrapText="1"/>
    </xf>
    <xf numFmtId="0" fontId="5" fillId="0" borderId="28" xfId="0" applyFont="1" applyFill="1" applyBorder="1" applyAlignment="1">
      <alignment horizontal="right" vertical="center" wrapText="1"/>
    </xf>
    <xf numFmtId="172" fontId="5" fillId="0" borderId="28" xfId="4" applyNumberFormat="1" applyFont="1" applyFill="1" applyBorder="1" applyAlignment="1">
      <alignment horizontal="right" vertical="center" wrapText="1"/>
    </xf>
    <xf numFmtId="172" fontId="5" fillId="0" borderId="26" xfId="4" applyNumberFormat="1" applyFont="1" applyFill="1" applyBorder="1" applyAlignment="1">
      <alignment horizontal="right" vertical="center" wrapText="1"/>
    </xf>
    <xf numFmtId="164" fontId="5" fillId="5" borderId="27" xfId="2" applyFont="1" applyFill="1" applyBorder="1" applyAlignment="1">
      <alignment horizontal="center" vertical="center" wrapText="1"/>
    </xf>
    <xf numFmtId="9" fontId="5" fillId="0" borderId="26" xfId="1" applyFont="1" applyFill="1" applyBorder="1" applyAlignment="1">
      <alignment horizontal="center" vertical="center" wrapText="1"/>
    </xf>
    <xf numFmtId="9" fontId="5" fillId="0" borderId="26" xfId="0" applyNumberFormat="1" applyFont="1" applyFill="1" applyBorder="1" applyAlignment="1">
      <alignment horizontal="center" vertical="center" wrapText="1"/>
    </xf>
    <xf numFmtId="9" fontId="5" fillId="0" borderId="28" xfId="0" applyNumberFormat="1" applyFont="1" applyFill="1" applyBorder="1" applyAlignment="1">
      <alignment horizontal="center" vertical="center" wrapText="1"/>
    </xf>
    <xf numFmtId="9" fontId="5" fillId="0" borderId="27" xfId="1" applyNumberFormat="1" applyFont="1" applyFill="1" applyBorder="1" applyAlignment="1">
      <alignment horizontal="center" vertical="center" wrapText="1"/>
    </xf>
    <xf numFmtId="10" fontId="5" fillId="0" borderId="27" xfId="1" applyNumberFormat="1" applyFont="1" applyFill="1" applyBorder="1" applyAlignment="1">
      <alignment horizontal="center" vertical="center" wrapText="1"/>
    </xf>
    <xf numFmtId="0" fontId="6" fillId="0" borderId="15" xfId="0" applyFont="1" applyBorder="1" applyAlignment="1">
      <alignment horizontal="center"/>
    </xf>
    <xf numFmtId="164" fontId="5" fillId="0" borderId="37" xfId="2" applyFont="1" applyFill="1" applyBorder="1" applyAlignment="1">
      <alignment horizontal="center" vertical="center" wrapText="1"/>
    </xf>
    <xf numFmtId="164" fontId="5" fillId="0" borderId="40" xfId="2" applyFont="1" applyFill="1" applyBorder="1" applyAlignment="1">
      <alignment horizontal="center" vertical="center" wrapText="1"/>
    </xf>
    <xf numFmtId="9" fontId="5" fillId="2" borderId="37" xfId="0" applyNumberFormat="1" applyFont="1" applyFill="1" applyBorder="1" applyAlignment="1">
      <alignment horizontal="center" vertical="center" wrapText="1"/>
    </xf>
    <xf numFmtId="9" fontId="5" fillId="2" borderId="38" xfId="0" applyNumberFormat="1" applyFont="1" applyFill="1" applyBorder="1" applyAlignment="1">
      <alignment horizontal="center" vertical="center" wrapText="1"/>
    </xf>
    <xf numFmtId="14" fontId="5" fillId="2" borderId="25" xfId="0" applyNumberFormat="1" applyFont="1" applyFill="1" applyBorder="1" applyAlignment="1">
      <alignment horizontal="center" vertical="center" wrapText="1"/>
    </xf>
    <xf numFmtId="14" fontId="5" fillId="2" borderId="24" xfId="0" applyNumberFormat="1" applyFont="1" applyFill="1" applyBorder="1" applyAlignment="1">
      <alignment horizontal="center" vertical="center" wrapText="1"/>
    </xf>
    <xf numFmtId="9" fontId="5" fillId="0" borderId="42" xfId="1" applyFont="1" applyFill="1" applyBorder="1" applyAlignment="1">
      <alignment horizontal="center" vertical="center" wrapText="1"/>
    </xf>
    <xf numFmtId="9" fontId="5" fillId="0" borderId="38" xfId="1" applyFont="1" applyFill="1" applyBorder="1" applyAlignment="1">
      <alignment horizontal="center" vertical="center" wrapText="1"/>
    </xf>
    <xf numFmtId="9" fontId="5" fillId="0" borderId="34" xfId="1" applyFont="1" applyFill="1" applyBorder="1" applyAlignment="1">
      <alignment horizontal="left" vertical="center" wrapText="1"/>
    </xf>
    <xf numFmtId="9" fontId="5" fillId="0" borderId="15" xfId="1" applyFont="1" applyFill="1" applyBorder="1" applyAlignment="1">
      <alignment horizontal="left" vertical="center" wrapText="1"/>
    </xf>
    <xf numFmtId="9" fontId="5" fillId="0" borderId="35" xfId="1" applyFont="1" applyFill="1" applyBorder="1" applyAlignment="1">
      <alignment horizontal="left" vertical="center" wrapText="1"/>
    </xf>
    <xf numFmtId="9" fontId="5" fillId="0" borderId="22" xfId="1" applyFont="1" applyFill="1" applyBorder="1" applyAlignment="1">
      <alignment horizontal="left" vertical="center" wrapText="1"/>
    </xf>
    <xf numFmtId="9" fontId="5" fillId="0" borderId="18" xfId="1" applyFont="1" applyFill="1" applyBorder="1" applyAlignment="1">
      <alignment horizontal="left" vertical="center" wrapText="1"/>
    </xf>
    <xf numFmtId="9" fontId="5" fillId="0" borderId="20" xfId="1" applyFont="1" applyFill="1" applyBorder="1" applyAlignment="1">
      <alignment horizontal="left" vertical="center" wrapText="1"/>
    </xf>
    <xf numFmtId="44" fontId="5" fillId="2" borderId="25" xfId="0" applyNumberFormat="1" applyFont="1" applyFill="1" applyBorder="1" applyAlignment="1">
      <alignment horizontal="center" vertical="center" wrapText="1"/>
    </xf>
    <xf numFmtId="44" fontId="5" fillId="2" borderId="24" xfId="0" applyNumberFormat="1" applyFont="1" applyFill="1" applyBorder="1" applyAlignment="1">
      <alignment horizontal="center" vertical="center" wrapText="1"/>
    </xf>
    <xf numFmtId="9" fontId="5" fillId="0" borderId="34" xfId="1" applyFont="1" applyFill="1" applyBorder="1" applyAlignment="1">
      <alignment vertical="center" wrapText="1"/>
    </xf>
    <xf numFmtId="9" fontId="5" fillId="0" borderId="15" xfId="1" applyFont="1" applyFill="1" applyBorder="1" applyAlignment="1">
      <alignment vertical="center" wrapText="1"/>
    </xf>
    <xf numFmtId="9" fontId="5" fillId="0" borderId="35" xfId="1" applyFont="1" applyFill="1" applyBorder="1" applyAlignment="1">
      <alignment vertical="center" wrapText="1"/>
    </xf>
    <xf numFmtId="9" fontId="5" fillId="0" borderId="22" xfId="1" applyFont="1" applyFill="1" applyBorder="1" applyAlignment="1">
      <alignment vertical="center" wrapText="1"/>
    </xf>
    <xf numFmtId="9" fontId="5" fillId="0" borderId="18" xfId="1" applyFont="1" applyFill="1" applyBorder="1" applyAlignment="1">
      <alignment vertical="center" wrapText="1"/>
    </xf>
    <xf numFmtId="9" fontId="5" fillId="0" borderId="20" xfId="1" applyFont="1" applyFill="1" applyBorder="1" applyAlignment="1">
      <alignment vertical="center" wrapText="1"/>
    </xf>
    <xf numFmtId="9" fontId="5" fillId="0" borderId="46" xfId="1" applyFont="1" applyFill="1" applyBorder="1" applyAlignment="1">
      <alignment horizontal="left" vertical="top" wrapText="1"/>
    </xf>
    <xf numFmtId="9" fontId="5" fillId="0" borderId="47" xfId="1" applyFont="1" applyFill="1" applyBorder="1" applyAlignment="1">
      <alignment horizontal="left" vertical="top" wrapText="1"/>
    </xf>
    <xf numFmtId="9" fontId="5" fillId="0" borderId="23" xfId="1" applyFont="1" applyFill="1" applyBorder="1" applyAlignment="1">
      <alignment horizontal="left" vertical="top" wrapText="1"/>
    </xf>
    <xf numFmtId="9" fontId="5" fillId="0" borderId="22" xfId="1" applyFont="1" applyFill="1" applyBorder="1" applyAlignment="1">
      <alignment horizontal="left" vertical="top" wrapText="1"/>
    </xf>
    <xf numFmtId="9" fontId="5" fillId="0" borderId="18" xfId="1" applyFont="1" applyFill="1" applyBorder="1" applyAlignment="1">
      <alignment horizontal="left" vertical="top" wrapText="1"/>
    </xf>
    <xf numFmtId="9" fontId="5" fillId="0" borderId="20" xfId="1" applyFont="1" applyFill="1" applyBorder="1" applyAlignment="1">
      <alignment horizontal="left" vertical="top" wrapText="1"/>
    </xf>
    <xf numFmtId="14" fontId="5" fillId="5" borderId="25" xfId="0" applyNumberFormat="1" applyFont="1" applyFill="1" applyBorder="1" applyAlignment="1">
      <alignment horizontal="center" vertical="center" wrapText="1"/>
    </xf>
    <xf numFmtId="14" fontId="5" fillId="5" borderId="24" xfId="0" applyNumberFormat="1" applyFont="1" applyFill="1" applyBorder="1" applyAlignment="1">
      <alignment horizontal="center" vertical="center" wrapText="1"/>
    </xf>
    <xf numFmtId="44" fontId="6" fillId="7" borderId="12" xfId="0" applyNumberFormat="1" applyFont="1" applyFill="1" applyBorder="1" applyAlignment="1">
      <alignment horizontal="center" vertical="center"/>
    </xf>
    <xf numFmtId="44" fontId="6" fillId="7" borderId="15"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wrapText="1"/>
    </xf>
    <xf numFmtId="9" fontId="5" fillId="0" borderId="39" xfId="0" applyNumberFormat="1" applyFont="1" applyFill="1" applyBorder="1" applyAlignment="1">
      <alignment horizontal="center" vertical="center" wrapText="1"/>
    </xf>
    <xf numFmtId="0" fontId="8" fillId="6" borderId="13" xfId="0" applyFont="1" applyFill="1" applyBorder="1" applyAlignment="1">
      <alignment horizontal="left" vertical="center" wrapText="1"/>
    </xf>
    <xf numFmtId="0" fontId="8" fillId="6" borderId="8" xfId="0" applyFont="1" applyFill="1" applyBorder="1" applyAlignment="1">
      <alignment horizontal="left" vertical="center" wrapText="1"/>
    </xf>
    <xf numFmtId="0" fontId="8" fillId="6" borderId="14" xfId="0" applyFont="1" applyFill="1" applyBorder="1" applyAlignment="1">
      <alignment horizontal="left" vertical="center" wrapText="1"/>
    </xf>
    <xf numFmtId="168" fontId="8" fillId="6" borderId="16" xfId="0" applyNumberFormat="1" applyFont="1" applyFill="1" applyBorder="1" applyAlignment="1">
      <alignment horizontal="center" vertical="center" wrapText="1"/>
    </xf>
    <xf numFmtId="168" fontId="16" fillId="6" borderId="16" xfId="0" applyNumberFormat="1" applyFont="1" applyFill="1" applyBorder="1" applyAlignment="1">
      <alignment horizontal="right" vertical="center" wrapText="1"/>
    </xf>
    <xf numFmtId="0" fontId="3" fillId="2" borderId="29"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3" fillId="2" borderId="25"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32"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30" xfId="0" applyFont="1" applyFill="1" applyBorder="1" applyAlignment="1">
      <alignment horizontal="center" vertical="center" wrapText="1"/>
    </xf>
    <xf numFmtId="170" fontId="5" fillId="2" borderId="33" xfId="0" applyNumberFormat="1" applyFont="1" applyFill="1" applyBorder="1" applyAlignment="1">
      <alignment horizontal="center" vertical="center" wrapText="1"/>
    </xf>
    <xf numFmtId="170" fontId="5" fillId="2" borderId="30" xfId="0" applyNumberFormat="1"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4" xfId="0" applyFont="1" applyFill="1" applyBorder="1" applyAlignment="1">
      <alignment horizontal="center" vertical="center" wrapText="1"/>
    </xf>
    <xf numFmtId="9" fontId="5" fillId="0" borderId="23" xfId="0" applyNumberFormat="1" applyFont="1" applyFill="1" applyBorder="1" applyAlignment="1">
      <alignment horizontal="center" vertical="center" wrapText="1"/>
    </xf>
    <xf numFmtId="9" fontId="5" fillId="0" borderId="35" xfId="0" applyNumberFormat="1" applyFont="1" applyFill="1" applyBorder="1" applyAlignment="1">
      <alignment horizontal="center" vertical="center" wrapText="1"/>
    </xf>
    <xf numFmtId="9" fontId="5" fillId="0" borderId="38" xfId="0" applyNumberFormat="1" applyFont="1" applyFill="1" applyBorder="1" applyAlignment="1">
      <alignment horizontal="center" vertical="center" wrapText="1"/>
    </xf>
    <xf numFmtId="10" fontId="5" fillId="0" borderId="42" xfId="1" applyNumberFormat="1" applyFont="1" applyFill="1" applyBorder="1" applyAlignment="1">
      <alignment horizontal="center" vertical="center" wrapText="1"/>
    </xf>
    <xf numFmtId="10" fontId="5" fillId="0" borderId="38" xfId="1" applyNumberFormat="1"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14" xfId="0" applyFont="1" applyFill="1" applyBorder="1" applyAlignment="1">
      <alignment horizontal="center" vertical="center" wrapText="1"/>
    </xf>
    <xf numFmtId="170" fontId="5" fillId="0" borderId="43" xfId="0" applyNumberFormat="1" applyFont="1" applyFill="1" applyBorder="1" applyAlignment="1">
      <alignment horizontal="center" vertical="center" wrapText="1"/>
    </xf>
    <xf numFmtId="170" fontId="5" fillId="0" borderId="44" xfId="0" applyNumberFormat="1" applyFont="1" applyFill="1" applyBorder="1" applyAlignment="1">
      <alignment horizontal="center" vertical="center" wrapText="1"/>
    </xf>
    <xf numFmtId="171" fontId="5" fillId="0" borderId="37" xfId="2" applyNumberFormat="1" applyFont="1" applyFill="1" applyBorder="1" applyAlignment="1">
      <alignment horizontal="center" vertical="center" wrapText="1"/>
    </xf>
    <xf numFmtId="171" fontId="5" fillId="0" borderId="40" xfId="2" applyNumberFormat="1" applyFont="1" applyFill="1" applyBorder="1" applyAlignment="1">
      <alignment horizontal="center" vertical="center" wrapText="1"/>
    </xf>
    <xf numFmtId="9" fontId="5" fillId="2" borderId="23" xfId="0" applyNumberFormat="1" applyFont="1" applyFill="1" applyBorder="1" applyAlignment="1">
      <alignment horizontal="center" vertical="center" wrapText="1"/>
    </xf>
    <xf numFmtId="9" fontId="5" fillId="2" borderId="35" xfId="0" applyNumberFormat="1" applyFont="1" applyFill="1" applyBorder="1" applyAlignment="1">
      <alignment horizontal="center" vertical="center" wrapText="1"/>
    </xf>
    <xf numFmtId="9" fontId="5" fillId="2" borderId="20" xfId="0" applyNumberFormat="1" applyFont="1" applyFill="1" applyBorder="1" applyAlignment="1">
      <alignment horizontal="center" vertical="center" wrapText="1"/>
    </xf>
    <xf numFmtId="0" fontId="12" fillId="0" borderId="15" xfId="0" applyFont="1" applyBorder="1" applyAlignment="1">
      <alignment horizontal="center"/>
    </xf>
    <xf numFmtId="0" fontId="9" fillId="4" borderId="41" xfId="0" applyFont="1" applyFill="1" applyBorder="1" applyAlignment="1">
      <alignment horizontal="center" vertical="center" wrapText="1"/>
    </xf>
    <xf numFmtId="9" fontId="5" fillId="0" borderId="20" xfId="0" applyNumberFormat="1" applyFont="1" applyFill="1" applyBorder="1" applyAlignment="1">
      <alignment horizontal="center" vertical="center" wrapText="1"/>
    </xf>
    <xf numFmtId="0" fontId="9" fillId="4" borderId="41" xfId="0" applyFont="1" applyFill="1" applyBorder="1" applyAlignment="1">
      <alignment horizontal="left" vertical="center" wrapText="1"/>
    </xf>
    <xf numFmtId="170" fontId="5" fillId="0" borderId="33" xfId="0" applyNumberFormat="1" applyFont="1" applyFill="1" applyBorder="1" applyAlignment="1">
      <alignment horizontal="center" vertical="center" wrapText="1"/>
    </xf>
    <xf numFmtId="170" fontId="5" fillId="0" borderId="30" xfId="0" applyNumberFormat="1" applyFont="1" applyFill="1" applyBorder="1" applyAlignment="1">
      <alignment horizontal="center" vertical="center" wrapText="1"/>
    </xf>
    <xf numFmtId="44" fontId="5" fillId="0" borderId="25" xfId="0" applyNumberFormat="1" applyFont="1" applyFill="1" applyBorder="1" applyAlignment="1">
      <alignment horizontal="center" vertical="center" wrapText="1"/>
    </xf>
    <xf numFmtId="44" fontId="5" fillId="0" borderId="24" xfId="0" applyNumberFormat="1" applyFont="1" applyFill="1" applyBorder="1" applyAlignment="1">
      <alignment horizontal="center" vertical="center" wrapText="1"/>
    </xf>
    <xf numFmtId="9" fontId="10" fillId="5" borderId="15" xfId="0" applyNumberFormat="1" applyFont="1" applyFill="1" applyBorder="1" applyAlignment="1">
      <alignment horizontal="center" vertical="center" wrapText="1"/>
    </xf>
    <xf numFmtId="0" fontId="7" fillId="5" borderId="36" xfId="0" applyFont="1" applyFill="1" applyBorder="1" applyAlignment="1">
      <alignment horizontal="left" vertical="center" wrapText="1"/>
    </xf>
    <xf numFmtId="0" fontId="9" fillId="11" borderId="13" xfId="0" applyFont="1" applyFill="1" applyBorder="1" applyAlignment="1">
      <alignment horizontal="center" vertical="center" wrapText="1"/>
    </xf>
    <xf numFmtId="0" fontId="9" fillId="11" borderId="8" xfId="0" applyFont="1" applyFill="1" applyBorder="1" applyAlignment="1">
      <alignment horizontal="center" vertical="center" wrapText="1"/>
    </xf>
    <xf numFmtId="0" fontId="9" fillId="11" borderId="14"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0" borderId="13"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10" fillId="9" borderId="15" xfId="0" applyFont="1" applyFill="1" applyBorder="1" applyAlignment="1">
      <alignment horizontal="center" vertical="center" wrapText="1"/>
    </xf>
    <xf numFmtId="0" fontId="5" fillId="2" borderId="13"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14" xfId="0" applyFont="1" applyFill="1" applyBorder="1" applyAlignment="1">
      <alignment horizontal="left" vertical="center" wrapText="1"/>
    </xf>
    <xf numFmtId="0" fontId="5" fillId="5" borderId="13"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5" fillId="5" borderId="14"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24" xfId="0" applyFont="1" applyFill="1" applyBorder="1" applyAlignment="1">
      <alignment horizontal="center" vertical="center" wrapText="1"/>
    </xf>
    <xf numFmtId="9" fontId="10" fillId="12" borderId="15" xfId="1" applyFont="1" applyFill="1" applyBorder="1" applyAlignment="1">
      <alignment horizontal="center" vertical="center" wrapText="1"/>
    </xf>
    <xf numFmtId="0" fontId="7" fillId="9" borderId="15" xfId="0" applyFont="1" applyFill="1" applyBorder="1" applyAlignment="1">
      <alignment horizontal="center" vertical="center" wrapText="1"/>
    </xf>
    <xf numFmtId="0" fontId="9" fillId="10" borderId="15" xfId="0" applyFont="1" applyFill="1" applyBorder="1"/>
    <xf numFmtId="0" fontId="7" fillId="5" borderId="5" xfId="0" applyFont="1" applyFill="1" applyBorder="1" applyAlignment="1">
      <alignment horizontal="center" vertical="center" wrapText="1"/>
    </xf>
    <xf numFmtId="0" fontId="9" fillId="4" borderId="6" xfId="0" applyFont="1" applyFill="1" applyBorder="1"/>
    <xf numFmtId="0" fontId="9" fillId="4" borderId="7" xfId="0" applyFont="1" applyFill="1" applyBorder="1"/>
    <xf numFmtId="0" fontId="9" fillId="4" borderId="15" xfId="0" applyFont="1" applyFill="1" applyBorder="1"/>
    <xf numFmtId="0" fontId="7" fillId="9" borderId="18" xfId="0" applyFont="1" applyFill="1" applyBorder="1" applyAlignment="1">
      <alignment horizontal="center" vertical="center" wrapText="1"/>
    </xf>
    <xf numFmtId="0" fontId="9" fillId="10" borderId="18" xfId="0" applyFont="1" applyFill="1" applyBorder="1"/>
    <xf numFmtId="0" fontId="8" fillId="2" borderId="10" xfId="0" applyFont="1" applyFill="1" applyBorder="1" applyAlignment="1">
      <alignment horizontal="left" vertical="center" wrapText="1"/>
    </xf>
    <xf numFmtId="9" fontId="6" fillId="7" borderId="12" xfId="1" applyFont="1" applyFill="1" applyBorder="1" applyAlignment="1">
      <alignment horizontal="center" vertical="center"/>
    </xf>
    <xf numFmtId="9" fontId="6" fillId="7" borderId="15" xfId="1" applyFont="1" applyFill="1" applyBorder="1" applyAlignment="1">
      <alignment horizontal="center" vertical="center"/>
    </xf>
    <xf numFmtId="44" fontId="12" fillId="7" borderId="12" xfId="0" applyNumberFormat="1" applyFont="1" applyFill="1" applyBorder="1" applyAlignment="1">
      <alignment horizontal="center" vertical="center"/>
    </xf>
    <xf numFmtId="44" fontId="12" fillId="7" borderId="15" xfId="0" applyNumberFormat="1" applyFont="1" applyFill="1" applyBorder="1" applyAlignment="1">
      <alignment horizontal="center" vertical="center"/>
    </xf>
    <xf numFmtId="0" fontId="5" fillId="4" borderId="41" xfId="0" applyFont="1" applyFill="1" applyBorder="1" applyAlignment="1">
      <alignment horizontal="center" vertical="center" wrapText="1"/>
    </xf>
    <xf numFmtId="14" fontId="9" fillId="4" borderId="41" xfId="0" applyNumberFormat="1" applyFont="1" applyFill="1" applyBorder="1" applyAlignment="1">
      <alignment horizontal="center" vertical="center" wrapText="1"/>
    </xf>
    <xf numFmtId="0" fontId="7" fillId="3" borderId="4" xfId="0" applyFont="1" applyFill="1" applyBorder="1" applyAlignment="1">
      <alignment horizontal="center" vertical="center"/>
    </xf>
    <xf numFmtId="0" fontId="7" fillId="3" borderId="11" xfId="0" applyFont="1" applyFill="1" applyBorder="1" applyAlignment="1">
      <alignment horizontal="center" vertical="center"/>
    </xf>
    <xf numFmtId="0" fontId="7" fillId="3" borderId="15" xfId="0" applyFont="1" applyFill="1" applyBorder="1" applyAlignment="1">
      <alignment horizontal="center" vertical="center"/>
    </xf>
    <xf numFmtId="0" fontId="3" fillId="4" borderId="41" xfId="0" applyFont="1" applyFill="1" applyBorder="1" applyAlignment="1">
      <alignment horizontal="center" vertical="center" wrapText="1"/>
    </xf>
    <xf numFmtId="0" fontId="9" fillId="4" borderId="41" xfId="0" quotePrefix="1" applyFont="1" applyFill="1" applyBorder="1" applyAlignment="1">
      <alignment horizontal="left" vertical="center" wrapText="1"/>
    </xf>
    <xf numFmtId="0" fontId="2" fillId="4" borderId="41"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9" fillId="0" borderId="6" xfId="0" applyFont="1" applyBorder="1"/>
    <xf numFmtId="0" fontId="9" fillId="0" borderId="7" xfId="0" applyFont="1" applyBorder="1"/>
    <xf numFmtId="0" fontId="3" fillId="4" borderId="41" xfId="0" applyFont="1" applyFill="1" applyBorder="1" applyAlignment="1">
      <alignment horizontal="left" vertical="center" wrapText="1"/>
    </xf>
    <xf numFmtId="0" fontId="9" fillId="4" borderId="41" xfId="0" applyFont="1" applyFill="1" applyBorder="1" applyAlignment="1">
      <alignment horizontal="left"/>
    </xf>
    <xf numFmtId="44" fontId="14" fillId="4" borderId="25" xfId="3" applyFont="1" applyFill="1" applyBorder="1" applyAlignment="1" applyProtection="1">
      <alignment horizontal="center" vertical="center" wrapText="1"/>
      <protection locked="0"/>
    </xf>
    <xf numFmtId="44" fontId="14" fillId="4" borderId="24" xfId="3" applyFont="1" applyFill="1" applyBorder="1" applyAlignment="1" applyProtection="1">
      <alignment horizontal="center" vertical="center" wrapText="1"/>
      <protection locked="0"/>
    </xf>
    <xf numFmtId="9" fontId="5" fillId="2" borderId="34" xfId="1" applyFont="1" applyFill="1" applyBorder="1" applyAlignment="1">
      <alignment horizontal="left" vertical="center" wrapText="1"/>
    </xf>
    <xf numFmtId="9" fontId="5" fillId="2" borderId="15" xfId="1" applyFont="1" applyFill="1" applyBorder="1" applyAlignment="1">
      <alignment horizontal="left" vertical="center" wrapText="1"/>
    </xf>
    <xf numFmtId="9" fontId="5" fillId="2" borderId="35" xfId="1" applyFont="1" applyFill="1" applyBorder="1" applyAlignment="1">
      <alignment horizontal="left" vertical="center" wrapText="1"/>
    </xf>
    <xf numFmtId="9" fontId="5" fillId="2" borderId="22" xfId="1" applyFont="1" applyFill="1" applyBorder="1" applyAlignment="1">
      <alignment horizontal="left" vertical="center" wrapText="1"/>
    </xf>
    <xf numFmtId="9" fontId="5" fillId="2" borderId="18" xfId="1" applyFont="1" applyFill="1" applyBorder="1" applyAlignment="1">
      <alignment horizontal="left" vertical="center" wrapText="1"/>
    </xf>
    <xf numFmtId="9" fontId="5" fillId="2" borderId="20" xfId="1" applyFont="1" applyFill="1" applyBorder="1" applyAlignment="1">
      <alignment horizontal="left" vertical="center" wrapText="1"/>
    </xf>
    <xf numFmtId="10" fontId="5" fillId="2" borderId="42" xfId="1" applyNumberFormat="1" applyFont="1" applyFill="1" applyBorder="1" applyAlignment="1">
      <alignment horizontal="center" vertical="center" wrapText="1"/>
    </xf>
    <xf numFmtId="10" fontId="5" fillId="2" borderId="38" xfId="1" applyNumberFormat="1" applyFont="1" applyFill="1" applyBorder="1" applyAlignment="1">
      <alignment horizontal="center" vertical="center" wrapText="1"/>
    </xf>
    <xf numFmtId="9" fontId="5" fillId="2" borderId="42" xfId="1" applyFont="1" applyFill="1" applyBorder="1" applyAlignment="1">
      <alignment horizontal="center" vertical="center" wrapText="1"/>
    </xf>
    <xf numFmtId="9" fontId="5" fillId="2" borderId="38" xfId="1" applyFont="1" applyFill="1" applyBorder="1" applyAlignment="1">
      <alignment horizontal="center" vertical="center" wrapText="1"/>
    </xf>
    <xf numFmtId="0" fontId="2" fillId="2" borderId="45" xfId="0" applyFont="1" applyFill="1" applyBorder="1" applyAlignment="1">
      <alignment horizontal="right" vertical="center" wrapText="1"/>
    </xf>
    <xf numFmtId="0" fontId="2" fillId="2" borderId="10" xfId="0" applyFont="1" applyFill="1" applyBorder="1" applyAlignment="1">
      <alignment horizontal="right" vertical="center" wrapText="1"/>
    </xf>
    <xf numFmtId="0" fontId="2" fillId="2" borderId="30" xfId="0" applyFont="1" applyFill="1" applyBorder="1" applyAlignment="1">
      <alignment horizontal="right" vertical="center" wrapText="1"/>
    </xf>
    <xf numFmtId="164" fontId="5" fillId="0" borderId="38" xfId="2" applyFont="1" applyFill="1" applyBorder="1" applyAlignment="1">
      <alignment horizontal="center" vertical="center" wrapText="1"/>
    </xf>
    <xf numFmtId="10" fontId="8" fillId="6" borderId="13" xfId="0" applyNumberFormat="1" applyFont="1" applyFill="1" applyBorder="1" applyAlignment="1">
      <alignment horizontal="center" vertical="center" wrapText="1"/>
    </xf>
    <xf numFmtId="10" fontId="8" fillId="6" borderId="14" xfId="0" applyNumberFormat="1" applyFont="1" applyFill="1" applyBorder="1" applyAlignment="1">
      <alignment horizontal="center" vertical="center" wrapText="1"/>
    </xf>
    <xf numFmtId="9" fontId="8" fillId="6" borderId="13" xfId="0" applyNumberFormat="1" applyFont="1" applyFill="1" applyBorder="1" applyAlignment="1">
      <alignment horizontal="center" vertical="center" wrapText="1"/>
    </xf>
    <xf numFmtId="9" fontId="8" fillId="6" borderId="14" xfId="0" applyNumberFormat="1" applyFont="1" applyFill="1" applyBorder="1" applyAlignment="1">
      <alignment horizontal="center" vertical="center" wrapText="1"/>
    </xf>
  </cellXfs>
  <cellStyles count="6">
    <cellStyle name="Millares" xfId="4" builtinId="3"/>
    <cellStyle name="Millares [0]" xfId="2" builtinId="6"/>
    <cellStyle name="Moneda" xfId="5" builtinId="4"/>
    <cellStyle name="Moneda 2" xfId="3"/>
    <cellStyle name="Normal" xfId="0" builtinId="0"/>
    <cellStyle name="Porcentaje" xfId="1" builtinId="5"/>
  </cellStyles>
  <dxfs count="12">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b/>
        <color rgb="FF000000"/>
      </font>
      <fill>
        <patternFill patternType="solid">
          <fgColor rgb="FFD9D9D9"/>
          <bgColor rgb="FFD9D9D9"/>
        </patternFill>
      </fill>
      <border>
        <top style="double">
          <color rgb="FF000000"/>
        </top>
      </border>
    </dxf>
    <dxf>
      <font>
        <color rgb="FFFFFFFF"/>
      </font>
      <fill>
        <patternFill patternType="solid">
          <fgColor rgb="FF666666"/>
          <bgColor rgb="FF666666"/>
        </patternFill>
      </fill>
      <border>
        <bottom style="thin">
          <color rgb="FFFFFFFF"/>
        </bottom>
      </border>
    </dxf>
    <dxf>
      <font>
        <color rgb="FF000000"/>
      </font>
      <fill>
        <patternFill patternType="solid">
          <fgColor rgb="FFFFFFFF"/>
          <bgColor rgb="FFFFFFFF"/>
        </patternFill>
      </fill>
    </dxf>
  </dxfs>
  <tableStyles count="1">
    <tableStyle name="Google Sheets Pivot Table Style" table="0" count="12">
      <tableStyleElement type="wholeTable" dxfId="11"/>
      <tableStyleElement type="headerRow" dxfId="10"/>
      <tableStyleElement type="totalRow" dxfId="9"/>
      <tableStyleElement type="firstSubtotalRow" dxfId="8"/>
      <tableStyleElement type="secondSubtotalRow" dxfId="7"/>
      <tableStyleElement type="thirdSubtotalRow" dxfId="6"/>
      <tableStyleElement type="firstColumnSubheading" dxfId="5"/>
      <tableStyleElement type="secondColumnSubheading" dxfId="4"/>
      <tableStyleElement type="thirdColumnSubheading" dxfId="3"/>
      <tableStyleElement type="firstRowSubheading" dxfId="2"/>
      <tableStyleElement type="secondRowSubheading" dxfId="1"/>
      <tableStyleElement type="thirdRowSubheading"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421822</xdr:colOff>
      <xdr:row>1</xdr:row>
      <xdr:rowOff>126547</xdr:rowOff>
    </xdr:from>
    <xdr:ext cx="1114425" cy="1066800"/>
    <xdr:pic>
      <xdr:nvPicPr>
        <xdr:cNvPr id="2" name="image1.png">
          <a:extLst>
            <a:ext uri="{FF2B5EF4-FFF2-40B4-BE49-F238E27FC236}">
              <a16:creationId xmlns=""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xfrm>
          <a:off x="530679" y="289833"/>
          <a:ext cx="1114425" cy="1066800"/>
        </a:xfrm>
        <a:prstGeom prst="rect">
          <a:avLst/>
        </a:prstGeom>
        <a:noFill/>
      </xdr:spPr>
    </xdr:pic>
    <xdr:clientData fLocksWithSheet="0"/>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848"/>
  <sheetViews>
    <sheetView tabSelected="1" topLeftCell="G1" zoomScale="90" zoomScaleNormal="90" workbookViewId="0">
      <selection activeCell="M15" sqref="M15"/>
    </sheetView>
  </sheetViews>
  <sheetFormatPr baseColWidth="10" defaultColWidth="14.42578125" defaultRowHeight="15" customHeight="1" x14ac:dyDescent="0.25"/>
  <cols>
    <col min="1" max="1" width="1.5703125" style="10" customWidth="1"/>
    <col min="2" max="2" width="38.85546875" style="10" customWidth="1"/>
    <col min="3" max="3" width="12" style="10" customWidth="1"/>
    <col min="4" max="4" width="47.42578125" style="10" customWidth="1"/>
    <col min="5" max="5" width="18.42578125" style="10" customWidth="1"/>
    <col min="6" max="6" width="18.7109375" style="10" customWidth="1"/>
    <col min="7" max="7" width="22.42578125" style="10" customWidth="1"/>
    <col min="8" max="8" width="25.7109375" style="10" customWidth="1"/>
    <col min="9" max="9" width="15.85546875" style="10" customWidth="1"/>
    <col min="10" max="10" width="19" style="10" customWidth="1"/>
    <col min="11" max="11" width="20.140625" style="10" bestFit="1" customWidth="1"/>
    <col min="12" max="12" width="18.5703125" style="10" bestFit="1" customWidth="1"/>
    <col min="13" max="13" width="18.7109375" style="10" customWidth="1"/>
    <col min="14" max="14" width="19.28515625" style="10" customWidth="1"/>
    <col min="15" max="15" width="15.85546875" style="10" customWidth="1"/>
    <col min="16" max="16" width="20.7109375" style="78" customWidth="1"/>
    <col min="17" max="17" width="30.7109375" style="78" customWidth="1"/>
    <col min="18" max="18" width="19.85546875" style="78" customWidth="1"/>
    <col min="19" max="19" width="27.5703125" style="10" customWidth="1"/>
    <col min="20" max="20" width="21" style="10" customWidth="1"/>
    <col min="21" max="21" width="13.5703125" style="10" customWidth="1"/>
    <col min="22" max="22" width="26.5703125" style="10" customWidth="1"/>
    <col min="23" max="23" width="2.7109375" style="10" customWidth="1"/>
    <col min="24" max="24" width="10.7109375" style="10" customWidth="1"/>
    <col min="25" max="16384" width="14.42578125" style="10"/>
  </cols>
  <sheetData>
    <row r="1" spans="1:36" ht="12.75" customHeight="1" thickBot="1" x14ac:dyDescent="0.3">
      <c r="A1" s="5" t="s">
        <v>5</v>
      </c>
      <c r="B1" s="5" t="s">
        <v>5</v>
      </c>
      <c r="C1" s="5" t="s">
        <v>5</v>
      </c>
      <c r="D1" s="5" t="s">
        <v>5</v>
      </c>
      <c r="E1" s="5" t="s">
        <v>5</v>
      </c>
      <c r="F1" s="5" t="s">
        <v>5</v>
      </c>
      <c r="G1" s="5" t="s">
        <v>5</v>
      </c>
      <c r="H1" s="5" t="s">
        <v>5</v>
      </c>
      <c r="I1" s="6"/>
      <c r="J1" s="7" t="s">
        <v>5</v>
      </c>
      <c r="K1" s="8"/>
      <c r="L1" s="8"/>
      <c r="M1" s="8"/>
      <c r="N1" s="7" t="s">
        <v>5</v>
      </c>
      <c r="O1" s="8"/>
      <c r="P1" s="127"/>
      <c r="Q1" s="128" t="s">
        <v>5</v>
      </c>
      <c r="R1" s="128" t="s">
        <v>5</v>
      </c>
      <c r="S1" s="5" t="s">
        <v>5</v>
      </c>
      <c r="T1" s="5" t="s">
        <v>5</v>
      </c>
      <c r="U1" s="5" t="s">
        <v>5</v>
      </c>
      <c r="V1" s="5" t="s">
        <v>5</v>
      </c>
      <c r="W1" s="5" t="s">
        <v>5</v>
      </c>
      <c r="X1" s="9" t="s">
        <v>5</v>
      </c>
    </row>
    <row r="2" spans="1:36" ht="33.75" customHeight="1" x14ac:dyDescent="0.25">
      <c r="A2" s="5"/>
      <c r="B2" s="11"/>
      <c r="C2" s="11"/>
      <c r="D2" s="283" t="s">
        <v>32</v>
      </c>
      <c r="E2" s="283"/>
      <c r="F2" s="283"/>
      <c r="G2" s="283"/>
      <c r="H2" s="283"/>
      <c r="I2" s="283"/>
      <c r="J2" s="283"/>
      <c r="K2" s="283"/>
      <c r="L2" s="283"/>
      <c r="M2" s="283"/>
      <c r="N2" s="283"/>
      <c r="O2" s="283"/>
      <c r="P2" s="283"/>
      <c r="Q2" s="129" t="s">
        <v>0</v>
      </c>
      <c r="R2" s="130" t="s">
        <v>35</v>
      </c>
      <c r="S2" s="5"/>
      <c r="T2" s="12"/>
      <c r="U2" s="12"/>
      <c r="V2" s="12"/>
      <c r="W2" s="12"/>
      <c r="X2" s="13"/>
      <c r="Y2" s="14"/>
      <c r="Z2" s="14"/>
      <c r="AA2" s="14"/>
      <c r="AB2" s="14"/>
      <c r="AC2" s="14"/>
      <c r="AD2" s="14"/>
      <c r="AE2" s="14"/>
      <c r="AF2" s="14"/>
      <c r="AG2" s="14"/>
      <c r="AH2" s="14"/>
      <c r="AI2" s="14"/>
      <c r="AJ2" s="14"/>
    </row>
    <row r="3" spans="1:36" ht="33.75" customHeight="1" x14ac:dyDescent="0.25">
      <c r="A3" s="5"/>
      <c r="B3" s="15"/>
      <c r="C3" s="15"/>
      <c r="D3" s="284"/>
      <c r="E3" s="284"/>
      <c r="F3" s="284"/>
      <c r="G3" s="284"/>
      <c r="H3" s="284"/>
      <c r="I3" s="284"/>
      <c r="J3" s="284"/>
      <c r="K3" s="284"/>
      <c r="L3" s="284"/>
      <c r="M3" s="284"/>
      <c r="N3" s="284"/>
      <c r="O3" s="284"/>
      <c r="P3" s="284"/>
      <c r="Q3" s="131" t="s">
        <v>1</v>
      </c>
      <c r="R3" s="132">
        <v>7</v>
      </c>
      <c r="S3" s="5"/>
      <c r="T3" s="12"/>
      <c r="U3" s="12"/>
      <c r="V3" s="16"/>
      <c r="W3" s="16"/>
      <c r="X3" s="13"/>
      <c r="Y3" s="14"/>
      <c r="Z3" s="14"/>
      <c r="AA3" s="14"/>
      <c r="AB3" s="14"/>
      <c r="AC3" s="14"/>
      <c r="AD3" s="14"/>
      <c r="AE3" s="14"/>
      <c r="AF3" s="14"/>
      <c r="AG3" s="14"/>
      <c r="AH3" s="14"/>
      <c r="AI3" s="14"/>
      <c r="AJ3" s="14"/>
    </row>
    <row r="4" spans="1:36" ht="33.75" customHeight="1" thickBot="1" x14ac:dyDescent="0.3">
      <c r="A4" s="5"/>
      <c r="B4" s="17"/>
      <c r="C4" s="17"/>
      <c r="D4" s="282" t="s">
        <v>43</v>
      </c>
      <c r="E4" s="282"/>
      <c r="F4" s="282"/>
      <c r="G4" s="282"/>
      <c r="H4" s="282"/>
      <c r="I4" s="282"/>
      <c r="J4" s="282"/>
      <c r="K4" s="282"/>
      <c r="L4" s="282"/>
      <c r="M4" s="282"/>
      <c r="N4" s="282"/>
      <c r="O4" s="282"/>
      <c r="P4" s="282"/>
      <c r="Q4" s="133" t="s">
        <v>2</v>
      </c>
      <c r="R4" s="134">
        <v>43735</v>
      </c>
      <c r="S4" s="5"/>
      <c r="T4" s="12"/>
      <c r="U4" s="12"/>
      <c r="V4" s="12"/>
      <c r="W4" s="12"/>
      <c r="X4" s="12"/>
      <c r="Y4" s="14"/>
      <c r="Z4" s="14"/>
      <c r="AA4" s="14"/>
      <c r="AB4" s="14"/>
      <c r="AC4" s="14"/>
      <c r="AD4" s="14"/>
      <c r="AE4" s="14"/>
      <c r="AF4" s="14"/>
      <c r="AG4" s="14"/>
      <c r="AH4" s="14"/>
      <c r="AI4" s="14"/>
      <c r="AJ4" s="14"/>
    </row>
    <row r="5" spans="1:36" ht="9" customHeight="1" x14ac:dyDescent="0.25">
      <c r="A5" s="5"/>
      <c r="B5" s="18"/>
      <c r="C5" s="18"/>
      <c r="D5" s="18"/>
      <c r="E5" s="19"/>
      <c r="F5" s="19"/>
      <c r="G5" s="19"/>
      <c r="H5" s="19"/>
      <c r="I5" s="20"/>
      <c r="J5" s="19"/>
      <c r="K5" s="20"/>
      <c r="L5" s="20"/>
      <c r="M5" s="20"/>
      <c r="N5" s="19"/>
      <c r="O5" s="20"/>
      <c r="P5" s="135"/>
      <c r="Q5" s="136"/>
      <c r="R5" s="136"/>
      <c r="S5" s="5"/>
      <c r="T5" s="12"/>
      <c r="U5" s="12"/>
      <c r="V5" s="12"/>
      <c r="W5" s="12"/>
      <c r="X5" s="12"/>
      <c r="Y5" s="21"/>
      <c r="Z5" s="13"/>
      <c r="AA5" s="14"/>
      <c r="AB5" s="14"/>
      <c r="AC5" s="14"/>
      <c r="AD5" s="14"/>
      <c r="AE5" s="14"/>
      <c r="AF5" s="14"/>
      <c r="AG5" s="14"/>
      <c r="AH5" s="14"/>
      <c r="AI5" s="14"/>
      <c r="AJ5" s="14"/>
    </row>
    <row r="6" spans="1:36" ht="18" customHeight="1" x14ac:dyDescent="0.25">
      <c r="A6" s="5"/>
      <c r="B6" s="288" t="s">
        <v>13</v>
      </c>
      <c r="C6" s="289"/>
      <c r="D6" s="289"/>
      <c r="E6" s="289"/>
      <c r="F6" s="289"/>
      <c r="G6" s="289"/>
      <c r="H6" s="290"/>
      <c r="I6" s="22"/>
      <c r="J6" s="23"/>
      <c r="K6" s="24"/>
      <c r="L6" s="24"/>
      <c r="M6" s="24"/>
      <c r="N6" s="23"/>
      <c r="O6" s="24"/>
      <c r="P6" s="137"/>
      <c r="Q6" s="136"/>
      <c r="R6" s="136"/>
      <c r="S6" s="5"/>
      <c r="T6" s="12"/>
      <c r="U6" s="12"/>
      <c r="V6" s="12"/>
      <c r="W6" s="12"/>
      <c r="X6" s="12"/>
      <c r="Y6" s="21"/>
      <c r="Z6" s="13"/>
      <c r="AA6" s="14"/>
      <c r="AB6" s="14"/>
      <c r="AC6" s="14"/>
      <c r="AD6" s="14"/>
      <c r="AE6" s="14"/>
      <c r="AF6" s="14"/>
      <c r="AG6" s="14"/>
      <c r="AH6" s="14"/>
      <c r="AI6" s="14"/>
      <c r="AJ6" s="14"/>
    </row>
    <row r="7" spans="1:36" ht="9.75" customHeight="1" x14ac:dyDescent="0.25">
      <c r="A7" s="5"/>
      <c r="B7" s="24"/>
      <c r="C7" s="24"/>
      <c r="D7" s="25"/>
      <c r="E7" s="25"/>
      <c r="F7" s="25"/>
      <c r="G7" s="25"/>
      <c r="H7" s="25"/>
      <c r="I7" s="25"/>
      <c r="J7" s="24"/>
      <c r="K7" s="24"/>
      <c r="L7" s="24"/>
      <c r="M7" s="24"/>
      <c r="N7" s="24"/>
      <c r="O7" s="24"/>
      <c r="P7" s="137"/>
      <c r="Q7" s="128"/>
      <c r="R7" s="128"/>
      <c r="S7" s="5"/>
      <c r="T7" s="12"/>
      <c r="U7" s="12"/>
      <c r="V7" s="12"/>
      <c r="W7" s="12"/>
      <c r="X7" s="12"/>
      <c r="Y7" s="21"/>
      <c r="Z7" s="13"/>
      <c r="AA7" s="14"/>
      <c r="AB7" s="14"/>
      <c r="AC7" s="14"/>
      <c r="AD7" s="14"/>
      <c r="AE7" s="14"/>
      <c r="AF7" s="14"/>
      <c r="AG7" s="14"/>
      <c r="AH7" s="14"/>
      <c r="AI7" s="14"/>
      <c r="AJ7" s="14"/>
    </row>
    <row r="8" spans="1:36" s="29" customFormat="1" ht="39" customHeight="1" x14ac:dyDescent="0.25">
      <c r="A8" s="26"/>
      <c r="B8" s="291" t="s">
        <v>16</v>
      </c>
      <c r="C8" s="292"/>
      <c r="D8" s="237" t="s">
        <v>93</v>
      </c>
      <c r="E8" s="237"/>
      <c r="F8" s="237"/>
      <c r="G8" s="237"/>
      <c r="H8" s="237"/>
      <c r="I8" s="237"/>
      <c r="J8" s="285" t="s">
        <v>33</v>
      </c>
      <c r="K8" s="285"/>
      <c r="L8" s="285"/>
      <c r="M8" s="237" t="s">
        <v>92</v>
      </c>
      <c r="N8" s="237"/>
      <c r="O8" s="237"/>
      <c r="P8" s="237"/>
      <c r="Q8" s="237"/>
      <c r="R8" s="237"/>
      <c r="S8" s="26"/>
      <c r="T8" s="26"/>
      <c r="U8" s="26"/>
      <c r="V8" s="26"/>
      <c r="W8" s="26"/>
      <c r="X8" s="26"/>
      <c r="Y8" s="27"/>
      <c r="Z8" s="28"/>
    </row>
    <row r="9" spans="1:36" s="29" customFormat="1" ht="117.75" customHeight="1" x14ac:dyDescent="0.25">
      <c r="A9" s="30"/>
      <c r="B9" s="31" t="s">
        <v>25</v>
      </c>
      <c r="C9" s="286" t="s">
        <v>94</v>
      </c>
      <c r="D9" s="239"/>
      <c r="E9" s="239"/>
      <c r="F9" s="239"/>
      <c r="G9" s="287" t="s">
        <v>18</v>
      </c>
      <c r="H9" s="287"/>
      <c r="I9" s="237" t="s">
        <v>95</v>
      </c>
      <c r="J9" s="237"/>
      <c r="K9" s="237"/>
      <c r="L9" s="237"/>
      <c r="M9" s="285" t="s">
        <v>26</v>
      </c>
      <c r="N9" s="285"/>
      <c r="O9" s="239" t="s">
        <v>96</v>
      </c>
      <c r="P9" s="239"/>
      <c r="Q9" s="239"/>
      <c r="R9" s="239"/>
      <c r="S9" s="26"/>
      <c r="T9" s="26"/>
      <c r="U9" s="26"/>
      <c r="V9" s="26"/>
      <c r="W9" s="26"/>
      <c r="X9" s="26"/>
      <c r="Y9" s="27"/>
      <c r="Z9" s="28"/>
    </row>
    <row r="10" spans="1:36" s="29" customFormat="1" ht="38.25" customHeight="1" x14ac:dyDescent="0.25">
      <c r="A10" s="30"/>
      <c r="B10" s="32" t="s">
        <v>27</v>
      </c>
      <c r="C10" s="31"/>
      <c r="D10" s="281" t="s">
        <v>98</v>
      </c>
      <c r="E10" s="281"/>
      <c r="F10" s="281"/>
      <c r="G10" s="281"/>
      <c r="H10" s="285" t="s">
        <v>14</v>
      </c>
      <c r="I10" s="285"/>
      <c r="J10" s="281" t="s">
        <v>99</v>
      </c>
      <c r="K10" s="281"/>
      <c r="L10" s="281"/>
      <c r="M10" s="285" t="s">
        <v>17</v>
      </c>
      <c r="N10" s="285"/>
      <c r="O10" s="285"/>
      <c r="P10" s="285"/>
      <c r="Q10" s="280" t="s">
        <v>493</v>
      </c>
      <c r="R10" s="280"/>
      <c r="S10" s="26"/>
      <c r="T10" s="26"/>
      <c r="U10" s="26"/>
      <c r="V10" s="26"/>
      <c r="W10" s="26"/>
      <c r="X10" s="26"/>
      <c r="Y10" s="27"/>
      <c r="Z10" s="28"/>
    </row>
    <row r="11" spans="1:36" ht="38.25" customHeight="1" x14ac:dyDescent="0.25">
      <c r="A11" s="6"/>
      <c r="B11" s="275" t="s">
        <v>272</v>
      </c>
      <c r="C11" s="275"/>
      <c r="D11" s="275"/>
      <c r="E11" s="275"/>
      <c r="F11" s="275"/>
      <c r="G11" s="275"/>
      <c r="H11" s="275"/>
      <c r="I11" s="275"/>
      <c r="J11" s="275"/>
      <c r="K11" s="275"/>
      <c r="L11" s="275"/>
      <c r="M11" s="275"/>
      <c r="N11" s="275"/>
      <c r="O11" s="275"/>
      <c r="P11" s="275"/>
      <c r="Q11" s="275"/>
      <c r="R11" s="275"/>
      <c r="S11" s="6"/>
      <c r="T11" s="33"/>
      <c r="U11" s="33"/>
      <c r="V11" s="33"/>
      <c r="W11" s="33"/>
      <c r="X11" s="33"/>
      <c r="Y11" s="21"/>
      <c r="Z11" s="13"/>
      <c r="AA11" s="14"/>
      <c r="AB11" s="14"/>
      <c r="AC11" s="14"/>
      <c r="AD11" s="14"/>
      <c r="AE11" s="14"/>
      <c r="AF11" s="14"/>
      <c r="AG11" s="14"/>
      <c r="AH11" s="14"/>
      <c r="AI11" s="14"/>
      <c r="AJ11" s="14"/>
    </row>
    <row r="12" spans="1:36" ht="38.25" customHeight="1" x14ac:dyDescent="0.25">
      <c r="A12" s="5"/>
      <c r="B12" s="202" t="s">
        <v>90</v>
      </c>
      <c r="C12" s="203"/>
      <c r="D12" s="203"/>
      <c r="E12" s="203"/>
      <c r="F12" s="203"/>
      <c r="G12" s="203"/>
      <c r="H12" s="203"/>
      <c r="I12" s="203"/>
      <c r="J12" s="203"/>
      <c r="K12" s="204"/>
      <c r="L12" s="205" t="s">
        <v>11</v>
      </c>
      <c r="M12" s="205"/>
      <c r="N12" s="309">
        <v>7.7299999999999994E-2</v>
      </c>
      <c r="O12" s="310"/>
      <c r="P12" s="206" t="s">
        <v>34</v>
      </c>
      <c r="Q12" s="206"/>
      <c r="R12" s="138">
        <f>O45*N12</f>
        <v>7.6011666666666658E-2</v>
      </c>
      <c r="S12" s="34"/>
      <c r="T12" s="35"/>
      <c r="U12" s="35"/>
      <c r="V12" s="35"/>
      <c r="W12" s="12"/>
      <c r="X12" s="13"/>
      <c r="Y12" s="14"/>
      <c r="Z12" s="14"/>
      <c r="AA12" s="14"/>
      <c r="AB12" s="14"/>
      <c r="AC12" s="14"/>
      <c r="AD12" s="14"/>
      <c r="AE12" s="14"/>
      <c r="AF12" s="14"/>
      <c r="AG12" s="14"/>
      <c r="AH12" s="14"/>
      <c r="AI12" s="14"/>
      <c r="AJ12" s="14"/>
    </row>
    <row r="13" spans="1:36" ht="45" customHeight="1" x14ac:dyDescent="0.25">
      <c r="A13" s="5"/>
      <c r="B13" s="207" t="s">
        <v>6</v>
      </c>
      <c r="C13" s="209" t="s">
        <v>30</v>
      </c>
      <c r="D13" s="209" t="s">
        <v>275</v>
      </c>
      <c r="E13" s="209" t="s">
        <v>8</v>
      </c>
      <c r="F13" s="209" t="s">
        <v>9</v>
      </c>
      <c r="G13" s="209" t="s">
        <v>3</v>
      </c>
      <c r="H13" s="209" t="s">
        <v>4</v>
      </c>
      <c r="I13" s="226" t="s">
        <v>28</v>
      </c>
      <c r="J13" s="227"/>
      <c r="K13" s="227"/>
      <c r="L13" s="227"/>
      <c r="M13" s="227"/>
      <c r="N13" s="227"/>
      <c r="O13" s="228"/>
      <c r="P13" s="211" t="s">
        <v>29</v>
      </c>
      <c r="Q13" s="212"/>
      <c r="R13" s="213"/>
      <c r="S13" s="19"/>
      <c r="T13" s="37"/>
      <c r="U13" s="38"/>
      <c r="V13" s="37"/>
      <c r="W13" s="12"/>
      <c r="X13" s="12"/>
      <c r="Y13" s="14"/>
      <c r="Z13" s="14"/>
      <c r="AA13" s="14"/>
      <c r="AB13" s="14"/>
      <c r="AC13" s="14"/>
      <c r="AD13" s="14"/>
      <c r="AE13" s="14"/>
      <c r="AF13" s="14"/>
      <c r="AG13" s="14"/>
      <c r="AH13" s="14"/>
      <c r="AI13" s="14"/>
      <c r="AJ13" s="14"/>
    </row>
    <row r="14" spans="1:36" ht="21" customHeight="1" x14ac:dyDescent="0.25">
      <c r="A14" s="6"/>
      <c r="B14" s="208"/>
      <c r="C14" s="210"/>
      <c r="D14" s="210"/>
      <c r="E14" s="210"/>
      <c r="F14" s="210"/>
      <c r="G14" s="210"/>
      <c r="H14" s="210"/>
      <c r="I14" s="36" t="s">
        <v>31</v>
      </c>
      <c r="J14" s="39" t="s">
        <v>21</v>
      </c>
      <c r="K14" s="39" t="s">
        <v>22</v>
      </c>
      <c r="L14" s="39" t="s">
        <v>23</v>
      </c>
      <c r="M14" s="39" t="s">
        <v>24</v>
      </c>
      <c r="N14" s="39" t="s">
        <v>15</v>
      </c>
      <c r="O14" s="72" t="s">
        <v>91</v>
      </c>
      <c r="P14" s="214"/>
      <c r="Q14" s="215"/>
      <c r="R14" s="216"/>
      <c r="S14" s="40"/>
      <c r="T14" s="41"/>
      <c r="U14" s="41"/>
      <c r="V14" s="41"/>
      <c r="W14" s="33"/>
      <c r="X14" s="13"/>
      <c r="Y14" s="14"/>
      <c r="Z14" s="14"/>
      <c r="AA14" s="14"/>
      <c r="AB14" s="14"/>
      <c r="AC14" s="14"/>
      <c r="AD14" s="14"/>
      <c r="AE14" s="14"/>
      <c r="AF14" s="14"/>
      <c r="AG14" s="14"/>
      <c r="AH14" s="14"/>
      <c r="AI14" s="14"/>
      <c r="AJ14" s="14"/>
    </row>
    <row r="15" spans="1:36" ht="81.75" customHeight="1" x14ac:dyDescent="0.25">
      <c r="A15" s="167"/>
      <c r="B15" s="233" t="s">
        <v>44</v>
      </c>
      <c r="C15" s="240" t="s">
        <v>59</v>
      </c>
      <c r="D15" s="219" t="s">
        <v>410</v>
      </c>
      <c r="E15" s="172">
        <v>43486</v>
      </c>
      <c r="F15" s="172">
        <v>43830</v>
      </c>
      <c r="G15" s="182" t="s">
        <v>45</v>
      </c>
      <c r="H15" s="182" t="s">
        <v>411</v>
      </c>
      <c r="I15" s="1" t="s">
        <v>19</v>
      </c>
      <c r="J15" s="86">
        <v>2</v>
      </c>
      <c r="K15" s="86">
        <v>3</v>
      </c>
      <c r="L15" s="87">
        <v>4</v>
      </c>
      <c r="M15" s="87">
        <v>4</v>
      </c>
      <c r="N15" s="89">
        <v>4</v>
      </c>
      <c r="O15" s="174">
        <f>+N16/N15</f>
        <v>0.75</v>
      </c>
      <c r="P15" s="176" t="s">
        <v>494</v>
      </c>
      <c r="Q15" s="177"/>
      <c r="R15" s="178"/>
      <c r="S15" s="42"/>
      <c r="T15" s="198"/>
      <c r="U15" s="43"/>
      <c r="V15" s="12"/>
      <c r="W15" s="12"/>
      <c r="X15" s="13"/>
      <c r="Y15" s="14"/>
      <c r="Z15" s="14"/>
      <c r="AA15" s="14"/>
      <c r="AB15" s="14"/>
      <c r="AC15" s="14"/>
      <c r="AD15" s="14"/>
      <c r="AE15" s="14"/>
      <c r="AF15" s="14"/>
      <c r="AG15" s="14"/>
      <c r="AH15" s="14"/>
      <c r="AI15" s="14"/>
      <c r="AJ15" s="14"/>
    </row>
    <row r="16" spans="1:36" ht="318" customHeight="1" x14ac:dyDescent="0.25">
      <c r="A16" s="167"/>
      <c r="B16" s="234"/>
      <c r="C16" s="241"/>
      <c r="D16" s="220"/>
      <c r="E16" s="173"/>
      <c r="F16" s="173"/>
      <c r="G16" s="183"/>
      <c r="H16" s="183"/>
      <c r="I16" s="4" t="s">
        <v>20</v>
      </c>
      <c r="J16" s="86">
        <v>2</v>
      </c>
      <c r="K16" s="86">
        <v>3</v>
      </c>
      <c r="L16" s="88">
        <v>4</v>
      </c>
      <c r="M16" s="88">
        <v>3</v>
      </c>
      <c r="N16" s="89">
        <v>3</v>
      </c>
      <c r="O16" s="175"/>
      <c r="P16" s="179"/>
      <c r="Q16" s="180"/>
      <c r="R16" s="181"/>
      <c r="S16" s="44"/>
      <c r="T16" s="199"/>
      <c r="U16" s="45"/>
      <c r="V16" s="33"/>
      <c r="W16" s="33"/>
      <c r="X16" s="13"/>
      <c r="Y16" s="14"/>
      <c r="Z16" s="14"/>
      <c r="AA16" s="14"/>
      <c r="AB16" s="14"/>
      <c r="AC16" s="14"/>
      <c r="AD16" s="14"/>
      <c r="AE16" s="14"/>
      <c r="AF16" s="14"/>
      <c r="AG16" s="14"/>
      <c r="AH16" s="14"/>
      <c r="AI16" s="14"/>
      <c r="AJ16" s="14"/>
    </row>
    <row r="17" spans="1:36" ht="85.5" customHeight="1" x14ac:dyDescent="0.25">
      <c r="A17" s="167"/>
      <c r="B17" s="234"/>
      <c r="C17" s="240" t="s">
        <v>60</v>
      </c>
      <c r="D17" s="219" t="s">
        <v>412</v>
      </c>
      <c r="E17" s="172">
        <v>43467</v>
      </c>
      <c r="F17" s="172">
        <v>43830</v>
      </c>
      <c r="G17" s="182" t="s">
        <v>45</v>
      </c>
      <c r="H17" s="182" t="s">
        <v>413</v>
      </c>
      <c r="I17" s="1" t="s">
        <v>19</v>
      </c>
      <c r="J17" s="86">
        <v>27</v>
      </c>
      <c r="K17" s="86">
        <v>27</v>
      </c>
      <c r="L17" s="87">
        <v>27</v>
      </c>
      <c r="M17" s="87">
        <v>27</v>
      </c>
      <c r="N17" s="89">
        <v>27</v>
      </c>
      <c r="O17" s="174">
        <f t="shared" ref="O17" si="0">+N18/N17</f>
        <v>1</v>
      </c>
      <c r="P17" s="176" t="s">
        <v>495</v>
      </c>
      <c r="Q17" s="177"/>
      <c r="R17" s="178"/>
      <c r="S17" s="42"/>
      <c r="T17" s="199"/>
      <c r="U17" s="43"/>
      <c r="V17" s="12"/>
      <c r="W17" s="12"/>
      <c r="X17" s="13"/>
      <c r="Y17" s="14"/>
      <c r="Z17" s="14"/>
      <c r="AA17" s="14"/>
      <c r="AB17" s="14"/>
      <c r="AC17" s="14"/>
      <c r="AD17" s="14"/>
      <c r="AE17" s="14"/>
      <c r="AF17" s="14"/>
      <c r="AG17" s="14"/>
      <c r="AH17" s="14"/>
      <c r="AI17" s="14"/>
      <c r="AJ17" s="14"/>
    </row>
    <row r="18" spans="1:36" ht="93" customHeight="1" x14ac:dyDescent="0.25">
      <c r="A18" s="167"/>
      <c r="B18" s="234"/>
      <c r="C18" s="241"/>
      <c r="D18" s="220"/>
      <c r="E18" s="173"/>
      <c r="F18" s="173"/>
      <c r="G18" s="183"/>
      <c r="H18" s="183"/>
      <c r="I18" s="4" t="s">
        <v>20</v>
      </c>
      <c r="J18" s="88">
        <v>5</v>
      </c>
      <c r="K18" s="88">
        <v>5</v>
      </c>
      <c r="L18" s="88">
        <v>5</v>
      </c>
      <c r="M18" s="88">
        <v>12</v>
      </c>
      <c r="N18" s="89">
        <v>27</v>
      </c>
      <c r="O18" s="175"/>
      <c r="P18" s="179"/>
      <c r="Q18" s="180"/>
      <c r="R18" s="181"/>
      <c r="S18" s="44"/>
      <c r="T18" s="199"/>
      <c r="U18" s="45"/>
      <c r="V18" s="33"/>
      <c r="W18" s="33"/>
      <c r="X18" s="13"/>
      <c r="Y18" s="14"/>
      <c r="Z18" s="14"/>
      <c r="AA18" s="14"/>
      <c r="AB18" s="14"/>
      <c r="AC18" s="14"/>
      <c r="AD18" s="14"/>
      <c r="AE18" s="14"/>
      <c r="AF18" s="14"/>
      <c r="AG18" s="14"/>
      <c r="AH18" s="14"/>
      <c r="AI18" s="14"/>
      <c r="AJ18" s="14"/>
    </row>
    <row r="19" spans="1:36" ht="60.75" customHeight="1" x14ac:dyDescent="0.25">
      <c r="A19" s="167"/>
      <c r="B19" s="234"/>
      <c r="C19" s="240" t="s">
        <v>58</v>
      </c>
      <c r="D19" s="219" t="s">
        <v>414</v>
      </c>
      <c r="E19" s="172">
        <v>43467</v>
      </c>
      <c r="F19" s="172">
        <v>43830</v>
      </c>
      <c r="G19" s="182" t="s">
        <v>45</v>
      </c>
      <c r="H19" s="182" t="s">
        <v>48</v>
      </c>
      <c r="I19" s="1" t="s">
        <v>19</v>
      </c>
      <c r="J19" s="86">
        <v>17</v>
      </c>
      <c r="K19" s="86">
        <v>17</v>
      </c>
      <c r="L19" s="87">
        <v>17</v>
      </c>
      <c r="M19" s="87">
        <v>17</v>
      </c>
      <c r="N19" s="89">
        <v>17</v>
      </c>
      <c r="O19" s="174">
        <f t="shared" ref="O19" si="1">+N20/N19</f>
        <v>1</v>
      </c>
      <c r="P19" s="176" t="s">
        <v>496</v>
      </c>
      <c r="Q19" s="177"/>
      <c r="R19" s="178"/>
      <c r="S19" s="42"/>
      <c r="T19" s="199"/>
      <c r="U19" s="43"/>
      <c r="V19" s="12"/>
      <c r="W19" s="12"/>
      <c r="X19" s="13"/>
      <c r="Y19" s="14"/>
      <c r="Z19" s="14"/>
      <c r="AA19" s="14"/>
      <c r="AB19" s="14"/>
      <c r="AC19" s="14"/>
      <c r="AD19" s="14"/>
      <c r="AE19" s="14"/>
      <c r="AF19" s="14"/>
      <c r="AG19" s="14"/>
      <c r="AH19" s="14"/>
      <c r="AI19" s="14"/>
      <c r="AJ19" s="14"/>
    </row>
    <row r="20" spans="1:36" ht="59.25" customHeight="1" x14ac:dyDescent="0.25">
      <c r="A20" s="167"/>
      <c r="B20" s="234"/>
      <c r="C20" s="241"/>
      <c r="D20" s="220"/>
      <c r="E20" s="173"/>
      <c r="F20" s="173"/>
      <c r="G20" s="183"/>
      <c r="H20" s="183"/>
      <c r="I20" s="4" t="s">
        <v>20</v>
      </c>
      <c r="J20" s="88">
        <v>3</v>
      </c>
      <c r="K20" s="88">
        <v>5</v>
      </c>
      <c r="L20" s="88">
        <v>10</v>
      </c>
      <c r="M20" s="88">
        <v>17</v>
      </c>
      <c r="N20" s="89">
        <v>17</v>
      </c>
      <c r="O20" s="175"/>
      <c r="P20" s="179"/>
      <c r="Q20" s="180"/>
      <c r="R20" s="181"/>
      <c r="S20" s="44"/>
      <c r="T20" s="199"/>
      <c r="U20" s="45"/>
      <c r="V20" s="33"/>
      <c r="W20" s="33"/>
      <c r="X20" s="13"/>
      <c r="Y20" s="14"/>
      <c r="Z20" s="14"/>
      <c r="AA20" s="14"/>
      <c r="AB20" s="14"/>
      <c r="AC20" s="14"/>
      <c r="AD20" s="14"/>
      <c r="AE20" s="14"/>
      <c r="AF20" s="14"/>
      <c r="AG20" s="14"/>
      <c r="AH20" s="14"/>
      <c r="AI20" s="14"/>
      <c r="AJ20" s="14"/>
    </row>
    <row r="21" spans="1:36" ht="68.25" customHeight="1" x14ac:dyDescent="0.25">
      <c r="A21" s="167"/>
      <c r="B21" s="234"/>
      <c r="C21" s="240" t="s">
        <v>61</v>
      </c>
      <c r="D21" s="219" t="s">
        <v>415</v>
      </c>
      <c r="E21" s="172">
        <v>43556</v>
      </c>
      <c r="F21" s="172">
        <v>43830</v>
      </c>
      <c r="G21" s="182" t="s">
        <v>45</v>
      </c>
      <c r="H21" s="182" t="s">
        <v>49</v>
      </c>
      <c r="I21" s="1" t="s">
        <v>19</v>
      </c>
      <c r="J21" s="86">
        <v>0</v>
      </c>
      <c r="K21" s="86">
        <v>12</v>
      </c>
      <c r="L21" s="87">
        <v>12</v>
      </c>
      <c r="M21" s="87">
        <v>12</v>
      </c>
      <c r="N21" s="89">
        <v>12</v>
      </c>
      <c r="O21" s="174">
        <f t="shared" ref="O21" si="2">+N22/N21</f>
        <v>1</v>
      </c>
      <c r="P21" s="176" t="s">
        <v>497</v>
      </c>
      <c r="Q21" s="177"/>
      <c r="R21" s="178"/>
      <c r="S21" s="42"/>
      <c r="T21" s="46"/>
      <c r="U21" s="43"/>
      <c r="V21" s="12"/>
      <c r="W21" s="12"/>
      <c r="X21" s="13"/>
      <c r="Y21" s="14"/>
      <c r="Z21" s="14"/>
      <c r="AA21" s="14"/>
      <c r="AB21" s="14"/>
      <c r="AC21" s="14"/>
      <c r="AD21" s="14"/>
      <c r="AE21" s="14"/>
      <c r="AF21" s="14"/>
      <c r="AG21" s="14"/>
      <c r="AH21" s="14"/>
      <c r="AI21" s="14"/>
      <c r="AJ21" s="14"/>
    </row>
    <row r="22" spans="1:36" ht="71.25" customHeight="1" x14ac:dyDescent="0.25">
      <c r="A22" s="167"/>
      <c r="B22" s="234"/>
      <c r="C22" s="241"/>
      <c r="D22" s="220"/>
      <c r="E22" s="173"/>
      <c r="F22" s="173"/>
      <c r="G22" s="183"/>
      <c r="H22" s="183"/>
      <c r="I22" s="4" t="s">
        <v>20</v>
      </c>
      <c r="J22" s="88">
        <v>0</v>
      </c>
      <c r="K22" s="88">
        <v>4</v>
      </c>
      <c r="L22" s="88">
        <v>11</v>
      </c>
      <c r="M22" s="88">
        <v>12</v>
      </c>
      <c r="N22" s="89">
        <v>12</v>
      </c>
      <c r="O22" s="175"/>
      <c r="P22" s="179"/>
      <c r="Q22" s="180"/>
      <c r="R22" s="181"/>
      <c r="S22" s="44"/>
      <c r="T22" s="46"/>
      <c r="U22" s="45"/>
      <c r="V22" s="33"/>
      <c r="W22" s="33"/>
      <c r="X22" s="13"/>
      <c r="Y22" s="14"/>
      <c r="Z22" s="14"/>
      <c r="AA22" s="14"/>
      <c r="AB22" s="14"/>
      <c r="AC22" s="14"/>
      <c r="AD22" s="14"/>
      <c r="AE22" s="14"/>
      <c r="AF22" s="14"/>
      <c r="AG22" s="14"/>
      <c r="AH22" s="14"/>
      <c r="AI22" s="14"/>
      <c r="AJ22" s="14"/>
    </row>
    <row r="23" spans="1:36" ht="66.75" customHeight="1" x14ac:dyDescent="0.25">
      <c r="A23" s="167"/>
      <c r="B23" s="234"/>
      <c r="C23" s="240" t="s">
        <v>62</v>
      </c>
      <c r="D23" s="219" t="s">
        <v>416</v>
      </c>
      <c r="E23" s="172">
        <v>43556</v>
      </c>
      <c r="F23" s="172">
        <v>43830</v>
      </c>
      <c r="G23" s="182" t="s">
        <v>45</v>
      </c>
      <c r="H23" s="182" t="s">
        <v>417</v>
      </c>
      <c r="I23" s="1" t="s">
        <v>19</v>
      </c>
      <c r="J23" s="86">
        <v>0</v>
      </c>
      <c r="K23" s="86">
        <v>31</v>
      </c>
      <c r="L23" s="87">
        <v>31</v>
      </c>
      <c r="M23" s="87">
        <v>31</v>
      </c>
      <c r="N23" s="89">
        <v>31</v>
      </c>
      <c r="O23" s="174">
        <f t="shared" ref="O23" si="3">+N24/N23</f>
        <v>1</v>
      </c>
      <c r="P23" s="176" t="s">
        <v>498</v>
      </c>
      <c r="Q23" s="177"/>
      <c r="R23" s="178"/>
      <c r="S23" s="42"/>
      <c r="T23" s="46"/>
      <c r="U23" s="43"/>
      <c r="V23" s="12"/>
      <c r="W23" s="12"/>
      <c r="X23" s="13"/>
      <c r="Y23" s="14"/>
      <c r="Z23" s="14"/>
      <c r="AA23" s="14"/>
      <c r="AB23" s="14"/>
      <c r="AC23" s="14"/>
      <c r="AD23" s="14"/>
      <c r="AE23" s="14"/>
      <c r="AF23" s="14"/>
      <c r="AG23" s="14"/>
      <c r="AH23" s="14"/>
      <c r="AI23" s="14"/>
      <c r="AJ23" s="14"/>
    </row>
    <row r="24" spans="1:36" ht="79.5" customHeight="1" x14ac:dyDescent="0.25">
      <c r="A24" s="167"/>
      <c r="B24" s="234"/>
      <c r="C24" s="241"/>
      <c r="D24" s="220"/>
      <c r="E24" s="173"/>
      <c r="F24" s="173"/>
      <c r="G24" s="183"/>
      <c r="H24" s="183"/>
      <c r="I24" s="4" t="s">
        <v>20</v>
      </c>
      <c r="J24" s="95">
        <v>0</v>
      </c>
      <c r="K24" s="95">
        <v>29</v>
      </c>
      <c r="L24" s="88">
        <v>30</v>
      </c>
      <c r="M24" s="88">
        <v>31</v>
      </c>
      <c r="N24" s="89">
        <v>31</v>
      </c>
      <c r="O24" s="175"/>
      <c r="P24" s="179"/>
      <c r="Q24" s="180"/>
      <c r="R24" s="181"/>
      <c r="S24" s="44"/>
      <c r="T24" s="46"/>
      <c r="U24" s="45"/>
      <c r="V24" s="33"/>
      <c r="W24" s="33"/>
      <c r="X24" s="13"/>
      <c r="Y24" s="14"/>
      <c r="Z24" s="14"/>
      <c r="AA24" s="14"/>
      <c r="AB24" s="14"/>
      <c r="AC24" s="14"/>
      <c r="AD24" s="14"/>
      <c r="AE24" s="14"/>
      <c r="AF24" s="14"/>
      <c r="AG24" s="14"/>
      <c r="AH24" s="14"/>
      <c r="AI24" s="14"/>
      <c r="AJ24" s="14"/>
    </row>
    <row r="25" spans="1:36" ht="215.25" customHeight="1" x14ac:dyDescent="0.25">
      <c r="A25" s="167"/>
      <c r="B25" s="234"/>
      <c r="C25" s="240" t="s">
        <v>63</v>
      </c>
      <c r="D25" s="219" t="s">
        <v>418</v>
      </c>
      <c r="E25" s="172">
        <v>43467</v>
      </c>
      <c r="F25" s="172">
        <v>43830</v>
      </c>
      <c r="G25" s="182" t="s">
        <v>45</v>
      </c>
      <c r="H25" s="182" t="s">
        <v>419</v>
      </c>
      <c r="I25" s="1" t="s">
        <v>19</v>
      </c>
      <c r="J25" s="95">
        <v>12</v>
      </c>
      <c r="K25" s="96">
        <v>9</v>
      </c>
      <c r="L25" s="87">
        <v>17</v>
      </c>
      <c r="M25" s="87">
        <v>15</v>
      </c>
      <c r="N25" s="89">
        <v>53</v>
      </c>
      <c r="O25" s="174">
        <f t="shared" ref="O25" si="4">+N26/N25</f>
        <v>1</v>
      </c>
      <c r="P25" s="176" t="s">
        <v>499</v>
      </c>
      <c r="Q25" s="177"/>
      <c r="R25" s="178"/>
      <c r="S25" s="42"/>
      <c r="T25" s="46"/>
      <c r="U25" s="43"/>
      <c r="V25" s="12"/>
      <c r="W25" s="12"/>
      <c r="X25" s="13"/>
      <c r="Y25" s="14"/>
      <c r="Z25" s="14"/>
      <c r="AA25" s="14"/>
      <c r="AB25" s="14"/>
      <c r="AC25" s="14"/>
      <c r="AD25" s="14"/>
      <c r="AE25" s="14"/>
      <c r="AF25" s="14"/>
      <c r="AG25" s="14"/>
      <c r="AH25" s="14"/>
      <c r="AI25" s="14"/>
      <c r="AJ25" s="14"/>
    </row>
    <row r="26" spans="1:36" ht="215.25" customHeight="1" x14ac:dyDescent="0.25">
      <c r="A26" s="167"/>
      <c r="B26" s="234"/>
      <c r="C26" s="241"/>
      <c r="D26" s="220"/>
      <c r="E26" s="173"/>
      <c r="F26" s="173"/>
      <c r="G26" s="183"/>
      <c r="H26" s="183"/>
      <c r="I26" s="4" t="s">
        <v>20</v>
      </c>
      <c r="J26" s="95">
        <v>12</v>
      </c>
      <c r="K26" s="95">
        <v>9</v>
      </c>
      <c r="L26" s="88">
        <v>17</v>
      </c>
      <c r="M26" s="88">
        <v>15</v>
      </c>
      <c r="N26" s="89">
        <v>53</v>
      </c>
      <c r="O26" s="175"/>
      <c r="P26" s="179"/>
      <c r="Q26" s="180"/>
      <c r="R26" s="181"/>
      <c r="S26" s="44"/>
      <c r="T26" s="46"/>
      <c r="U26" s="45"/>
      <c r="V26" s="33"/>
      <c r="W26" s="33"/>
      <c r="X26" s="13"/>
      <c r="Y26" s="14"/>
      <c r="Z26" s="14"/>
      <c r="AA26" s="14"/>
      <c r="AB26" s="14"/>
      <c r="AC26" s="14"/>
      <c r="AD26" s="14"/>
      <c r="AE26" s="14"/>
      <c r="AF26" s="14"/>
      <c r="AG26" s="14"/>
      <c r="AH26" s="14"/>
      <c r="AI26" s="14"/>
      <c r="AJ26" s="14"/>
    </row>
    <row r="27" spans="1:36" ht="91.5" customHeight="1" x14ac:dyDescent="0.25">
      <c r="A27" s="167"/>
      <c r="B27" s="234"/>
      <c r="C27" s="240" t="s">
        <v>64</v>
      </c>
      <c r="D27" s="219" t="s">
        <v>311</v>
      </c>
      <c r="E27" s="172">
        <v>43467</v>
      </c>
      <c r="F27" s="172">
        <v>43830</v>
      </c>
      <c r="G27" s="182" t="s">
        <v>46</v>
      </c>
      <c r="H27" s="182" t="s">
        <v>50</v>
      </c>
      <c r="I27" s="1" t="s">
        <v>19</v>
      </c>
      <c r="J27" s="111">
        <v>33</v>
      </c>
      <c r="K27" s="112">
        <v>9</v>
      </c>
      <c r="L27" s="113">
        <v>10</v>
      </c>
      <c r="M27" s="87">
        <v>6</v>
      </c>
      <c r="N27" s="89">
        <f t="shared" ref="N27:N44" si="5">J27+K27+L27+M27</f>
        <v>58</v>
      </c>
      <c r="O27" s="174">
        <f t="shared" ref="O27:O43" si="6">+N28/N27</f>
        <v>1</v>
      </c>
      <c r="P27" s="176" t="s">
        <v>509</v>
      </c>
      <c r="Q27" s="177"/>
      <c r="R27" s="178"/>
      <c r="S27" s="42"/>
      <c r="T27" s="46"/>
      <c r="U27" s="43"/>
      <c r="V27" s="12"/>
      <c r="W27" s="12"/>
      <c r="X27" s="13"/>
      <c r="Y27" s="14"/>
      <c r="Z27" s="14"/>
      <c r="AA27" s="14"/>
      <c r="AB27" s="14"/>
      <c r="AC27" s="14"/>
      <c r="AD27" s="14"/>
      <c r="AE27" s="14"/>
      <c r="AF27" s="14"/>
      <c r="AG27" s="14"/>
      <c r="AH27" s="14"/>
      <c r="AI27" s="14"/>
      <c r="AJ27" s="14"/>
    </row>
    <row r="28" spans="1:36" ht="79.5" customHeight="1" x14ac:dyDescent="0.25">
      <c r="A28" s="167"/>
      <c r="B28" s="234"/>
      <c r="C28" s="241"/>
      <c r="D28" s="220"/>
      <c r="E28" s="173"/>
      <c r="F28" s="173"/>
      <c r="G28" s="183"/>
      <c r="H28" s="183"/>
      <c r="I28" s="4" t="s">
        <v>20</v>
      </c>
      <c r="J28" s="114">
        <v>33</v>
      </c>
      <c r="K28" s="115">
        <v>9</v>
      </c>
      <c r="L28" s="115">
        <v>10</v>
      </c>
      <c r="M28" s="88">
        <v>6</v>
      </c>
      <c r="N28" s="89">
        <f t="shared" si="5"/>
        <v>58</v>
      </c>
      <c r="O28" s="175"/>
      <c r="P28" s="179"/>
      <c r="Q28" s="180"/>
      <c r="R28" s="181"/>
      <c r="S28" s="44"/>
      <c r="T28" s="46"/>
      <c r="U28" s="45"/>
      <c r="V28" s="33"/>
      <c r="W28" s="33"/>
      <c r="X28" s="13"/>
      <c r="Y28" s="14"/>
      <c r="Z28" s="14"/>
      <c r="AA28" s="14"/>
      <c r="AB28" s="14"/>
      <c r="AC28" s="14"/>
      <c r="AD28" s="14"/>
      <c r="AE28" s="14"/>
      <c r="AF28" s="14"/>
      <c r="AG28" s="14"/>
      <c r="AH28" s="14"/>
      <c r="AI28" s="14"/>
      <c r="AJ28" s="14"/>
    </row>
    <row r="29" spans="1:36" ht="102.75" customHeight="1" x14ac:dyDescent="0.25">
      <c r="A29" s="167"/>
      <c r="B29" s="234"/>
      <c r="C29" s="240" t="s">
        <v>65</v>
      </c>
      <c r="D29" s="219" t="s">
        <v>312</v>
      </c>
      <c r="E29" s="172">
        <v>43467</v>
      </c>
      <c r="F29" s="172">
        <v>43830</v>
      </c>
      <c r="G29" s="242" t="s">
        <v>46</v>
      </c>
      <c r="H29" s="182" t="s">
        <v>51</v>
      </c>
      <c r="I29" s="1" t="s">
        <v>19</v>
      </c>
      <c r="J29" s="113">
        <v>101</v>
      </c>
      <c r="K29" s="113">
        <v>52</v>
      </c>
      <c r="L29" s="113">
        <v>62</v>
      </c>
      <c r="M29" s="87">
        <v>49</v>
      </c>
      <c r="N29" s="89">
        <f t="shared" si="5"/>
        <v>264</v>
      </c>
      <c r="O29" s="174">
        <f t="shared" si="6"/>
        <v>1</v>
      </c>
      <c r="P29" s="176" t="s">
        <v>510</v>
      </c>
      <c r="Q29" s="177"/>
      <c r="R29" s="178"/>
      <c r="S29" s="42"/>
      <c r="T29" s="46"/>
      <c r="U29" s="43"/>
      <c r="V29" s="12"/>
      <c r="W29" s="12"/>
      <c r="X29" s="13"/>
      <c r="Y29" s="14"/>
      <c r="Z29" s="14"/>
      <c r="AA29" s="14"/>
      <c r="AB29" s="14"/>
      <c r="AC29" s="14"/>
      <c r="AD29" s="14"/>
      <c r="AE29" s="14"/>
      <c r="AF29" s="14"/>
      <c r="AG29" s="14"/>
      <c r="AH29" s="14"/>
      <c r="AI29" s="14"/>
      <c r="AJ29" s="14"/>
    </row>
    <row r="30" spans="1:36" ht="117.75" customHeight="1" x14ac:dyDescent="0.25">
      <c r="A30" s="167"/>
      <c r="B30" s="234"/>
      <c r="C30" s="241"/>
      <c r="D30" s="220"/>
      <c r="E30" s="173"/>
      <c r="F30" s="173"/>
      <c r="G30" s="243"/>
      <c r="H30" s="183"/>
      <c r="I30" s="4" t="s">
        <v>20</v>
      </c>
      <c r="J30" s="113">
        <v>101</v>
      </c>
      <c r="K30" s="113">
        <v>52</v>
      </c>
      <c r="L30" s="113">
        <v>62</v>
      </c>
      <c r="M30" s="88">
        <v>49</v>
      </c>
      <c r="N30" s="89">
        <f t="shared" si="5"/>
        <v>264</v>
      </c>
      <c r="O30" s="175"/>
      <c r="P30" s="179"/>
      <c r="Q30" s="180"/>
      <c r="R30" s="181"/>
      <c r="S30" s="44"/>
      <c r="T30" s="46"/>
      <c r="U30" s="45"/>
      <c r="V30" s="33"/>
      <c r="W30" s="33"/>
      <c r="X30" s="13"/>
      <c r="Y30" s="14"/>
      <c r="Z30" s="14"/>
      <c r="AA30" s="14"/>
      <c r="AB30" s="14"/>
      <c r="AC30" s="14"/>
      <c r="AD30" s="14"/>
      <c r="AE30" s="14"/>
      <c r="AF30" s="14"/>
      <c r="AG30" s="14"/>
      <c r="AH30" s="14"/>
      <c r="AI30" s="14"/>
      <c r="AJ30" s="14"/>
    </row>
    <row r="31" spans="1:36" ht="89.25" customHeight="1" x14ac:dyDescent="0.25">
      <c r="A31" s="167"/>
      <c r="B31" s="234"/>
      <c r="C31" s="240" t="s">
        <v>66</v>
      </c>
      <c r="D31" s="219" t="s">
        <v>313</v>
      </c>
      <c r="E31" s="172">
        <v>43467</v>
      </c>
      <c r="F31" s="172">
        <v>43830</v>
      </c>
      <c r="G31" s="182" t="s">
        <v>46</v>
      </c>
      <c r="H31" s="182" t="s">
        <v>52</v>
      </c>
      <c r="I31" s="1" t="s">
        <v>19</v>
      </c>
      <c r="J31" s="86">
        <v>1</v>
      </c>
      <c r="K31" s="86">
        <v>0</v>
      </c>
      <c r="L31" s="87">
        <v>0</v>
      </c>
      <c r="M31" s="87">
        <v>1</v>
      </c>
      <c r="N31" s="89">
        <f t="shared" si="5"/>
        <v>2</v>
      </c>
      <c r="O31" s="174">
        <f t="shared" si="6"/>
        <v>1</v>
      </c>
      <c r="P31" s="176" t="s">
        <v>511</v>
      </c>
      <c r="Q31" s="177"/>
      <c r="R31" s="178"/>
      <c r="S31" s="42"/>
      <c r="T31" s="46"/>
      <c r="U31" s="43"/>
      <c r="V31" s="12"/>
      <c r="W31" s="12"/>
      <c r="X31" s="13"/>
      <c r="Y31" s="14"/>
      <c r="Z31" s="14"/>
      <c r="AA31" s="14"/>
      <c r="AB31" s="14"/>
      <c r="AC31" s="14"/>
      <c r="AD31" s="14"/>
      <c r="AE31" s="14"/>
      <c r="AF31" s="14"/>
      <c r="AG31" s="14"/>
      <c r="AH31" s="14"/>
      <c r="AI31" s="14"/>
      <c r="AJ31" s="14"/>
    </row>
    <row r="32" spans="1:36" ht="105" customHeight="1" x14ac:dyDescent="0.25">
      <c r="A32" s="167"/>
      <c r="B32" s="234"/>
      <c r="C32" s="241"/>
      <c r="D32" s="220"/>
      <c r="E32" s="173"/>
      <c r="F32" s="173"/>
      <c r="G32" s="183"/>
      <c r="H32" s="183"/>
      <c r="I32" s="4" t="s">
        <v>20</v>
      </c>
      <c r="J32" s="88">
        <v>1</v>
      </c>
      <c r="K32" s="88">
        <v>0</v>
      </c>
      <c r="L32" s="88">
        <v>0</v>
      </c>
      <c r="M32" s="88">
        <v>1</v>
      </c>
      <c r="N32" s="89">
        <f t="shared" si="5"/>
        <v>2</v>
      </c>
      <c r="O32" s="175"/>
      <c r="P32" s="179"/>
      <c r="Q32" s="180"/>
      <c r="R32" s="181"/>
      <c r="S32" s="44"/>
      <c r="T32" s="46"/>
      <c r="U32" s="45"/>
      <c r="V32" s="33"/>
      <c r="W32" s="33"/>
      <c r="X32" s="13"/>
      <c r="Y32" s="14"/>
      <c r="Z32" s="14"/>
      <c r="AA32" s="14"/>
      <c r="AB32" s="14"/>
      <c r="AC32" s="14"/>
      <c r="AD32" s="14"/>
      <c r="AE32" s="14"/>
      <c r="AF32" s="14"/>
      <c r="AG32" s="14"/>
      <c r="AH32" s="14"/>
      <c r="AI32" s="14"/>
      <c r="AJ32" s="14"/>
    </row>
    <row r="33" spans="1:36" ht="144" customHeight="1" x14ac:dyDescent="0.25">
      <c r="A33" s="167"/>
      <c r="B33" s="234"/>
      <c r="C33" s="240" t="s">
        <v>67</v>
      </c>
      <c r="D33" s="219" t="s">
        <v>328</v>
      </c>
      <c r="E33" s="172">
        <v>43467</v>
      </c>
      <c r="F33" s="172">
        <v>43830</v>
      </c>
      <c r="G33" s="182" t="s">
        <v>47</v>
      </c>
      <c r="H33" s="182" t="s">
        <v>406</v>
      </c>
      <c r="I33" s="1" t="s">
        <v>19</v>
      </c>
      <c r="J33" s="125">
        <v>1</v>
      </c>
      <c r="K33" s="125">
        <v>1</v>
      </c>
      <c r="L33" s="125">
        <v>1</v>
      </c>
      <c r="M33" s="118">
        <v>1</v>
      </c>
      <c r="N33" s="126">
        <f>+M33</f>
        <v>1</v>
      </c>
      <c r="O33" s="174">
        <f t="shared" si="6"/>
        <v>1</v>
      </c>
      <c r="P33" s="176" t="s">
        <v>569</v>
      </c>
      <c r="Q33" s="177"/>
      <c r="R33" s="178"/>
      <c r="S33" s="42"/>
      <c r="T33" s="46"/>
      <c r="U33" s="43"/>
      <c r="V33" s="12"/>
      <c r="W33" s="12"/>
      <c r="X33" s="13"/>
      <c r="Y33" s="14"/>
      <c r="Z33" s="14"/>
      <c r="AA33" s="14"/>
      <c r="AB33" s="14"/>
      <c r="AC33" s="14"/>
      <c r="AD33" s="14"/>
      <c r="AE33" s="14"/>
      <c r="AF33" s="14"/>
      <c r="AG33" s="14"/>
      <c r="AH33" s="14"/>
      <c r="AI33" s="14"/>
      <c r="AJ33" s="14"/>
    </row>
    <row r="34" spans="1:36" ht="198" customHeight="1" x14ac:dyDescent="0.25">
      <c r="A34" s="167"/>
      <c r="B34" s="234"/>
      <c r="C34" s="241"/>
      <c r="D34" s="220"/>
      <c r="E34" s="173"/>
      <c r="F34" s="173"/>
      <c r="G34" s="183"/>
      <c r="H34" s="183"/>
      <c r="I34" s="4" t="s">
        <v>20</v>
      </c>
      <c r="J34" s="125">
        <v>0.08</v>
      </c>
      <c r="K34" s="125">
        <v>0</v>
      </c>
      <c r="L34" s="125">
        <v>0.75</v>
      </c>
      <c r="M34" s="118">
        <v>0.17</v>
      </c>
      <c r="N34" s="126">
        <f t="shared" si="5"/>
        <v>1</v>
      </c>
      <c r="O34" s="175"/>
      <c r="P34" s="179"/>
      <c r="Q34" s="180"/>
      <c r="R34" s="181"/>
      <c r="S34" s="44"/>
      <c r="T34" s="46"/>
      <c r="U34" s="45"/>
      <c r="V34" s="33"/>
      <c r="W34" s="33"/>
      <c r="X34" s="13"/>
      <c r="Y34" s="14"/>
      <c r="Z34" s="14"/>
      <c r="AA34" s="14"/>
      <c r="AB34" s="14"/>
      <c r="AC34" s="14"/>
      <c r="AD34" s="14"/>
      <c r="AE34" s="14"/>
      <c r="AF34" s="14"/>
      <c r="AG34" s="14"/>
      <c r="AH34" s="14"/>
      <c r="AI34" s="14"/>
      <c r="AJ34" s="14"/>
    </row>
    <row r="35" spans="1:36" ht="199.5" customHeight="1" x14ac:dyDescent="0.25">
      <c r="A35" s="167"/>
      <c r="B35" s="234"/>
      <c r="C35" s="240" t="s">
        <v>68</v>
      </c>
      <c r="D35" s="219" t="s">
        <v>329</v>
      </c>
      <c r="E35" s="172">
        <v>43467</v>
      </c>
      <c r="F35" s="172">
        <v>43830</v>
      </c>
      <c r="G35" s="182" t="s">
        <v>47</v>
      </c>
      <c r="H35" s="242" t="s">
        <v>273</v>
      </c>
      <c r="I35" s="1" t="s">
        <v>19</v>
      </c>
      <c r="J35" s="86">
        <v>1</v>
      </c>
      <c r="K35" s="86">
        <v>5</v>
      </c>
      <c r="L35" s="87">
        <v>5</v>
      </c>
      <c r="M35" s="87">
        <v>9</v>
      </c>
      <c r="N35" s="89">
        <f t="shared" si="5"/>
        <v>20</v>
      </c>
      <c r="O35" s="174">
        <f>+(N36/N35)</f>
        <v>1</v>
      </c>
      <c r="P35" s="176" t="s">
        <v>568</v>
      </c>
      <c r="Q35" s="177"/>
      <c r="R35" s="178"/>
      <c r="S35" s="42"/>
      <c r="T35" s="46"/>
      <c r="U35" s="43"/>
      <c r="V35" s="12"/>
      <c r="W35" s="12"/>
      <c r="X35" s="13"/>
      <c r="Y35" s="14"/>
      <c r="Z35" s="14"/>
      <c r="AA35" s="14"/>
      <c r="AB35" s="14"/>
      <c r="AC35" s="14"/>
      <c r="AD35" s="14"/>
      <c r="AE35" s="14"/>
      <c r="AF35" s="14"/>
      <c r="AG35" s="14"/>
      <c r="AH35" s="14"/>
      <c r="AI35" s="14"/>
      <c r="AJ35" s="14"/>
    </row>
    <row r="36" spans="1:36" ht="199.5" customHeight="1" x14ac:dyDescent="0.25">
      <c r="A36" s="167"/>
      <c r="B36" s="234"/>
      <c r="C36" s="241"/>
      <c r="D36" s="220"/>
      <c r="E36" s="173"/>
      <c r="F36" s="173"/>
      <c r="G36" s="183"/>
      <c r="H36" s="243"/>
      <c r="I36" s="4" t="s">
        <v>20</v>
      </c>
      <c r="J36" s="88">
        <v>1</v>
      </c>
      <c r="K36" s="88">
        <v>5</v>
      </c>
      <c r="L36" s="88">
        <v>5</v>
      </c>
      <c r="M36" s="88">
        <v>9</v>
      </c>
      <c r="N36" s="89">
        <f t="shared" si="5"/>
        <v>20</v>
      </c>
      <c r="O36" s="175"/>
      <c r="P36" s="179"/>
      <c r="Q36" s="180"/>
      <c r="R36" s="181"/>
      <c r="S36" s="44"/>
      <c r="T36" s="46"/>
      <c r="U36" s="45"/>
      <c r="V36" s="33"/>
      <c r="W36" s="33"/>
      <c r="X36" s="13"/>
      <c r="Y36" s="14"/>
      <c r="Z36" s="14"/>
      <c r="AA36" s="14"/>
      <c r="AB36" s="14"/>
      <c r="AC36" s="14"/>
      <c r="AD36" s="14"/>
      <c r="AE36" s="14"/>
      <c r="AF36" s="14"/>
      <c r="AG36" s="14"/>
      <c r="AH36" s="14"/>
      <c r="AI36" s="14"/>
      <c r="AJ36" s="14"/>
    </row>
    <row r="37" spans="1:36" ht="333.75" customHeight="1" x14ac:dyDescent="0.25">
      <c r="A37" s="167"/>
      <c r="B37" s="234"/>
      <c r="C37" s="240" t="s">
        <v>69</v>
      </c>
      <c r="D37" s="219" t="s">
        <v>331</v>
      </c>
      <c r="E37" s="172">
        <v>43467</v>
      </c>
      <c r="F37" s="172">
        <v>43830</v>
      </c>
      <c r="G37" s="182" t="s">
        <v>47</v>
      </c>
      <c r="H37" s="182" t="s">
        <v>53</v>
      </c>
      <c r="I37" s="1" t="s">
        <v>19</v>
      </c>
      <c r="J37" s="86">
        <v>42</v>
      </c>
      <c r="K37" s="86">
        <v>183</v>
      </c>
      <c r="L37" s="87">
        <v>113</v>
      </c>
      <c r="M37" s="87">
        <v>182</v>
      </c>
      <c r="N37" s="89">
        <f t="shared" si="5"/>
        <v>520</v>
      </c>
      <c r="O37" s="174">
        <f t="shared" si="6"/>
        <v>1</v>
      </c>
      <c r="P37" s="176" t="s">
        <v>567</v>
      </c>
      <c r="Q37" s="177"/>
      <c r="R37" s="178"/>
      <c r="S37" s="42"/>
      <c r="T37" s="46"/>
      <c r="U37" s="43"/>
      <c r="V37" s="12"/>
      <c r="W37" s="12"/>
      <c r="X37" s="13"/>
      <c r="Y37" s="14"/>
      <c r="Z37" s="14"/>
      <c r="AA37" s="14"/>
      <c r="AB37" s="14"/>
      <c r="AC37" s="14"/>
      <c r="AD37" s="14"/>
      <c r="AE37" s="14"/>
      <c r="AF37" s="14"/>
      <c r="AG37" s="14"/>
      <c r="AH37" s="14"/>
      <c r="AI37" s="14"/>
      <c r="AJ37" s="14"/>
    </row>
    <row r="38" spans="1:36" ht="302.25" customHeight="1" x14ac:dyDescent="0.25">
      <c r="A38" s="167"/>
      <c r="B38" s="234"/>
      <c r="C38" s="241"/>
      <c r="D38" s="220"/>
      <c r="E38" s="173"/>
      <c r="F38" s="173"/>
      <c r="G38" s="183"/>
      <c r="H38" s="183"/>
      <c r="I38" s="4" t="s">
        <v>20</v>
      </c>
      <c r="J38" s="88">
        <v>42</v>
      </c>
      <c r="K38" s="88">
        <v>183</v>
      </c>
      <c r="L38" s="88">
        <v>113</v>
      </c>
      <c r="M38" s="88">
        <v>182</v>
      </c>
      <c r="N38" s="89">
        <f t="shared" si="5"/>
        <v>520</v>
      </c>
      <c r="O38" s="175"/>
      <c r="P38" s="179"/>
      <c r="Q38" s="180"/>
      <c r="R38" s="181"/>
      <c r="S38" s="44"/>
      <c r="T38" s="46"/>
      <c r="U38" s="45"/>
      <c r="V38" s="33"/>
      <c r="W38" s="33"/>
      <c r="X38" s="13"/>
      <c r="Y38" s="14"/>
      <c r="Z38" s="14"/>
      <c r="AA38" s="14"/>
      <c r="AB38" s="14"/>
      <c r="AC38" s="14"/>
      <c r="AD38" s="14"/>
      <c r="AE38" s="14"/>
      <c r="AF38" s="14"/>
      <c r="AG38" s="14"/>
      <c r="AH38" s="14"/>
      <c r="AI38" s="14"/>
      <c r="AJ38" s="14"/>
    </row>
    <row r="39" spans="1:36" ht="173.25" customHeight="1" x14ac:dyDescent="0.25">
      <c r="A39" s="167"/>
      <c r="B39" s="234"/>
      <c r="C39" s="240" t="s">
        <v>70</v>
      </c>
      <c r="D39" s="219" t="s">
        <v>330</v>
      </c>
      <c r="E39" s="172">
        <v>43467</v>
      </c>
      <c r="F39" s="172">
        <v>43830</v>
      </c>
      <c r="G39" s="182" t="s">
        <v>47</v>
      </c>
      <c r="H39" s="182" t="s">
        <v>54</v>
      </c>
      <c r="I39" s="1" t="s">
        <v>19</v>
      </c>
      <c r="J39" s="86">
        <v>1</v>
      </c>
      <c r="K39" s="86">
        <v>2</v>
      </c>
      <c r="L39" s="87">
        <v>2</v>
      </c>
      <c r="M39" s="87">
        <v>3</v>
      </c>
      <c r="N39" s="89">
        <f t="shared" si="5"/>
        <v>8</v>
      </c>
      <c r="O39" s="174">
        <f t="shared" si="6"/>
        <v>1</v>
      </c>
      <c r="P39" s="176" t="s">
        <v>566</v>
      </c>
      <c r="Q39" s="177"/>
      <c r="R39" s="178"/>
      <c r="S39" s="42"/>
      <c r="T39" s="46"/>
      <c r="U39" s="43"/>
      <c r="V39" s="12"/>
      <c r="W39" s="12"/>
      <c r="X39" s="13"/>
      <c r="Y39" s="14"/>
      <c r="Z39" s="14"/>
      <c r="AA39" s="14"/>
      <c r="AB39" s="14"/>
      <c r="AC39" s="14"/>
      <c r="AD39" s="14"/>
      <c r="AE39" s="14"/>
      <c r="AF39" s="14"/>
      <c r="AG39" s="14"/>
      <c r="AH39" s="14"/>
      <c r="AI39" s="14"/>
      <c r="AJ39" s="14"/>
    </row>
    <row r="40" spans="1:36" ht="153" customHeight="1" x14ac:dyDescent="0.25">
      <c r="A40" s="167"/>
      <c r="B40" s="234"/>
      <c r="C40" s="241"/>
      <c r="D40" s="220"/>
      <c r="E40" s="173"/>
      <c r="F40" s="173"/>
      <c r="G40" s="183"/>
      <c r="H40" s="183"/>
      <c r="I40" s="4" t="s">
        <v>20</v>
      </c>
      <c r="J40" s="88">
        <v>1</v>
      </c>
      <c r="K40" s="88">
        <v>2</v>
      </c>
      <c r="L40" s="88">
        <v>2</v>
      </c>
      <c r="M40" s="88">
        <v>3</v>
      </c>
      <c r="N40" s="89">
        <f t="shared" si="5"/>
        <v>8</v>
      </c>
      <c r="O40" s="175"/>
      <c r="P40" s="179"/>
      <c r="Q40" s="180"/>
      <c r="R40" s="181"/>
      <c r="S40" s="44"/>
      <c r="T40" s="46"/>
      <c r="U40" s="45"/>
      <c r="V40" s="33"/>
      <c r="W40" s="33"/>
      <c r="X40" s="13"/>
      <c r="Y40" s="14"/>
      <c r="Z40" s="14"/>
      <c r="AA40" s="14"/>
      <c r="AB40" s="14"/>
      <c r="AC40" s="14"/>
      <c r="AD40" s="14"/>
      <c r="AE40" s="14"/>
      <c r="AF40" s="14"/>
      <c r="AG40" s="14"/>
      <c r="AH40" s="14"/>
      <c r="AI40" s="14"/>
      <c r="AJ40" s="14"/>
    </row>
    <row r="41" spans="1:36" ht="73.5" customHeight="1" x14ac:dyDescent="0.25">
      <c r="A41" s="167"/>
      <c r="B41" s="234"/>
      <c r="C41" s="240" t="s">
        <v>71</v>
      </c>
      <c r="D41" s="219" t="s">
        <v>332</v>
      </c>
      <c r="E41" s="172">
        <v>43467</v>
      </c>
      <c r="F41" s="172">
        <v>43830</v>
      </c>
      <c r="G41" s="182" t="s">
        <v>47</v>
      </c>
      <c r="H41" s="182" t="s">
        <v>55</v>
      </c>
      <c r="I41" s="1" t="s">
        <v>19</v>
      </c>
      <c r="J41" s="88">
        <v>0</v>
      </c>
      <c r="K41" s="4">
        <v>20</v>
      </c>
      <c r="L41" s="1">
        <v>21</v>
      </c>
      <c r="M41" s="1">
        <v>21</v>
      </c>
      <c r="N41" s="88">
        <f>+L41</f>
        <v>21</v>
      </c>
      <c r="O41" s="174">
        <f t="shared" si="6"/>
        <v>1</v>
      </c>
      <c r="P41" s="176" t="s">
        <v>570</v>
      </c>
      <c r="Q41" s="177"/>
      <c r="R41" s="178"/>
      <c r="S41" s="42"/>
      <c r="T41" s="46"/>
      <c r="U41" s="43"/>
      <c r="V41" s="12"/>
      <c r="W41" s="12"/>
      <c r="X41" s="13"/>
      <c r="Y41" s="14"/>
      <c r="Z41" s="14"/>
      <c r="AA41" s="14"/>
      <c r="AB41" s="14"/>
      <c r="AC41" s="14"/>
      <c r="AD41" s="14"/>
      <c r="AE41" s="14"/>
      <c r="AF41" s="14"/>
      <c r="AG41" s="14"/>
      <c r="AH41" s="14"/>
      <c r="AI41" s="14"/>
      <c r="AJ41" s="14"/>
    </row>
    <row r="42" spans="1:36" ht="90.75" customHeight="1" x14ac:dyDescent="0.25">
      <c r="A42" s="167"/>
      <c r="B42" s="234"/>
      <c r="C42" s="241"/>
      <c r="D42" s="220"/>
      <c r="E42" s="173"/>
      <c r="F42" s="173"/>
      <c r="G42" s="183"/>
      <c r="H42" s="183"/>
      <c r="I42" s="4" t="s">
        <v>20</v>
      </c>
      <c r="J42" s="4">
        <v>0</v>
      </c>
      <c r="K42" s="4">
        <v>20</v>
      </c>
      <c r="L42" s="4">
        <v>21</v>
      </c>
      <c r="M42" s="4">
        <v>21</v>
      </c>
      <c r="N42" s="88">
        <f>+L42</f>
        <v>21</v>
      </c>
      <c r="O42" s="175"/>
      <c r="P42" s="179"/>
      <c r="Q42" s="180"/>
      <c r="R42" s="181"/>
      <c r="S42" s="44"/>
      <c r="T42" s="46"/>
      <c r="U42" s="45"/>
      <c r="V42" s="33"/>
      <c r="W42" s="33"/>
      <c r="X42" s="13"/>
      <c r="Y42" s="14"/>
      <c r="Z42" s="14"/>
      <c r="AA42" s="14"/>
      <c r="AB42" s="14"/>
      <c r="AC42" s="14"/>
      <c r="AD42" s="14"/>
      <c r="AE42" s="14"/>
      <c r="AF42" s="14"/>
      <c r="AG42" s="14"/>
      <c r="AH42" s="14"/>
      <c r="AI42" s="14"/>
      <c r="AJ42" s="14"/>
    </row>
    <row r="43" spans="1:36" ht="120.75" customHeight="1" x14ac:dyDescent="0.25">
      <c r="A43" s="167"/>
      <c r="B43" s="234"/>
      <c r="C43" s="240" t="s">
        <v>72</v>
      </c>
      <c r="D43" s="219" t="s">
        <v>333</v>
      </c>
      <c r="E43" s="172">
        <v>43467</v>
      </c>
      <c r="F43" s="172">
        <v>43830</v>
      </c>
      <c r="G43" s="182" t="s">
        <v>47</v>
      </c>
      <c r="H43" s="182" t="s">
        <v>56</v>
      </c>
      <c r="I43" s="1" t="s">
        <v>19</v>
      </c>
      <c r="J43" s="4">
        <v>1</v>
      </c>
      <c r="K43" s="4">
        <v>1</v>
      </c>
      <c r="L43" s="4">
        <v>1</v>
      </c>
      <c r="M43" s="93">
        <v>2</v>
      </c>
      <c r="N43" s="93">
        <f t="shared" si="5"/>
        <v>5</v>
      </c>
      <c r="O43" s="174">
        <f t="shared" si="6"/>
        <v>1</v>
      </c>
      <c r="P43" s="176" t="s">
        <v>571</v>
      </c>
      <c r="Q43" s="177"/>
      <c r="R43" s="178"/>
      <c r="S43" s="42"/>
      <c r="T43" s="46"/>
      <c r="U43" s="43"/>
      <c r="V43" s="12"/>
      <c r="W43" s="12"/>
      <c r="X43" s="13"/>
      <c r="Y43" s="14"/>
      <c r="Z43" s="14"/>
      <c r="AA43" s="14"/>
      <c r="AB43" s="14"/>
      <c r="AC43" s="14"/>
      <c r="AD43" s="14"/>
      <c r="AE43" s="14"/>
      <c r="AF43" s="14"/>
      <c r="AG43" s="14"/>
      <c r="AH43" s="14"/>
      <c r="AI43" s="14"/>
      <c r="AJ43" s="14"/>
    </row>
    <row r="44" spans="1:36" ht="78.75" customHeight="1" x14ac:dyDescent="0.25">
      <c r="A44" s="167"/>
      <c r="B44" s="235"/>
      <c r="C44" s="241"/>
      <c r="D44" s="220"/>
      <c r="E44" s="173"/>
      <c r="F44" s="173"/>
      <c r="G44" s="183"/>
      <c r="H44" s="183"/>
      <c r="I44" s="4" t="s">
        <v>20</v>
      </c>
      <c r="J44" s="4">
        <v>1</v>
      </c>
      <c r="K44" s="4">
        <v>1</v>
      </c>
      <c r="L44" s="4">
        <v>1</v>
      </c>
      <c r="M44" s="93">
        <v>2</v>
      </c>
      <c r="N44" s="93">
        <f t="shared" si="5"/>
        <v>5</v>
      </c>
      <c r="O44" s="175"/>
      <c r="P44" s="179"/>
      <c r="Q44" s="180"/>
      <c r="R44" s="181"/>
      <c r="S44" s="44"/>
      <c r="T44" s="46"/>
      <c r="U44" s="45"/>
      <c r="V44" s="33"/>
      <c r="W44" s="33"/>
      <c r="X44" s="13"/>
      <c r="Y44" s="14"/>
      <c r="Z44" s="14"/>
      <c r="AA44" s="14"/>
      <c r="AB44" s="14"/>
      <c r="AC44" s="14"/>
      <c r="AD44" s="14"/>
      <c r="AE44" s="14"/>
      <c r="AF44" s="14"/>
      <c r="AG44" s="14"/>
      <c r="AH44" s="14"/>
      <c r="AI44" s="14"/>
      <c r="AJ44" s="14"/>
    </row>
    <row r="45" spans="1:36" ht="28.5" customHeight="1" x14ac:dyDescent="0.25">
      <c r="A45" s="5"/>
      <c r="B45" s="305" t="s">
        <v>10</v>
      </c>
      <c r="C45" s="306"/>
      <c r="D45" s="306"/>
      <c r="E45" s="306"/>
      <c r="F45" s="306"/>
      <c r="G45" s="306"/>
      <c r="H45" s="306"/>
      <c r="I45" s="306"/>
      <c r="J45" s="306"/>
      <c r="K45" s="306"/>
      <c r="L45" s="306"/>
      <c r="M45" s="306"/>
      <c r="N45" s="307"/>
      <c r="O45" s="3">
        <f>+SUM(O15:O44)/15</f>
        <v>0.98333333333333328</v>
      </c>
      <c r="P45" s="83"/>
      <c r="Q45" s="84"/>
      <c r="R45" s="85"/>
      <c r="S45" s="5"/>
      <c r="T45" s="12"/>
      <c r="U45" s="12"/>
      <c r="V45" s="12"/>
      <c r="W45" s="12"/>
      <c r="X45" s="13"/>
      <c r="Y45" s="14"/>
      <c r="Z45" s="14"/>
      <c r="AA45" s="14"/>
      <c r="AB45" s="14"/>
      <c r="AC45" s="14"/>
      <c r="AD45" s="14"/>
      <c r="AE45" s="14"/>
      <c r="AF45" s="14"/>
      <c r="AG45" s="14"/>
      <c r="AH45" s="14"/>
      <c r="AI45" s="14"/>
      <c r="AJ45" s="14"/>
    </row>
    <row r="46" spans="1:36" ht="36" customHeight="1" x14ac:dyDescent="0.25">
      <c r="A46" s="5"/>
      <c r="B46" s="202" t="s">
        <v>97</v>
      </c>
      <c r="C46" s="203"/>
      <c r="D46" s="203"/>
      <c r="E46" s="203"/>
      <c r="F46" s="203"/>
      <c r="G46" s="203"/>
      <c r="H46" s="203"/>
      <c r="I46" s="203"/>
      <c r="J46" s="203"/>
      <c r="K46" s="204"/>
      <c r="L46" s="205" t="s">
        <v>11</v>
      </c>
      <c r="M46" s="205"/>
      <c r="N46" s="309">
        <v>7.7299999999999994E-2</v>
      </c>
      <c r="O46" s="310"/>
      <c r="P46" s="206" t="s">
        <v>34</v>
      </c>
      <c r="Q46" s="206"/>
      <c r="R46" s="138">
        <f>O53*N46</f>
        <v>6.1839999999999999E-2</v>
      </c>
      <c r="S46" s="34"/>
      <c r="T46" s="35"/>
      <c r="U46" s="35"/>
      <c r="V46" s="35"/>
      <c r="W46" s="12"/>
      <c r="X46" s="13"/>
      <c r="Y46" s="14"/>
      <c r="Z46" s="14"/>
      <c r="AA46" s="14"/>
      <c r="AB46" s="14"/>
      <c r="AC46" s="14"/>
      <c r="AD46" s="14"/>
      <c r="AE46" s="14"/>
      <c r="AF46" s="14"/>
      <c r="AG46" s="14"/>
      <c r="AH46" s="14"/>
      <c r="AI46" s="14"/>
      <c r="AJ46" s="14"/>
    </row>
    <row r="47" spans="1:36" ht="45" customHeight="1" x14ac:dyDescent="0.25">
      <c r="A47" s="5"/>
      <c r="B47" s="262" t="s">
        <v>6</v>
      </c>
      <c r="C47" s="264" t="s">
        <v>30</v>
      </c>
      <c r="D47" s="209" t="s">
        <v>275</v>
      </c>
      <c r="E47" s="264" t="s">
        <v>8</v>
      </c>
      <c r="F47" s="264" t="s">
        <v>9</v>
      </c>
      <c r="G47" s="264" t="s">
        <v>3</v>
      </c>
      <c r="H47" s="264" t="s">
        <v>4</v>
      </c>
      <c r="I47" s="226" t="s">
        <v>28</v>
      </c>
      <c r="J47" s="227"/>
      <c r="K47" s="227"/>
      <c r="L47" s="227"/>
      <c r="M47" s="227"/>
      <c r="N47" s="227"/>
      <c r="O47" s="228"/>
      <c r="P47" s="211" t="s">
        <v>29</v>
      </c>
      <c r="Q47" s="212"/>
      <c r="R47" s="213"/>
      <c r="S47" s="19"/>
      <c r="T47" s="37"/>
      <c r="U47" s="38"/>
      <c r="V47" s="37"/>
      <c r="W47" s="12"/>
      <c r="X47" s="12"/>
      <c r="Y47" s="14"/>
      <c r="Z47" s="14"/>
      <c r="AA47" s="14"/>
      <c r="AB47" s="14"/>
      <c r="AC47" s="14"/>
      <c r="AD47" s="14"/>
      <c r="AE47" s="14"/>
      <c r="AF47" s="14"/>
      <c r="AG47" s="14"/>
      <c r="AH47" s="14"/>
      <c r="AI47" s="14"/>
      <c r="AJ47" s="14"/>
    </row>
    <row r="48" spans="1:36" ht="21" customHeight="1" x14ac:dyDescent="0.25">
      <c r="A48" s="6"/>
      <c r="B48" s="263"/>
      <c r="C48" s="265"/>
      <c r="D48" s="210"/>
      <c r="E48" s="265"/>
      <c r="F48" s="265"/>
      <c r="G48" s="265"/>
      <c r="H48" s="265"/>
      <c r="I48" s="36" t="s">
        <v>31</v>
      </c>
      <c r="J48" s="39" t="s">
        <v>21</v>
      </c>
      <c r="K48" s="39" t="s">
        <v>22</v>
      </c>
      <c r="L48" s="39" t="s">
        <v>23</v>
      </c>
      <c r="M48" s="39" t="s">
        <v>24</v>
      </c>
      <c r="N48" s="39" t="s">
        <v>15</v>
      </c>
      <c r="O48" s="72" t="s">
        <v>91</v>
      </c>
      <c r="P48" s="214"/>
      <c r="Q48" s="215"/>
      <c r="R48" s="216"/>
      <c r="S48" s="40"/>
      <c r="T48" s="41"/>
      <c r="U48" s="41"/>
      <c r="V48" s="41"/>
      <c r="W48" s="33"/>
      <c r="X48" s="13"/>
      <c r="Y48" s="14"/>
      <c r="Z48" s="14"/>
      <c r="AA48" s="14"/>
      <c r="AB48" s="14"/>
      <c r="AC48" s="14"/>
      <c r="AD48" s="14"/>
      <c r="AE48" s="14"/>
      <c r="AF48" s="14"/>
      <c r="AG48" s="14"/>
      <c r="AH48" s="14"/>
      <c r="AI48" s="14"/>
      <c r="AJ48" s="14"/>
    </row>
    <row r="49" spans="1:36" ht="286.5" customHeight="1" x14ac:dyDescent="0.25">
      <c r="A49" s="167"/>
      <c r="B49" s="221" t="s">
        <v>57</v>
      </c>
      <c r="C49" s="217" t="s">
        <v>73</v>
      </c>
      <c r="D49" s="219" t="s">
        <v>276</v>
      </c>
      <c r="E49" s="172">
        <v>43467</v>
      </c>
      <c r="F49" s="172">
        <v>43830</v>
      </c>
      <c r="G49" s="182" t="s">
        <v>75</v>
      </c>
      <c r="H49" s="182" t="s">
        <v>77</v>
      </c>
      <c r="I49" s="1" t="s">
        <v>19</v>
      </c>
      <c r="J49" s="4">
        <v>243</v>
      </c>
      <c r="K49" s="4">
        <v>329</v>
      </c>
      <c r="L49" s="4">
        <v>325</v>
      </c>
      <c r="M49" s="4">
        <v>339</v>
      </c>
      <c r="N49" s="4">
        <f>J49+K49+L49+M49</f>
        <v>1236</v>
      </c>
      <c r="O49" s="174">
        <f t="shared" ref="O49:O51" si="7">+N50/N49</f>
        <v>1</v>
      </c>
      <c r="P49" s="176" t="s">
        <v>500</v>
      </c>
      <c r="Q49" s="177"/>
      <c r="R49" s="178"/>
      <c r="S49" s="42"/>
      <c r="T49" s="276"/>
      <c r="U49" s="43"/>
      <c r="V49" s="12"/>
      <c r="W49" s="12"/>
      <c r="X49" s="13"/>
      <c r="Y49" s="14"/>
      <c r="Z49" s="14"/>
      <c r="AA49" s="14"/>
      <c r="AB49" s="14"/>
      <c r="AC49" s="14"/>
      <c r="AD49" s="14"/>
      <c r="AE49" s="14"/>
      <c r="AF49" s="14"/>
      <c r="AG49" s="14"/>
      <c r="AH49" s="14"/>
      <c r="AI49" s="14"/>
      <c r="AJ49" s="14"/>
    </row>
    <row r="50" spans="1:36" ht="241.5" customHeight="1" x14ac:dyDescent="0.25">
      <c r="A50" s="167"/>
      <c r="B50" s="222"/>
      <c r="C50" s="218"/>
      <c r="D50" s="220"/>
      <c r="E50" s="173"/>
      <c r="F50" s="173"/>
      <c r="G50" s="183"/>
      <c r="H50" s="183"/>
      <c r="I50" s="4" t="s">
        <v>20</v>
      </c>
      <c r="J50" s="4">
        <v>243</v>
      </c>
      <c r="K50" s="4">
        <v>329</v>
      </c>
      <c r="L50" s="4">
        <v>325</v>
      </c>
      <c r="M50" s="4">
        <v>339</v>
      </c>
      <c r="N50" s="4">
        <f t="shared" ref="N50:N52" si="8">J50+K50+L50+M50</f>
        <v>1236</v>
      </c>
      <c r="O50" s="175"/>
      <c r="P50" s="179"/>
      <c r="Q50" s="180"/>
      <c r="R50" s="181"/>
      <c r="S50" s="44"/>
      <c r="T50" s="277"/>
      <c r="U50" s="45"/>
      <c r="V50" s="33"/>
      <c r="W50" s="33"/>
      <c r="X50" s="13"/>
      <c r="Y50" s="14"/>
      <c r="Z50" s="14"/>
      <c r="AA50" s="14"/>
      <c r="AB50" s="14"/>
      <c r="AC50" s="14"/>
      <c r="AD50" s="14"/>
      <c r="AE50" s="14"/>
      <c r="AF50" s="14"/>
      <c r="AG50" s="14"/>
      <c r="AH50" s="14"/>
      <c r="AI50" s="14"/>
      <c r="AJ50" s="14"/>
    </row>
    <row r="51" spans="1:36" ht="408.75" customHeight="1" x14ac:dyDescent="0.25">
      <c r="A51" s="167"/>
      <c r="B51" s="222"/>
      <c r="C51" s="217" t="s">
        <v>74</v>
      </c>
      <c r="D51" s="219" t="s">
        <v>293</v>
      </c>
      <c r="E51" s="172">
        <v>43525</v>
      </c>
      <c r="F51" s="172">
        <v>43830</v>
      </c>
      <c r="G51" s="182" t="s">
        <v>76</v>
      </c>
      <c r="H51" s="182" t="s">
        <v>292</v>
      </c>
      <c r="I51" s="1" t="s">
        <v>19</v>
      </c>
      <c r="J51" s="4">
        <v>0</v>
      </c>
      <c r="K51" s="4">
        <v>3</v>
      </c>
      <c r="L51" s="4">
        <v>3</v>
      </c>
      <c r="M51" s="4">
        <v>4</v>
      </c>
      <c r="N51" s="4">
        <f t="shared" si="8"/>
        <v>10</v>
      </c>
      <c r="O51" s="174">
        <f t="shared" si="7"/>
        <v>0.6</v>
      </c>
      <c r="P51" s="176" t="s">
        <v>574</v>
      </c>
      <c r="Q51" s="177"/>
      <c r="R51" s="178"/>
      <c r="S51" s="99"/>
      <c r="T51" s="277"/>
      <c r="U51" s="43"/>
      <c r="V51" s="12"/>
      <c r="W51" s="12"/>
      <c r="X51" s="13"/>
      <c r="Y51" s="14"/>
      <c r="Z51" s="14"/>
      <c r="AA51" s="14"/>
      <c r="AB51" s="14"/>
      <c r="AC51" s="14"/>
      <c r="AD51" s="14"/>
      <c r="AE51" s="14"/>
      <c r="AF51" s="14"/>
      <c r="AG51" s="14"/>
      <c r="AH51" s="14"/>
      <c r="AI51" s="14"/>
      <c r="AJ51" s="14"/>
    </row>
    <row r="52" spans="1:36" ht="408.75" customHeight="1" x14ac:dyDescent="0.25">
      <c r="A52" s="167"/>
      <c r="B52" s="238"/>
      <c r="C52" s="218"/>
      <c r="D52" s="220"/>
      <c r="E52" s="173"/>
      <c r="F52" s="173"/>
      <c r="G52" s="183"/>
      <c r="H52" s="183"/>
      <c r="I52" s="4" t="s">
        <v>20</v>
      </c>
      <c r="J52" s="4">
        <v>0</v>
      </c>
      <c r="K52" s="4">
        <v>3</v>
      </c>
      <c r="L52" s="4">
        <v>3</v>
      </c>
      <c r="M52" s="4">
        <v>0</v>
      </c>
      <c r="N52" s="4">
        <f t="shared" si="8"/>
        <v>6</v>
      </c>
      <c r="O52" s="175"/>
      <c r="P52" s="179"/>
      <c r="Q52" s="180"/>
      <c r="R52" s="181"/>
      <c r="S52" s="44"/>
      <c r="T52" s="277"/>
      <c r="U52" s="45"/>
      <c r="V52" s="33"/>
      <c r="W52" s="33"/>
      <c r="X52" s="13"/>
      <c r="Y52" s="14"/>
      <c r="Z52" s="14"/>
      <c r="AA52" s="14"/>
      <c r="AB52" s="14"/>
      <c r="AC52" s="14"/>
      <c r="AD52" s="14"/>
      <c r="AE52" s="14"/>
      <c r="AF52" s="14"/>
      <c r="AG52" s="14"/>
      <c r="AH52" s="14"/>
      <c r="AI52" s="14"/>
      <c r="AJ52" s="14"/>
    </row>
    <row r="53" spans="1:36" ht="28.5" customHeight="1" x14ac:dyDescent="0.25">
      <c r="A53" s="5"/>
      <c r="B53" s="305" t="s">
        <v>10</v>
      </c>
      <c r="C53" s="306"/>
      <c r="D53" s="306"/>
      <c r="E53" s="306"/>
      <c r="F53" s="306"/>
      <c r="G53" s="306"/>
      <c r="H53" s="306"/>
      <c r="I53" s="306"/>
      <c r="J53" s="306"/>
      <c r="K53" s="306"/>
      <c r="L53" s="306"/>
      <c r="M53" s="306"/>
      <c r="N53" s="307"/>
      <c r="O53" s="3">
        <f>+(O49+O51)/2</f>
        <v>0.8</v>
      </c>
      <c r="P53" s="83"/>
      <c r="Q53" s="84"/>
      <c r="R53" s="85"/>
      <c r="S53" s="5"/>
      <c r="T53" s="12"/>
      <c r="U53" s="12"/>
      <c r="V53" s="12"/>
      <c r="W53" s="12"/>
      <c r="X53" s="13"/>
      <c r="Y53" s="14"/>
      <c r="Z53" s="14"/>
      <c r="AA53" s="14"/>
      <c r="AB53" s="14"/>
      <c r="AC53" s="14"/>
      <c r="AD53" s="14"/>
      <c r="AE53" s="14"/>
      <c r="AF53" s="14"/>
      <c r="AG53" s="14"/>
      <c r="AH53" s="14"/>
      <c r="AI53" s="14"/>
      <c r="AJ53" s="14"/>
    </row>
    <row r="54" spans="1:36" ht="43.5" customHeight="1" x14ac:dyDescent="0.25">
      <c r="A54" s="5"/>
      <c r="B54" s="202" t="s">
        <v>107</v>
      </c>
      <c r="C54" s="203"/>
      <c r="D54" s="203"/>
      <c r="E54" s="203"/>
      <c r="F54" s="203"/>
      <c r="G54" s="203"/>
      <c r="H54" s="203"/>
      <c r="I54" s="203"/>
      <c r="J54" s="203"/>
      <c r="K54" s="204"/>
      <c r="L54" s="205" t="s">
        <v>11</v>
      </c>
      <c r="M54" s="205"/>
      <c r="N54" s="309">
        <v>7.7299999999999994E-2</v>
      </c>
      <c r="O54" s="310"/>
      <c r="P54" s="206" t="s">
        <v>34</v>
      </c>
      <c r="Q54" s="206"/>
      <c r="R54" s="138">
        <f>O81*N54</f>
        <v>6.7188800276442445E-2</v>
      </c>
      <c r="S54" s="34"/>
      <c r="T54" s="35"/>
      <c r="U54" s="35"/>
      <c r="V54" s="35"/>
      <c r="W54" s="12"/>
      <c r="X54" s="13"/>
      <c r="Y54" s="14"/>
      <c r="Z54" s="14"/>
      <c r="AA54" s="14"/>
      <c r="AB54" s="14"/>
      <c r="AC54" s="14"/>
      <c r="AD54" s="14"/>
      <c r="AE54" s="14"/>
      <c r="AF54" s="14"/>
      <c r="AG54" s="14"/>
      <c r="AH54" s="14"/>
      <c r="AI54" s="14"/>
      <c r="AJ54" s="14"/>
    </row>
    <row r="55" spans="1:36" ht="45" customHeight="1" x14ac:dyDescent="0.25">
      <c r="A55" s="5"/>
      <c r="B55" s="207" t="s">
        <v>6</v>
      </c>
      <c r="C55" s="209" t="s">
        <v>30</v>
      </c>
      <c r="D55" s="209" t="s">
        <v>275</v>
      </c>
      <c r="E55" s="209" t="s">
        <v>8</v>
      </c>
      <c r="F55" s="209" t="s">
        <v>9</v>
      </c>
      <c r="G55" s="209" t="s">
        <v>3</v>
      </c>
      <c r="H55" s="209" t="s">
        <v>4</v>
      </c>
      <c r="I55" s="226" t="s">
        <v>28</v>
      </c>
      <c r="J55" s="227"/>
      <c r="K55" s="227"/>
      <c r="L55" s="227"/>
      <c r="M55" s="227"/>
      <c r="N55" s="227"/>
      <c r="O55" s="228"/>
      <c r="P55" s="211" t="s">
        <v>29</v>
      </c>
      <c r="Q55" s="212"/>
      <c r="R55" s="213"/>
      <c r="S55" s="19"/>
      <c r="T55" s="37"/>
      <c r="U55" s="38"/>
      <c r="V55" s="37"/>
      <c r="W55" s="12"/>
      <c r="X55" s="12"/>
      <c r="Y55" s="14"/>
      <c r="Z55" s="14"/>
      <c r="AA55" s="14"/>
      <c r="AB55" s="14"/>
      <c r="AC55" s="14"/>
      <c r="AD55" s="14"/>
      <c r="AE55" s="14"/>
      <c r="AF55" s="14"/>
      <c r="AG55" s="14"/>
      <c r="AH55" s="14"/>
      <c r="AI55" s="14"/>
      <c r="AJ55" s="14"/>
    </row>
    <row r="56" spans="1:36" ht="21" customHeight="1" x14ac:dyDescent="0.25">
      <c r="A56" s="6"/>
      <c r="B56" s="208"/>
      <c r="C56" s="210"/>
      <c r="D56" s="210"/>
      <c r="E56" s="210"/>
      <c r="F56" s="210"/>
      <c r="G56" s="210"/>
      <c r="H56" s="210"/>
      <c r="I56" s="36" t="s">
        <v>31</v>
      </c>
      <c r="J56" s="39" t="s">
        <v>21</v>
      </c>
      <c r="K56" s="39" t="s">
        <v>22</v>
      </c>
      <c r="L56" s="39" t="s">
        <v>23</v>
      </c>
      <c r="M56" s="39" t="s">
        <v>24</v>
      </c>
      <c r="N56" s="39" t="s">
        <v>15</v>
      </c>
      <c r="O56" s="72" t="s">
        <v>91</v>
      </c>
      <c r="P56" s="214"/>
      <c r="Q56" s="215"/>
      <c r="R56" s="216"/>
      <c r="S56" s="40"/>
      <c r="T56" s="41"/>
      <c r="U56" s="41"/>
      <c r="V56" s="41"/>
      <c r="W56" s="33"/>
      <c r="X56" s="13"/>
      <c r="Y56" s="14"/>
      <c r="Z56" s="14"/>
      <c r="AA56" s="14"/>
      <c r="AB56" s="14"/>
      <c r="AC56" s="14"/>
      <c r="AD56" s="14"/>
      <c r="AE56" s="14"/>
      <c r="AF56" s="14"/>
      <c r="AG56" s="14"/>
      <c r="AH56" s="14"/>
      <c r="AI56" s="14"/>
      <c r="AJ56" s="14"/>
    </row>
    <row r="57" spans="1:36" ht="81.75" customHeight="1" x14ac:dyDescent="0.25">
      <c r="A57" s="167"/>
      <c r="B57" s="221" t="s">
        <v>78</v>
      </c>
      <c r="C57" s="170" t="s">
        <v>79</v>
      </c>
      <c r="D57" s="170" t="s">
        <v>294</v>
      </c>
      <c r="E57" s="172">
        <v>43467</v>
      </c>
      <c r="F57" s="172">
        <v>43830</v>
      </c>
      <c r="G57" s="182" t="s">
        <v>278</v>
      </c>
      <c r="H57" s="170" t="s">
        <v>100</v>
      </c>
      <c r="I57" s="1" t="s">
        <v>19</v>
      </c>
      <c r="J57" s="90">
        <v>9487743661</v>
      </c>
      <c r="K57" s="90">
        <v>9487743661</v>
      </c>
      <c r="L57" s="90">
        <v>9487743661</v>
      </c>
      <c r="M57" s="90">
        <v>9487743661</v>
      </c>
      <c r="N57" s="155">
        <f>+M57</f>
        <v>9487743661</v>
      </c>
      <c r="O57" s="174">
        <f t="shared" ref="O57:O79" si="9">+N58/N57</f>
        <v>0.99241745060042885</v>
      </c>
      <c r="P57" s="184" t="s">
        <v>583</v>
      </c>
      <c r="Q57" s="185"/>
      <c r="R57" s="186"/>
      <c r="S57" s="42"/>
      <c r="T57" s="198"/>
      <c r="U57" s="43"/>
      <c r="V57" s="12"/>
      <c r="W57" s="12"/>
      <c r="X57" s="13"/>
      <c r="Y57" s="14"/>
      <c r="Z57" s="14"/>
      <c r="AA57" s="14"/>
      <c r="AB57" s="14"/>
      <c r="AC57" s="14"/>
      <c r="AD57" s="14"/>
      <c r="AE57" s="14"/>
      <c r="AF57" s="14"/>
      <c r="AG57" s="14"/>
      <c r="AH57" s="14"/>
      <c r="AI57" s="14"/>
      <c r="AJ57" s="14"/>
    </row>
    <row r="58" spans="1:36" ht="92.25" customHeight="1" x14ac:dyDescent="0.25">
      <c r="A58" s="167"/>
      <c r="B58" s="222"/>
      <c r="C58" s="171"/>
      <c r="D58" s="171"/>
      <c r="E58" s="173"/>
      <c r="F58" s="173"/>
      <c r="G58" s="183"/>
      <c r="H58" s="171"/>
      <c r="I58" s="4" t="s">
        <v>20</v>
      </c>
      <c r="J58" s="90">
        <v>2992991401</v>
      </c>
      <c r="K58" s="90">
        <v>7293863870</v>
      </c>
      <c r="L58" s="90">
        <v>8461309116</v>
      </c>
      <c r="M58" s="4">
        <v>9415802376</v>
      </c>
      <c r="N58" s="155">
        <f>+M58</f>
        <v>9415802376</v>
      </c>
      <c r="O58" s="175"/>
      <c r="P58" s="187"/>
      <c r="Q58" s="188"/>
      <c r="R58" s="189"/>
      <c r="S58" s="44"/>
      <c r="T58" s="199"/>
      <c r="U58" s="45"/>
      <c r="V58" s="33"/>
      <c r="W58" s="33"/>
      <c r="X58" s="13"/>
      <c r="Y58" s="14"/>
      <c r="Z58" s="14"/>
      <c r="AA58" s="14"/>
      <c r="AB58" s="14"/>
      <c r="AC58" s="14"/>
      <c r="AD58" s="14"/>
      <c r="AE58" s="14"/>
      <c r="AF58" s="14"/>
      <c r="AG58" s="14"/>
      <c r="AH58" s="14"/>
      <c r="AI58" s="14"/>
      <c r="AJ58" s="14"/>
    </row>
    <row r="59" spans="1:36" ht="87.75" customHeight="1" x14ac:dyDescent="0.25">
      <c r="A59" s="167"/>
      <c r="B59" s="222"/>
      <c r="C59" s="170" t="s">
        <v>80</v>
      </c>
      <c r="D59" s="170" t="s">
        <v>306</v>
      </c>
      <c r="E59" s="172">
        <v>43467</v>
      </c>
      <c r="F59" s="172">
        <v>43830</v>
      </c>
      <c r="G59" s="182" t="s">
        <v>278</v>
      </c>
      <c r="H59" s="170" t="s">
        <v>101</v>
      </c>
      <c r="I59" s="1" t="s">
        <v>19</v>
      </c>
      <c r="J59" s="90">
        <v>249385216</v>
      </c>
      <c r="K59" s="90">
        <v>249385216</v>
      </c>
      <c r="L59" s="90">
        <v>249385216</v>
      </c>
      <c r="M59" s="90">
        <v>249385216</v>
      </c>
      <c r="N59" s="161">
        <f>+J59</f>
        <v>249385216</v>
      </c>
      <c r="O59" s="174">
        <f t="shared" si="9"/>
        <v>0.57420502023664466</v>
      </c>
      <c r="P59" s="184" t="s">
        <v>501</v>
      </c>
      <c r="Q59" s="185"/>
      <c r="R59" s="186"/>
      <c r="S59" s="42"/>
      <c r="T59" s="199"/>
      <c r="U59" s="43"/>
      <c r="V59" s="12"/>
      <c r="W59" s="12"/>
      <c r="X59" s="13"/>
      <c r="Y59" s="14"/>
      <c r="Z59" s="14"/>
      <c r="AA59" s="14"/>
      <c r="AB59" s="14"/>
      <c r="AC59" s="14"/>
      <c r="AD59" s="14"/>
      <c r="AE59" s="14"/>
      <c r="AF59" s="14"/>
      <c r="AG59" s="14"/>
      <c r="AH59" s="14"/>
      <c r="AI59" s="14"/>
      <c r="AJ59" s="14"/>
    </row>
    <row r="60" spans="1:36" ht="95.25" customHeight="1" x14ac:dyDescent="0.25">
      <c r="A60" s="167"/>
      <c r="B60" s="222"/>
      <c r="C60" s="171"/>
      <c r="D60" s="171"/>
      <c r="E60" s="173"/>
      <c r="F60" s="173"/>
      <c r="G60" s="183"/>
      <c r="H60" s="171"/>
      <c r="I60" s="4" t="s">
        <v>20</v>
      </c>
      <c r="J60" s="90">
        <v>4370121</v>
      </c>
      <c r="K60" s="90">
        <v>30334973</v>
      </c>
      <c r="L60" s="90">
        <v>30334973</v>
      </c>
      <c r="M60" s="90">
        <v>143198243</v>
      </c>
      <c r="N60" s="161">
        <f>+M60</f>
        <v>143198243</v>
      </c>
      <c r="O60" s="175"/>
      <c r="P60" s="187"/>
      <c r="Q60" s="188"/>
      <c r="R60" s="189"/>
      <c r="S60" s="44"/>
      <c r="T60" s="199"/>
      <c r="U60" s="45"/>
      <c r="V60" s="33"/>
      <c r="W60" s="33"/>
      <c r="X60" s="13"/>
      <c r="Y60" s="14"/>
      <c r="Z60" s="14"/>
      <c r="AA60" s="14"/>
      <c r="AB60" s="14"/>
      <c r="AC60" s="14"/>
      <c r="AD60" s="14"/>
      <c r="AE60" s="14"/>
      <c r="AF60" s="14"/>
      <c r="AG60" s="14"/>
      <c r="AH60" s="14"/>
      <c r="AI60" s="14"/>
      <c r="AJ60" s="14"/>
    </row>
    <row r="61" spans="1:36" ht="80.25" customHeight="1" x14ac:dyDescent="0.25">
      <c r="A61" s="167"/>
      <c r="B61" s="222"/>
      <c r="C61" s="170" t="s">
        <v>81</v>
      </c>
      <c r="D61" s="170" t="s">
        <v>309</v>
      </c>
      <c r="E61" s="172">
        <v>43467</v>
      </c>
      <c r="F61" s="172">
        <v>43830</v>
      </c>
      <c r="G61" s="182" t="s">
        <v>278</v>
      </c>
      <c r="H61" s="170" t="s">
        <v>277</v>
      </c>
      <c r="I61" s="1" t="s">
        <v>19</v>
      </c>
      <c r="J61" s="90">
        <v>41459332000</v>
      </c>
      <c r="K61" s="90">
        <v>40974332000</v>
      </c>
      <c r="L61" s="90">
        <v>40974332000</v>
      </c>
      <c r="M61" s="90">
        <v>40974332000</v>
      </c>
      <c r="N61" s="90">
        <v>40974332000</v>
      </c>
      <c r="O61" s="174">
        <f t="shared" si="9"/>
        <v>0.96659698662079474</v>
      </c>
      <c r="P61" s="184" t="s">
        <v>502</v>
      </c>
      <c r="Q61" s="185"/>
      <c r="R61" s="186"/>
      <c r="S61" s="42"/>
      <c r="T61" s="199"/>
      <c r="U61" s="43"/>
      <c r="V61" s="12"/>
      <c r="W61" s="12"/>
      <c r="X61" s="13"/>
      <c r="Y61" s="14"/>
      <c r="Z61" s="14"/>
      <c r="AA61" s="14"/>
      <c r="AB61" s="14"/>
      <c r="AC61" s="14"/>
      <c r="AD61" s="14"/>
      <c r="AE61" s="14"/>
      <c r="AF61" s="14"/>
      <c r="AG61" s="14"/>
      <c r="AH61" s="14"/>
      <c r="AI61" s="14"/>
      <c r="AJ61" s="14"/>
    </row>
    <row r="62" spans="1:36" ht="90.75" customHeight="1" x14ac:dyDescent="0.25">
      <c r="A62" s="167"/>
      <c r="B62" s="222"/>
      <c r="C62" s="171"/>
      <c r="D62" s="171"/>
      <c r="E62" s="173"/>
      <c r="F62" s="173"/>
      <c r="G62" s="183"/>
      <c r="H62" s="171"/>
      <c r="I62" s="4" t="s">
        <v>20</v>
      </c>
      <c r="J62" s="90">
        <v>14531175077</v>
      </c>
      <c r="K62" s="90">
        <v>22428949367</v>
      </c>
      <c r="L62" s="4">
        <v>29955043720</v>
      </c>
      <c r="M62" s="4">
        <v>39605665840</v>
      </c>
      <c r="N62" s="91">
        <f>+M62</f>
        <v>39605665840</v>
      </c>
      <c r="O62" s="175"/>
      <c r="P62" s="187"/>
      <c r="Q62" s="188"/>
      <c r="R62" s="189"/>
      <c r="S62" s="44"/>
      <c r="T62" s="199"/>
      <c r="U62" s="45"/>
      <c r="V62" s="33"/>
      <c r="W62" s="33"/>
      <c r="X62" s="13"/>
      <c r="Y62" s="14"/>
      <c r="Z62" s="14"/>
      <c r="AA62" s="14"/>
      <c r="AB62" s="14"/>
      <c r="AC62" s="14"/>
      <c r="AD62" s="14"/>
      <c r="AE62" s="14"/>
      <c r="AF62" s="14"/>
      <c r="AG62" s="14"/>
      <c r="AH62" s="14"/>
      <c r="AI62" s="14"/>
      <c r="AJ62" s="14"/>
    </row>
    <row r="63" spans="1:36" ht="48.75" customHeight="1" x14ac:dyDescent="0.25">
      <c r="A63" s="167"/>
      <c r="B63" s="222"/>
      <c r="C63" s="170" t="s">
        <v>82</v>
      </c>
      <c r="D63" s="170" t="s">
        <v>307</v>
      </c>
      <c r="E63" s="172">
        <v>43467</v>
      </c>
      <c r="F63" s="172">
        <v>43830</v>
      </c>
      <c r="G63" s="182" t="s">
        <v>278</v>
      </c>
      <c r="H63" s="170" t="s">
        <v>102</v>
      </c>
      <c r="I63" s="1" t="s">
        <v>19</v>
      </c>
      <c r="J63" s="90">
        <v>35085082000</v>
      </c>
      <c r="K63" s="90">
        <v>35085082000</v>
      </c>
      <c r="L63" s="100">
        <v>35085082000</v>
      </c>
      <c r="M63" s="100">
        <v>35085082000</v>
      </c>
      <c r="N63" s="91">
        <f>+M63</f>
        <v>35085082000</v>
      </c>
      <c r="O63" s="174">
        <f t="shared" si="9"/>
        <v>0.87087587758808715</v>
      </c>
      <c r="P63" s="184" t="s">
        <v>503</v>
      </c>
      <c r="Q63" s="185"/>
      <c r="R63" s="186"/>
      <c r="S63" s="42"/>
      <c r="T63" s="46"/>
      <c r="U63" s="43"/>
      <c r="V63" s="12"/>
      <c r="W63" s="12"/>
      <c r="X63" s="13"/>
      <c r="Y63" s="14"/>
      <c r="Z63" s="14"/>
      <c r="AA63" s="14"/>
      <c r="AB63" s="14"/>
      <c r="AC63" s="14"/>
      <c r="AD63" s="14"/>
      <c r="AE63" s="14"/>
      <c r="AF63" s="14"/>
      <c r="AG63" s="14"/>
      <c r="AH63" s="14"/>
      <c r="AI63" s="14"/>
      <c r="AJ63" s="14"/>
    </row>
    <row r="64" spans="1:36" ht="112.5" customHeight="1" x14ac:dyDescent="0.25">
      <c r="A64" s="167"/>
      <c r="B64" s="222"/>
      <c r="C64" s="171"/>
      <c r="D64" s="171"/>
      <c r="E64" s="173"/>
      <c r="F64" s="173"/>
      <c r="G64" s="183"/>
      <c r="H64" s="171"/>
      <c r="I64" s="4" t="s">
        <v>20</v>
      </c>
      <c r="J64" s="90">
        <v>4090476054</v>
      </c>
      <c r="K64" s="90">
        <v>12190369801</v>
      </c>
      <c r="L64" s="90">
        <v>20256438887</v>
      </c>
      <c r="M64" s="90">
        <v>30554751577</v>
      </c>
      <c r="N64" s="91">
        <f>+M64</f>
        <v>30554751577</v>
      </c>
      <c r="O64" s="175"/>
      <c r="P64" s="187"/>
      <c r="Q64" s="188"/>
      <c r="R64" s="189"/>
      <c r="S64" s="44"/>
      <c r="T64" s="46"/>
      <c r="U64" s="45"/>
      <c r="V64" s="33"/>
      <c r="W64" s="33"/>
      <c r="X64" s="13"/>
      <c r="Y64" s="14"/>
      <c r="Z64" s="14"/>
      <c r="AA64" s="14"/>
      <c r="AB64" s="14"/>
      <c r="AC64" s="14"/>
      <c r="AD64" s="14"/>
      <c r="AE64" s="14"/>
      <c r="AF64" s="14"/>
      <c r="AG64" s="14"/>
      <c r="AH64" s="14"/>
      <c r="AI64" s="14"/>
      <c r="AJ64" s="14"/>
    </row>
    <row r="65" spans="1:36" ht="77.25" customHeight="1" x14ac:dyDescent="0.25">
      <c r="A65" s="167"/>
      <c r="B65" s="222"/>
      <c r="C65" s="170" t="s">
        <v>83</v>
      </c>
      <c r="D65" s="170" t="s">
        <v>308</v>
      </c>
      <c r="E65" s="172">
        <v>43467</v>
      </c>
      <c r="F65" s="172">
        <v>43830</v>
      </c>
      <c r="G65" s="182" t="s">
        <v>278</v>
      </c>
      <c r="H65" s="170" t="s">
        <v>274</v>
      </c>
      <c r="I65" s="1" t="s">
        <v>19</v>
      </c>
      <c r="J65" s="90">
        <v>9487743661</v>
      </c>
      <c r="K65" s="90">
        <v>9487743661</v>
      </c>
      <c r="L65" s="90">
        <v>9487743661</v>
      </c>
      <c r="M65" s="90">
        <v>9487743661</v>
      </c>
      <c r="N65" s="91">
        <f>+M65</f>
        <v>9487743661</v>
      </c>
      <c r="O65" s="174">
        <f t="shared" si="9"/>
        <v>0.96669874953528212</v>
      </c>
      <c r="P65" s="184" t="s">
        <v>504</v>
      </c>
      <c r="Q65" s="185"/>
      <c r="R65" s="186"/>
      <c r="S65" s="42"/>
      <c r="T65" s="46"/>
      <c r="U65" s="43"/>
      <c r="V65" s="12"/>
      <c r="W65" s="12"/>
      <c r="X65" s="13"/>
      <c r="Y65" s="14"/>
      <c r="Z65" s="14"/>
      <c r="AA65" s="14"/>
      <c r="AB65" s="14"/>
      <c r="AC65" s="14"/>
      <c r="AD65" s="14"/>
      <c r="AE65" s="14"/>
      <c r="AF65" s="14"/>
      <c r="AG65" s="14"/>
      <c r="AH65" s="14"/>
      <c r="AI65" s="14"/>
      <c r="AJ65" s="14"/>
    </row>
    <row r="66" spans="1:36" ht="84" customHeight="1" x14ac:dyDescent="0.25">
      <c r="A66" s="167"/>
      <c r="B66" s="222"/>
      <c r="C66" s="171"/>
      <c r="D66" s="171"/>
      <c r="E66" s="173"/>
      <c r="F66" s="173"/>
      <c r="G66" s="183"/>
      <c r="H66" s="171"/>
      <c r="I66" s="4" t="s">
        <v>20</v>
      </c>
      <c r="J66" s="90">
        <v>2992991401</v>
      </c>
      <c r="K66" s="90">
        <v>7293863870</v>
      </c>
      <c r="L66" s="90">
        <v>8404091131</v>
      </c>
      <c r="M66" s="90">
        <v>9171789933</v>
      </c>
      <c r="N66" s="91">
        <f>+M66</f>
        <v>9171789933</v>
      </c>
      <c r="O66" s="175"/>
      <c r="P66" s="187"/>
      <c r="Q66" s="188"/>
      <c r="R66" s="189"/>
      <c r="S66" s="44"/>
      <c r="T66" s="46"/>
      <c r="U66" s="45"/>
      <c r="V66" s="33"/>
      <c r="W66" s="33"/>
      <c r="X66" s="13"/>
      <c r="Y66" s="14"/>
      <c r="Z66" s="14"/>
      <c r="AA66" s="14"/>
      <c r="AB66" s="14"/>
      <c r="AC66" s="14"/>
      <c r="AD66" s="14"/>
      <c r="AE66" s="14"/>
      <c r="AF66" s="14"/>
      <c r="AG66" s="14"/>
      <c r="AH66" s="14"/>
      <c r="AI66" s="14"/>
      <c r="AJ66" s="14"/>
    </row>
    <row r="67" spans="1:36" ht="48.75" customHeight="1" x14ac:dyDescent="0.25">
      <c r="A67" s="167"/>
      <c r="B67" s="222"/>
      <c r="C67" s="170" t="s">
        <v>84</v>
      </c>
      <c r="D67" s="170" t="s">
        <v>279</v>
      </c>
      <c r="E67" s="172">
        <v>43467</v>
      </c>
      <c r="F67" s="172">
        <v>43830</v>
      </c>
      <c r="G67" s="182" t="s">
        <v>281</v>
      </c>
      <c r="H67" s="170" t="s">
        <v>291</v>
      </c>
      <c r="I67" s="1" t="s">
        <v>19</v>
      </c>
      <c r="J67" s="97">
        <v>8</v>
      </c>
      <c r="K67" s="92">
        <v>8</v>
      </c>
      <c r="L67" s="92">
        <v>8</v>
      </c>
      <c r="M67" s="92">
        <v>8</v>
      </c>
      <c r="N67" s="92">
        <f t="shared" ref="N67:N80" si="10">J67+K67+L67+M67</f>
        <v>32</v>
      </c>
      <c r="O67" s="174">
        <f t="shared" si="9"/>
        <v>0.6875</v>
      </c>
      <c r="P67" s="184" t="s">
        <v>584</v>
      </c>
      <c r="Q67" s="185"/>
      <c r="R67" s="186"/>
      <c r="S67" s="42"/>
      <c r="T67" s="46"/>
      <c r="U67" s="43"/>
      <c r="V67" s="12"/>
      <c r="W67" s="12"/>
      <c r="X67" s="13"/>
      <c r="Y67" s="14"/>
      <c r="Z67" s="14"/>
      <c r="AA67" s="14"/>
      <c r="AB67" s="14"/>
      <c r="AC67" s="14"/>
      <c r="AD67" s="14"/>
      <c r="AE67" s="14"/>
      <c r="AF67" s="14"/>
      <c r="AG67" s="14"/>
      <c r="AH67" s="14"/>
      <c r="AI67" s="14"/>
      <c r="AJ67" s="14"/>
    </row>
    <row r="68" spans="1:36" ht="48.75" customHeight="1" x14ac:dyDescent="0.25">
      <c r="A68" s="167"/>
      <c r="B68" s="222"/>
      <c r="C68" s="171"/>
      <c r="D68" s="171"/>
      <c r="E68" s="173"/>
      <c r="F68" s="173"/>
      <c r="G68" s="183"/>
      <c r="H68" s="171"/>
      <c r="I68" s="4" t="s">
        <v>20</v>
      </c>
      <c r="J68" s="93">
        <v>7</v>
      </c>
      <c r="K68" s="4">
        <v>3</v>
      </c>
      <c r="L68" s="4">
        <v>7</v>
      </c>
      <c r="M68" s="4">
        <v>5</v>
      </c>
      <c r="N68" s="4">
        <f t="shared" si="10"/>
        <v>22</v>
      </c>
      <c r="O68" s="175"/>
      <c r="P68" s="187"/>
      <c r="Q68" s="188"/>
      <c r="R68" s="189"/>
      <c r="S68" s="44"/>
      <c r="T68" s="46"/>
      <c r="U68" s="45"/>
      <c r="V68" s="33"/>
      <c r="W68" s="33"/>
      <c r="X68" s="13"/>
      <c r="Y68" s="14"/>
      <c r="Z68" s="14"/>
      <c r="AA68" s="14"/>
      <c r="AB68" s="14"/>
      <c r="AC68" s="14"/>
      <c r="AD68" s="14"/>
      <c r="AE68" s="14"/>
      <c r="AF68" s="14"/>
      <c r="AG68" s="14"/>
      <c r="AH68" s="14"/>
      <c r="AI68" s="14"/>
      <c r="AJ68" s="14"/>
    </row>
    <row r="69" spans="1:36" ht="48.75" customHeight="1" x14ac:dyDescent="0.25">
      <c r="A69" s="167"/>
      <c r="B69" s="222"/>
      <c r="C69" s="170" t="s">
        <v>85</v>
      </c>
      <c r="D69" s="170" t="s">
        <v>280</v>
      </c>
      <c r="E69" s="172">
        <v>43467</v>
      </c>
      <c r="F69" s="172">
        <v>43830</v>
      </c>
      <c r="G69" s="182" t="s">
        <v>278</v>
      </c>
      <c r="H69" s="170" t="s">
        <v>103</v>
      </c>
      <c r="I69" s="1" t="s">
        <v>19</v>
      </c>
      <c r="J69" s="4">
        <v>1</v>
      </c>
      <c r="K69" s="4">
        <v>3</v>
      </c>
      <c r="L69" s="1">
        <v>1</v>
      </c>
      <c r="M69" s="1">
        <v>3</v>
      </c>
      <c r="N69" s="4">
        <f>+J69+K69+L69+M69</f>
        <v>8</v>
      </c>
      <c r="O69" s="174">
        <f t="shared" si="9"/>
        <v>1</v>
      </c>
      <c r="P69" s="184" t="s">
        <v>582</v>
      </c>
      <c r="Q69" s="185"/>
      <c r="R69" s="186"/>
      <c r="S69" s="42"/>
      <c r="T69" s="46"/>
      <c r="U69" s="43"/>
      <c r="V69" s="12"/>
      <c r="W69" s="12"/>
      <c r="X69" s="13"/>
      <c r="Y69" s="14"/>
      <c r="Z69" s="14"/>
      <c r="AA69" s="14"/>
      <c r="AB69" s="14"/>
      <c r="AC69" s="14"/>
      <c r="AD69" s="14"/>
      <c r="AE69" s="14"/>
      <c r="AF69" s="14"/>
      <c r="AG69" s="14"/>
      <c r="AH69" s="14"/>
      <c r="AI69" s="14"/>
      <c r="AJ69" s="14"/>
    </row>
    <row r="70" spans="1:36" ht="48.75" customHeight="1" x14ac:dyDescent="0.25">
      <c r="A70" s="167"/>
      <c r="B70" s="222"/>
      <c r="C70" s="171"/>
      <c r="D70" s="171"/>
      <c r="E70" s="173"/>
      <c r="F70" s="173"/>
      <c r="G70" s="183"/>
      <c r="H70" s="171"/>
      <c r="I70" s="4" t="s">
        <v>20</v>
      </c>
      <c r="J70" s="4">
        <v>1</v>
      </c>
      <c r="K70" s="4">
        <v>3</v>
      </c>
      <c r="L70" s="4">
        <v>1</v>
      </c>
      <c r="M70" s="4">
        <v>3</v>
      </c>
      <c r="N70" s="4">
        <f>+J70+K70+L70+M70</f>
        <v>8</v>
      </c>
      <c r="O70" s="175"/>
      <c r="P70" s="187"/>
      <c r="Q70" s="188"/>
      <c r="R70" s="189"/>
      <c r="S70" s="44"/>
      <c r="T70" s="46"/>
      <c r="U70" s="45"/>
      <c r="V70" s="33"/>
      <c r="W70" s="33"/>
      <c r="X70" s="13"/>
      <c r="Y70" s="14"/>
      <c r="Z70" s="14"/>
      <c r="AA70" s="14"/>
      <c r="AB70" s="14"/>
      <c r="AC70" s="14"/>
      <c r="AD70" s="14"/>
      <c r="AE70" s="14"/>
      <c r="AF70" s="14"/>
      <c r="AG70" s="14"/>
      <c r="AH70" s="14"/>
      <c r="AI70" s="14"/>
      <c r="AJ70" s="14"/>
    </row>
    <row r="71" spans="1:36" ht="48.75" customHeight="1" x14ac:dyDescent="0.25">
      <c r="A71" s="167"/>
      <c r="B71" s="222"/>
      <c r="C71" s="170" t="s">
        <v>86</v>
      </c>
      <c r="D71" s="170" t="s">
        <v>282</v>
      </c>
      <c r="E71" s="172">
        <v>43467</v>
      </c>
      <c r="F71" s="172">
        <v>43830</v>
      </c>
      <c r="G71" s="182" t="s">
        <v>278</v>
      </c>
      <c r="H71" s="170" t="s">
        <v>104</v>
      </c>
      <c r="I71" s="1" t="s">
        <v>19</v>
      </c>
      <c r="J71" s="4">
        <v>0</v>
      </c>
      <c r="K71" s="4">
        <v>0</v>
      </c>
      <c r="L71" s="1">
        <v>0</v>
      </c>
      <c r="M71" s="1">
        <v>1</v>
      </c>
      <c r="N71" s="3">
        <f t="shared" si="10"/>
        <v>1</v>
      </c>
      <c r="O71" s="174">
        <f t="shared" si="9"/>
        <v>1</v>
      </c>
      <c r="P71" s="184" t="s">
        <v>505</v>
      </c>
      <c r="Q71" s="185"/>
      <c r="R71" s="186"/>
      <c r="S71" s="42"/>
      <c r="T71" s="46"/>
      <c r="U71" s="43"/>
      <c r="V71" s="12"/>
      <c r="W71" s="12"/>
      <c r="X71" s="13"/>
      <c r="Y71" s="14"/>
      <c r="Z71" s="14"/>
      <c r="AA71" s="14"/>
      <c r="AB71" s="14"/>
      <c r="AC71" s="14"/>
      <c r="AD71" s="14"/>
      <c r="AE71" s="14"/>
      <c r="AF71" s="14"/>
      <c r="AG71" s="14"/>
      <c r="AH71" s="14"/>
      <c r="AI71" s="14"/>
      <c r="AJ71" s="14"/>
    </row>
    <row r="72" spans="1:36" ht="48.75" customHeight="1" x14ac:dyDescent="0.25">
      <c r="A72" s="167"/>
      <c r="B72" s="222"/>
      <c r="C72" s="171"/>
      <c r="D72" s="171"/>
      <c r="E72" s="173"/>
      <c r="F72" s="173"/>
      <c r="G72" s="183"/>
      <c r="H72" s="171"/>
      <c r="I72" s="4" t="s">
        <v>20</v>
      </c>
      <c r="J72" s="4">
        <v>0</v>
      </c>
      <c r="K72" s="4">
        <v>0</v>
      </c>
      <c r="L72" s="4">
        <v>0</v>
      </c>
      <c r="M72" s="4">
        <v>1</v>
      </c>
      <c r="N72" s="3">
        <f t="shared" si="10"/>
        <v>1</v>
      </c>
      <c r="O72" s="175"/>
      <c r="P72" s="187"/>
      <c r="Q72" s="188"/>
      <c r="R72" s="189"/>
      <c r="S72" s="44"/>
      <c r="T72" s="46"/>
      <c r="U72" s="45"/>
      <c r="V72" s="33"/>
      <c r="W72" s="33"/>
      <c r="X72" s="13"/>
      <c r="Y72" s="14"/>
      <c r="Z72" s="14"/>
      <c r="AA72" s="14"/>
      <c r="AB72" s="14"/>
      <c r="AC72" s="14"/>
      <c r="AD72" s="14"/>
      <c r="AE72" s="14"/>
      <c r="AF72" s="14"/>
      <c r="AG72" s="14"/>
      <c r="AH72" s="14"/>
      <c r="AI72" s="14"/>
      <c r="AJ72" s="14"/>
    </row>
    <row r="73" spans="1:36" ht="48.75" customHeight="1" x14ac:dyDescent="0.25">
      <c r="A73" s="167"/>
      <c r="B73" s="222"/>
      <c r="C73" s="170" t="s">
        <v>87</v>
      </c>
      <c r="D73" s="170" t="s">
        <v>283</v>
      </c>
      <c r="E73" s="172">
        <v>43467</v>
      </c>
      <c r="F73" s="172">
        <v>43830</v>
      </c>
      <c r="G73" s="182" t="s">
        <v>284</v>
      </c>
      <c r="H73" s="170" t="s">
        <v>105</v>
      </c>
      <c r="I73" s="1" t="s">
        <v>19</v>
      </c>
      <c r="J73" s="162">
        <v>1</v>
      </c>
      <c r="K73" s="162">
        <v>1</v>
      </c>
      <c r="L73" s="162">
        <v>1</v>
      </c>
      <c r="M73" s="162">
        <v>1</v>
      </c>
      <c r="N73" s="3">
        <f>+L73</f>
        <v>1</v>
      </c>
      <c r="O73" s="174">
        <f t="shared" si="9"/>
        <v>0.65</v>
      </c>
      <c r="P73" s="184" t="s">
        <v>506</v>
      </c>
      <c r="Q73" s="185"/>
      <c r="R73" s="186"/>
      <c r="S73" s="42"/>
      <c r="T73" s="46"/>
      <c r="U73" s="43"/>
      <c r="V73" s="12"/>
      <c r="W73" s="12"/>
      <c r="X73" s="13"/>
      <c r="Y73" s="14"/>
      <c r="Z73" s="14"/>
      <c r="AA73" s="14"/>
      <c r="AB73" s="14"/>
      <c r="AC73" s="14"/>
      <c r="AD73" s="14"/>
      <c r="AE73" s="14"/>
      <c r="AF73" s="14"/>
      <c r="AG73" s="14"/>
      <c r="AH73" s="14"/>
      <c r="AI73" s="14"/>
      <c r="AJ73" s="14"/>
    </row>
    <row r="74" spans="1:36" ht="48.75" customHeight="1" x14ac:dyDescent="0.25">
      <c r="A74" s="167"/>
      <c r="B74" s="222"/>
      <c r="C74" s="171"/>
      <c r="D74" s="171"/>
      <c r="E74" s="173"/>
      <c r="F74" s="173"/>
      <c r="G74" s="183"/>
      <c r="H74" s="171"/>
      <c r="I74" s="4" t="s">
        <v>20</v>
      </c>
      <c r="J74" s="162">
        <v>0.55000000000000004</v>
      </c>
      <c r="K74" s="162">
        <v>0.6</v>
      </c>
      <c r="L74" s="162">
        <v>0.6</v>
      </c>
      <c r="M74" s="162">
        <v>0.65</v>
      </c>
      <c r="N74" s="3">
        <f>+M74</f>
        <v>0.65</v>
      </c>
      <c r="O74" s="175"/>
      <c r="P74" s="187"/>
      <c r="Q74" s="188"/>
      <c r="R74" s="189"/>
      <c r="S74" s="44"/>
      <c r="T74" s="46"/>
      <c r="U74" s="45"/>
      <c r="V74" s="33"/>
      <c r="W74" s="33"/>
      <c r="X74" s="13"/>
      <c r="Y74" s="14"/>
      <c r="Z74" s="14"/>
      <c r="AA74" s="14"/>
      <c r="AB74" s="14"/>
      <c r="AC74" s="14"/>
      <c r="AD74" s="14"/>
      <c r="AE74" s="14"/>
      <c r="AF74" s="14"/>
      <c r="AG74" s="14"/>
      <c r="AH74" s="14"/>
      <c r="AI74" s="14"/>
      <c r="AJ74" s="14"/>
    </row>
    <row r="75" spans="1:36" ht="48.75" customHeight="1" x14ac:dyDescent="0.25">
      <c r="A75" s="167"/>
      <c r="B75" s="222"/>
      <c r="C75" s="170" t="s">
        <v>88</v>
      </c>
      <c r="D75" s="170" t="s">
        <v>310</v>
      </c>
      <c r="E75" s="172">
        <v>43467</v>
      </c>
      <c r="F75" s="172">
        <v>43830</v>
      </c>
      <c r="G75" s="182" t="s">
        <v>278</v>
      </c>
      <c r="H75" s="170" t="s">
        <v>285</v>
      </c>
      <c r="I75" s="1" t="s">
        <v>19</v>
      </c>
      <c r="J75" s="116">
        <v>522587688034</v>
      </c>
      <c r="K75" s="116">
        <v>522587688034</v>
      </c>
      <c r="L75" s="119">
        <v>533032137154</v>
      </c>
      <c r="M75" s="119">
        <v>533032137154</v>
      </c>
      <c r="N75" s="120">
        <f>+M75</f>
        <v>533032137154</v>
      </c>
      <c r="O75" s="174">
        <f t="shared" si="9"/>
        <v>0.72205007217567496</v>
      </c>
      <c r="P75" s="184" t="s">
        <v>433</v>
      </c>
      <c r="Q75" s="185"/>
      <c r="R75" s="186"/>
      <c r="S75" s="42"/>
      <c r="T75" s="46"/>
      <c r="U75" s="43"/>
      <c r="V75" s="12"/>
      <c r="W75" s="12"/>
      <c r="X75" s="13"/>
      <c r="Y75" s="14"/>
      <c r="Z75" s="14"/>
      <c r="AA75" s="14"/>
      <c r="AB75" s="14"/>
      <c r="AC75" s="14"/>
      <c r="AD75" s="14"/>
      <c r="AE75" s="14"/>
      <c r="AF75" s="14"/>
      <c r="AG75" s="14"/>
      <c r="AH75" s="14"/>
      <c r="AI75" s="14"/>
      <c r="AJ75" s="14"/>
    </row>
    <row r="76" spans="1:36" ht="48.75" customHeight="1" x14ac:dyDescent="0.25">
      <c r="A76" s="167"/>
      <c r="B76" s="222"/>
      <c r="C76" s="171"/>
      <c r="D76" s="171"/>
      <c r="E76" s="173"/>
      <c r="F76" s="173"/>
      <c r="G76" s="183"/>
      <c r="H76" s="171"/>
      <c r="I76" s="4" t="s">
        <v>20</v>
      </c>
      <c r="J76" s="117">
        <v>343720538069</v>
      </c>
      <c r="K76" s="117">
        <v>356838560264</v>
      </c>
      <c r="L76" s="117">
        <v>366070182645</v>
      </c>
      <c r="M76" s="119">
        <v>384875893104</v>
      </c>
      <c r="N76" s="120">
        <f>+M76</f>
        <v>384875893104</v>
      </c>
      <c r="O76" s="175"/>
      <c r="P76" s="187"/>
      <c r="Q76" s="188"/>
      <c r="R76" s="189"/>
      <c r="S76" s="44"/>
      <c r="T76" s="46"/>
      <c r="U76" s="45"/>
      <c r="V76" s="33"/>
      <c r="W76" s="33"/>
      <c r="X76" s="13"/>
      <c r="Y76" s="14"/>
      <c r="Z76" s="14"/>
      <c r="AA76" s="14"/>
      <c r="AB76" s="14"/>
      <c r="AC76" s="14"/>
      <c r="AD76" s="14"/>
      <c r="AE76" s="14"/>
      <c r="AF76" s="14"/>
      <c r="AG76" s="14"/>
      <c r="AH76" s="14"/>
      <c r="AI76" s="14"/>
      <c r="AJ76" s="14"/>
    </row>
    <row r="77" spans="1:36" ht="48.75" customHeight="1" x14ac:dyDescent="0.25">
      <c r="A77" s="167"/>
      <c r="B77" s="222"/>
      <c r="C77" s="170" t="s">
        <v>89</v>
      </c>
      <c r="D77" s="170" t="s">
        <v>286</v>
      </c>
      <c r="E77" s="172">
        <v>43467</v>
      </c>
      <c r="F77" s="172">
        <v>43830</v>
      </c>
      <c r="G77" s="182" t="s">
        <v>284</v>
      </c>
      <c r="H77" s="170" t="s">
        <v>106</v>
      </c>
      <c r="I77" s="1" t="s">
        <v>19</v>
      </c>
      <c r="J77" s="86">
        <v>6</v>
      </c>
      <c r="K77" s="86">
        <v>6</v>
      </c>
      <c r="L77" s="87">
        <v>6</v>
      </c>
      <c r="M77" s="87">
        <v>6</v>
      </c>
      <c r="N77" s="89">
        <f t="shared" ref="N77:N78" si="11">J77+K77+L77+M77</f>
        <v>24</v>
      </c>
      <c r="O77" s="174">
        <f t="shared" ref="O77" si="12">+N78/N77</f>
        <v>1</v>
      </c>
      <c r="P77" s="184" t="s">
        <v>507</v>
      </c>
      <c r="Q77" s="185"/>
      <c r="R77" s="186"/>
      <c r="S77" s="42"/>
      <c r="T77" s="98"/>
      <c r="U77" s="43"/>
      <c r="V77" s="12"/>
      <c r="W77" s="12"/>
      <c r="X77" s="13"/>
      <c r="Y77" s="14"/>
      <c r="Z77" s="14"/>
      <c r="AA77" s="14"/>
      <c r="AB77" s="14"/>
      <c r="AC77" s="14"/>
      <c r="AD77" s="14"/>
      <c r="AE77" s="14"/>
      <c r="AF77" s="14"/>
      <c r="AG77" s="14"/>
      <c r="AH77" s="14"/>
      <c r="AI77" s="14"/>
      <c r="AJ77" s="14"/>
    </row>
    <row r="78" spans="1:36" ht="48.75" customHeight="1" x14ac:dyDescent="0.25">
      <c r="A78" s="167"/>
      <c r="B78" s="222"/>
      <c r="C78" s="171"/>
      <c r="D78" s="171"/>
      <c r="E78" s="173"/>
      <c r="F78" s="173"/>
      <c r="G78" s="183"/>
      <c r="H78" s="171"/>
      <c r="I78" s="4" t="s">
        <v>20</v>
      </c>
      <c r="J78" s="86">
        <v>6</v>
      </c>
      <c r="K78" s="86">
        <v>6</v>
      </c>
      <c r="L78" s="87">
        <v>6</v>
      </c>
      <c r="M78" s="87">
        <v>6</v>
      </c>
      <c r="N78" s="89">
        <f t="shared" si="11"/>
        <v>24</v>
      </c>
      <c r="O78" s="175"/>
      <c r="P78" s="187"/>
      <c r="Q78" s="188"/>
      <c r="R78" s="189"/>
      <c r="S78" s="44"/>
      <c r="T78" s="98"/>
      <c r="U78" s="45"/>
      <c r="V78" s="33"/>
      <c r="W78" s="33"/>
      <c r="X78" s="13"/>
      <c r="Y78" s="14"/>
      <c r="Z78" s="14"/>
      <c r="AA78" s="14"/>
      <c r="AB78" s="14"/>
      <c r="AC78" s="14"/>
      <c r="AD78" s="14"/>
      <c r="AE78" s="14"/>
      <c r="AF78" s="14"/>
      <c r="AG78" s="14"/>
      <c r="AH78" s="14"/>
      <c r="AI78" s="14"/>
      <c r="AJ78" s="14"/>
    </row>
    <row r="79" spans="1:36" ht="48.75" customHeight="1" x14ac:dyDescent="0.25">
      <c r="A79" s="167"/>
      <c r="B79" s="222"/>
      <c r="C79" s="170" t="s">
        <v>287</v>
      </c>
      <c r="D79" s="170" t="s">
        <v>288</v>
      </c>
      <c r="E79" s="172">
        <v>43467</v>
      </c>
      <c r="F79" s="172">
        <v>43830</v>
      </c>
      <c r="G79" s="182" t="s">
        <v>284</v>
      </c>
      <c r="H79" s="170" t="s">
        <v>290</v>
      </c>
      <c r="I79" s="1" t="s">
        <v>19</v>
      </c>
      <c r="J79" s="86">
        <v>16</v>
      </c>
      <c r="K79" s="86">
        <v>16</v>
      </c>
      <c r="L79" s="86">
        <v>16</v>
      </c>
      <c r="M79" s="86">
        <v>16</v>
      </c>
      <c r="N79" s="89">
        <f t="shared" si="10"/>
        <v>64</v>
      </c>
      <c r="O79" s="174">
        <f t="shared" si="9"/>
        <v>1</v>
      </c>
      <c r="P79" s="184" t="s">
        <v>508</v>
      </c>
      <c r="Q79" s="185"/>
      <c r="R79" s="186"/>
      <c r="S79" s="42"/>
      <c r="T79" s="46"/>
      <c r="U79" s="43"/>
      <c r="V79" s="12"/>
      <c r="W79" s="12"/>
      <c r="X79" s="13"/>
      <c r="Y79" s="14"/>
      <c r="Z79" s="14"/>
      <c r="AA79" s="14"/>
      <c r="AB79" s="14"/>
      <c r="AC79" s="14"/>
      <c r="AD79" s="14"/>
      <c r="AE79" s="14"/>
      <c r="AF79" s="14"/>
      <c r="AG79" s="14"/>
      <c r="AH79" s="14"/>
      <c r="AI79" s="14"/>
      <c r="AJ79" s="14"/>
    </row>
    <row r="80" spans="1:36" ht="48.75" customHeight="1" x14ac:dyDescent="0.25">
      <c r="A80" s="167"/>
      <c r="B80" s="238"/>
      <c r="C80" s="171"/>
      <c r="D80" s="171"/>
      <c r="E80" s="173"/>
      <c r="F80" s="173"/>
      <c r="G80" s="183"/>
      <c r="H80" s="171"/>
      <c r="I80" s="4" t="s">
        <v>20</v>
      </c>
      <c r="J80" s="86">
        <v>16</v>
      </c>
      <c r="K80" s="86">
        <v>16</v>
      </c>
      <c r="L80" s="87">
        <v>16</v>
      </c>
      <c r="M80" s="87">
        <v>16</v>
      </c>
      <c r="N80" s="89">
        <f t="shared" si="10"/>
        <v>64</v>
      </c>
      <c r="O80" s="175"/>
      <c r="P80" s="187"/>
      <c r="Q80" s="188"/>
      <c r="R80" s="189"/>
      <c r="S80" s="44"/>
      <c r="T80" s="46"/>
      <c r="U80" s="45"/>
      <c r="V80" s="33"/>
      <c r="W80" s="33"/>
      <c r="X80" s="13"/>
      <c r="Y80" s="14"/>
      <c r="Z80" s="14"/>
      <c r="AA80" s="14"/>
      <c r="AB80" s="14"/>
      <c r="AC80" s="14"/>
      <c r="AD80" s="14"/>
      <c r="AE80" s="14"/>
      <c r="AF80" s="14"/>
      <c r="AG80" s="14"/>
      <c r="AH80" s="14"/>
      <c r="AI80" s="14"/>
      <c r="AJ80" s="14"/>
    </row>
    <row r="81" spans="1:36" ht="28.5" customHeight="1" x14ac:dyDescent="0.25">
      <c r="A81" s="5"/>
      <c r="B81" s="305" t="s">
        <v>10</v>
      </c>
      <c r="C81" s="306"/>
      <c r="D81" s="306"/>
      <c r="E81" s="306"/>
      <c r="F81" s="306"/>
      <c r="G81" s="306"/>
      <c r="H81" s="306"/>
      <c r="I81" s="306"/>
      <c r="J81" s="306"/>
      <c r="K81" s="306"/>
      <c r="L81" s="306"/>
      <c r="M81" s="306"/>
      <c r="N81" s="307"/>
      <c r="O81" s="3">
        <f>+SUM(O57:O80)/12</f>
        <v>0.86919534639640939</v>
      </c>
      <c r="P81" s="83"/>
      <c r="Q81" s="84"/>
      <c r="R81" s="85"/>
      <c r="S81" s="5"/>
      <c r="T81" s="12"/>
      <c r="U81" s="12"/>
      <c r="V81" s="12"/>
      <c r="W81" s="12"/>
      <c r="X81" s="13"/>
      <c r="Y81" s="14"/>
      <c r="Z81" s="14"/>
      <c r="AA81" s="14"/>
      <c r="AB81" s="14"/>
      <c r="AC81" s="14"/>
      <c r="AD81" s="14"/>
      <c r="AE81" s="14"/>
      <c r="AF81" s="14"/>
      <c r="AG81" s="14"/>
      <c r="AH81" s="14"/>
      <c r="AI81" s="14"/>
      <c r="AJ81" s="14"/>
    </row>
    <row r="82" spans="1:36" ht="43.5" customHeight="1" x14ac:dyDescent="0.25">
      <c r="A82" s="5"/>
      <c r="B82" s="202" t="s">
        <v>108</v>
      </c>
      <c r="C82" s="203"/>
      <c r="D82" s="203"/>
      <c r="E82" s="203"/>
      <c r="F82" s="203"/>
      <c r="G82" s="203"/>
      <c r="H82" s="203"/>
      <c r="I82" s="203"/>
      <c r="J82" s="203"/>
      <c r="K82" s="204"/>
      <c r="L82" s="205" t="s">
        <v>11</v>
      </c>
      <c r="M82" s="205"/>
      <c r="N82" s="309">
        <v>7.7299999999999994E-2</v>
      </c>
      <c r="O82" s="310"/>
      <c r="P82" s="206" t="s">
        <v>34</v>
      </c>
      <c r="Q82" s="206"/>
      <c r="R82" s="138">
        <f>O91*N82</f>
        <v>6.6716371840131003E-2</v>
      </c>
      <c r="S82" s="153"/>
      <c r="T82" s="35"/>
      <c r="U82" s="35"/>
      <c r="V82" s="35"/>
      <c r="W82" s="12"/>
      <c r="X82" s="13"/>
      <c r="Y82" s="14"/>
      <c r="Z82" s="14"/>
      <c r="AA82" s="14"/>
      <c r="AB82" s="14"/>
      <c r="AC82" s="14"/>
      <c r="AD82" s="14"/>
      <c r="AE82" s="14"/>
      <c r="AF82" s="14"/>
      <c r="AG82" s="14"/>
      <c r="AH82" s="14"/>
      <c r="AI82" s="14"/>
      <c r="AJ82" s="14"/>
    </row>
    <row r="83" spans="1:36" ht="45" customHeight="1" x14ac:dyDescent="0.25">
      <c r="A83" s="5"/>
      <c r="B83" s="207" t="s">
        <v>6</v>
      </c>
      <c r="C83" s="209" t="s">
        <v>30</v>
      </c>
      <c r="D83" s="209" t="s">
        <v>275</v>
      </c>
      <c r="E83" s="209" t="s">
        <v>8</v>
      </c>
      <c r="F83" s="209" t="s">
        <v>9</v>
      </c>
      <c r="G83" s="209" t="s">
        <v>3</v>
      </c>
      <c r="H83" s="209" t="s">
        <v>4</v>
      </c>
      <c r="I83" s="226" t="s">
        <v>28</v>
      </c>
      <c r="J83" s="227"/>
      <c r="K83" s="227"/>
      <c r="L83" s="227"/>
      <c r="M83" s="227"/>
      <c r="N83" s="227"/>
      <c r="O83" s="228"/>
      <c r="P83" s="211" t="s">
        <v>29</v>
      </c>
      <c r="Q83" s="212"/>
      <c r="R83" s="213"/>
      <c r="S83" s="19"/>
      <c r="T83" s="37"/>
      <c r="U83" s="38"/>
      <c r="V83" s="37"/>
      <c r="W83" s="12"/>
      <c r="X83" s="12"/>
      <c r="Y83" s="14"/>
      <c r="Z83" s="14"/>
      <c r="AA83" s="14"/>
      <c r="AB83" s="14"/>
      <c r="AC83" s="14"/>
      <c r="AD83" s="14"/>
      <c r="AE83" s="14"/>
      <c r="AF83" s="14"/>
      <c r="AG83" s="14"/>
      <c r="AH83" s="14"/>
      <c r="AI83" s="14"/>
      <c r="AJ83" s="14"/>
    </row>
    <row r="84" spans="1:36" ht="21" customHeight="1" x14ac:dyDescent="0.25">
      <c r="A84" s="6"/>
      <c r="B84" s="208"/>
      <c r="C84" s="210"/>
      <c r="D84" s="210"/>
      <c r="E84" s="210"/>
      <c r="F84" s="210"/>
      <c r="G84" s="210"/>
      <c r="H84" s="210"/>
      <c r="I84" s="36" t="s">
        <v>31</v>
      </c>
      <c r="J84" s="39" t="s">
        <v>21</v>
      </c>
      <c r="K84" s="39" t="s">
        <v>22</v>
      </c>
      <c r="L84" s="39" t="s">
        <v>23</v>
      </c>
      <c r="M84" s="39" t="s">
        <v>24</v>
      </c>
      <c r="N84" s="39" t="s">
        <v>15</v>
      </c>
      <c r="O84" s="72" t="s">
        <v>91</v>
      </c>
      <c r="P84" s="214"/>
      <c r="Q84" s="215"/>
      <c r="R84" s="216"/>
      <c r="S84" s="40"/>
      <c r="T84" s="41"/>
      <c r="U84" s="41"/>
      <c r="V84" s="41"/>
      <c r="W84" s="33"/>
      <c r="X84" s="13"/>
      <c r="Y84" s="14"/>
      <c r="Z84" s="14"/>
      <c r="AA84" s="14"/>
      <c r="AB84" s="14"/>
      <c r="AC84" s="14"/>
      <c r="AD84" s="14"/>
      <c r="AE84" s="14"/>
      <c r="AF84" s="14"/>
      <c r="AG84" s="14"/>
      <c r="AH84" s="14"/>
      <c r="AI84" s="14"/>
      <c r="AJ84" s="14"/>
    </row>
    <row r="85" spans="1:36" s="78" customFormat="1" ht="216.75" customHeight="1" x14ac:dyDescent="0.2">
      <c r="A85" s="236"/>
      <c r="B85" s="200" t="s">
        <v>42</v>
      </c>
      <c r="C85" s="170" t="s">
        <v>36</v>
      </c>
      <c r="D85" s="170" t="s">
        <v>346</v>
      </c>
      <c r="E85" s="172">
        <v>43467</v>
      </c>
      <c r="F85" s="172">
        <v>43830</v>
      </c>
      <c r="G85" s="170" t="s">
        <v>349</v>
      </c>
      <c r="H85" s="170" t="s">
        <v>350</v>
      </c>
      <c r="I85" s="1" t="s">
        <v>19</v>
      </c>
      <c r="J85" s="102">
        <v>1216</v>
      </c>
      <c r="K85" s="102">
        <v>1561</v>
      </c>
      <c r="L85" s="102">
        <v>1519</v>
      </c>
      <c r="M85" s="1">
        <v>1837</v>
      </c>
      <c r="N85" s="102">
        <f>+J85+K85+L85+M85</f>
        <v>6133</v>
      </c>
      <c r="O85" s="174">
        <f t="shared" ref="O85:O87" si="13">+N86/N85</f>
        <v>1</v>
      </c>
      <c r="P85" s="176" t="s">
        <v>512</v>
      </c>
      <c r="Q85" s="177"/>
      <c r="R85" s="178"/>
      <c r="S85" s="73"/>
      <c r="T85" s="278"/>
      <c r="U85" s="74"/>
      <c r="V85" s="75"/>
      <c r="W85" s="75"/>
      <c r="X85" s="76"/>
      <c r="Y85" s="77"/>
      <c r="Z85" s="77"/>
      <c r="AA85" s="77"/>
      <c r="AB85" s="77"/>
      <c r="AC85" s="77"/>
      <c r="AD85" s="77"/>
      <c r="AE85" s="77"/>
      <c r="AF85" s="77"/>
      <c r="AG85" s="77"/>
      <c r="AH85" s="77"/>
      <c r="AI85" s="77"/>
      <c r="AJ85" s="77"/>
    </row>
    <row r="86" spans="1:36" s="78" customFormat="1" ht="157.5" customHeight="1" x14ac:dyDescent="0.2">
      <c r="A86" s="236"/>
      <c r="B86" s="201"/>
      <c r="C86" s="171"/>
      <c r="D86" s="171"/>
      <c r="E86" s="173"/>
      <c r="F86" s="173"/>
      <c r="G86" s="171"/>
      <c r="H86" s="171"/>
      <c r="I86" s="4" t="s">
        <v>20</v>
      </c>
      <c r="J86" s="102">
        <v>1216</v>
      </c>
      <c r="K86" s="102">
        <v>1561</v>
      </c>
      <c r="L86" s="102">
        <v>1519</v>
      </c>
      <c r="M86" s="102">
        <v>1837</v>
      </c>
      <c r="N86" s="102">
        <f>+J86+K86+L86+M86</f>
        <v>6133</v>
      </c>
      <c r="O86" s="175"/>
      <c r="P86" s="179"/>
      <c r="Q86" s="180"/>
      <c r="R86" s="181"/>
      <c r="S86" s="79"/>
      <c r="T86" s="279"/>
      <c r="U86" s="80"/>
      <c r="V86" s="81"/>
      <c r="W86" s="81"/>
      <c r="X86" s="76"/>
      <c r="Y86" s="77"/>
      <c r="Z86" s="77"/>
      <c r="AA86" s="77"/>
      <c r="AB86" s="77"/>
      <c r="AC86" s="77"/>
      <c r="AD86" s="77"/>
      <c r="AE86" s="77"/>
      <c r="AF86" s="77"/>
      <c r="AG86" s="77"/>
      <c r="AH86" s="77"/>
      <c r="AI86" s="77"/>
      <c r="AJ86" s="77"/>
    </row>
    <row r="87" spans="1:36" s="78" customFormat="1" ht="128.25" customHeight="1" x14ac:dyDescent="0.2">
      <c r="A87" s="236"/>
      <c r="B87" s="201"/>
      <c r="C87" s="170" t="s">
        <v>37</v>
      </c>
      <c r="D87" s="170" t="s">
        <v>347</v>
      </c>
      <c r="E87" s="172">
        <v>43467</v>
      </c>
      <c r="F87" s="172">
        <v>43830</v>
      </c>
      <c r="G87" s="170" t="s">
        <v>351</v>
      </c>
      <c r="H87" s="170" t="s">
        <v>352</v>
      </c>
      <c r="I87" s="1" t="s">
        <v>19</v>
      </c>
      <c r="J87" s="103">
        <v>175060000</v>
      </c>
      <c r="K87" s="103">
        <v>175060000</v>
      </c>
      <c r="L87" s="103">
        <v>175060000</v>
      </c>
      <c r="M87" s="103">
        <v>175060000</v>
      </c>
      <c r="N87" s="104">
        <f>+M87</f>
        <v>175060000</v>
      </c>
      <c r="O87" s="174">
        <f t="shared" si="13"/>
        <v>0.58925117102707647</v>
      </c>
      <c r="P87" s="176" t="s">
        <v>513</v>
      </c>
      <c r="Q87" s="177"/>
      <c r="R87" s="178"/>
      <c r="S87" s="73"/>
      <c r="T87" s="279"/>
      <c r="U87" s="74"/>
      <c r="V87" s="75"/>
      <c r="W87" s="75"/>
      <c r="X87" s="76"/>
      <c r="Y87" s="77"/>
      <c r="Z87" s="77"/>
      <c r="AA87" s="77"/>
      <c r="AB87" s="77"/>
      <c r="AC87" s="77"/>
      <c r="AD87" s="77"/>
      <c r="AE87" s="77"/>
      <c r="AF87" s="77"/>
      <c r="AG87" s="77"/>
      <c r="AH87" s="77"/>
      <c r="AI87" s="77"/>
      <c r="AJ87" s="77"/>
    </row>
    <row r="88" spans="1:36" s="78" customFormat="1" ht="127.5" customHeight="1" x14ac:dyDescent="0.2">
      <c r="A88" s="236"/>
      <c r="B88" s="201"/>
      <c r="C88" s="171"/>
      <c r="D88" s="171"/>
      <c r="E88" s="173"/>
      <c r="F88" s="173"/>
      <c r="G88" s="171"/>
      <c r="H88" s="171"/>
      <c r="I88" s="4" t="s">
        <v>20</v>
      </c>
      <c r="J88" s="103">
        <v>21855330</v>
      </c>
      <c r="K88" s="103">
        <f>+J88+28689570</f>
        <v>50544900</v>
      </c>
      <c r="L88" s="103">
        <f>+K88+26269110</f>
        <v>76814010</v>
      </c>
      <c r="M88" s="105">
        <f>+L88+26340300</f>
        <v>103154310</v>
      </c>
      <c r="N88" s="105">
        <f>+M88</f>
        <v>103154310</v>
      </c>
      <c r="O88" s="175"/>
      <c r="P88" s="179"/>
      <c r="Q88" s="180"/>
      <c r="R88" s="181"/>
      <c r="S88" s="79"/>
      <c r="T88" s="279"/>
      <c r="U88" s="80"/>
      <c r="V88" s="81"/>
      <c r="W88" s="81"/>
      <c r="X88" s="76"/>
      <c r="Y88" s="77"/>
      <c r="Z88" s="77"/>
      <c r="AA88" s="77"/>
      <c r="AB88" s="77"/>
      <c r="AC88" s="77"/>
      <c r="AD88" s="77"/>
      <c r="AE88" s="77"/>
      <c r="AF88" s="77"/>
      <c r="AG88" s="77"/>
      <c r="AH88" s="77"/>
      <c r="AI88" s="77"/>
      <c r="AJ88" s="77"/>
    </row>
    <row r="89" spans="1:36" s="78" customFormat="1" ht="189" customHeight="1" x14ac:dyDescent="0.2">
      <c r="A89" s="236"/>
      <c r="B89" s="201"/>
      <c r="C89" s="170" t="s">
        <v>109</v>
      </c>
      <c r="D89" s="170" t="s">
        <v>348</v>
      </c>
      <c r="E89" s="172">
        <v>43497</v>
      </c>
      <c r="F89" s="172">
        <v>43646</v>
      </c>
      <c r="G89" s="170" t="s">
        <v>349</v>
      </c>
      <c r="H89" s="170" t="s">
        <v>110</v>
      </c>
      <c r="I89" s="1" t="s">
        <v>19</v>
      </c>
      <c r="J89" s="93">
        <v>0</v>
      </c>
      <c r="K89" s="93">
        <v>0</v>
      </c>
      <c r="L89" s="1">
        <v>0</v>
      </c>
      <c r="M89" s="1">
        <v>0</v>
      </c>
      <c r="N89" s="93">
        <f>+J89+K89+L89+M89</f>
        <v>0</v>
      </c>
      <c r="O89" s="174">
        <v>1</v>
      </c>
      <c r="P89" s="176" t="s">
        <v>514</v>
      </c>
      <c r="Q89" s="177"/>
      <c r="R89" s="178"/>
      <c r="S89" s="73"/>
      <c r="T89" s="82"/>
      <c r="U89" s="74"/>
      <c r="V89" s="75"/>
      <c r="W89" s="75"/>
      <c r="X89" s="76"/>
      <c r="Y89" s="77"/>
      <c r="Z89" s="77"/>
      <c r="AA89" s="77"/>
      <c r="AB89" s="77"/>
      <c r="AC89" s="77"/>
      <c r="AD89" s="77"/>
      <c r="AE89" s="77"/>
      <c r="AF89" s="77"/>
      <c r="AG89" s="77"/>
      <c r="AH89" s="77"/>
      <c r="AI89" s="77"/>
      <c r="AJ89" s="77"/>
    </row>
    <row r="90" spans="1:36" s="78" customFormat="1" ht="129.75" customHeight="1" x14ac:dyDescent="0.2">
      <c r="A90" s="236"/>
      <c r="B90" s="223"/>
      <c r="C90" s="171"/>
      <c r="D90" s="171"/>
      <c r="E90" s="173"/>
      <c r="F90" s="173"/>
      <c r="G90" s="171"/>
      <c r="H90" s="171"/>
      <c r="I90" s="4" t="s">
        <v>20</v>
      </c>
      <c r="J90" s="93">
        <v>0</v>
      </c>
      <c r="K90" s="93">
        <v>0</v>
      </c>
      <c r="L90" s="4">
        <v>0</v>
      </c>
      <c r="M90" s="4">
        <v>0</v>
      </c>
      <c r="N90" s="93">
        <f>+J90+K90+L90+M90</f>
        <v>0</v>
      </c>
      <c r="O90" s="175"/>
      <c r="P90" s="179"/>
      <c r="Q90" s="180"/>
      <c r="R90" s="181"/>
      <c r="S90" s="79"/>
      <c r="T90" s="82"/>
      <c r="U90" s="80"/>
      <c r="V90" s="81"/>
      <c r="W90" s="81"/>
      <c r="X90" s="76"/>
      <c r="Y90" s="77"/>
      <c r="Z90" s="77"/>
      <c r="AA90" s="77"/>
      <c r="AB90" s="77"/>
      <c r="AC90" s="77"/>
      <c r="AD90" s="77"/>
      <c r="AE90" s="77"/>
      <c r="AF90" s="77"/>
      <c r="AG90" s="77"/>
      <c r="AH90" s="77"/>
      <c r="AI90" s="77"/>
      <c r="AJ90" s="77"/>
    </row>
    <row r="91" spans="1:36" ht="28.5" customHeight="1" x14ac:dyDescent="0.25">
      <c r="A91" s="5"/>
      <c r="B91" s="305" t="s">
        <v>10</v>
      </c>
      <c r="C91" s="306"/>
      <c r="D91" s="306"/>
      <c r="E91" s="306"/>
      <c r="F91" s="306"/>
      <c r="G91" s="306"/>
      <c r="H91" s="306"/>
      <c r="I91" s="306"/>
      <c r="J91" s="306"/>
      <c r="K91" s="306"/>
      <c r="L91" s="306"/>
      <c r="M91" s="306"/>
      <c r="N91" s="307"/>
      <c r="O91" s="3">
        <f>+SUM(O85:O90)/3</f>
        <v>0.86308372367569219</v>
      </c>
      <c r="P91" s="83"/>
      <c r="Q91" s="84"/>
      <c r="R91" s="85"/>
      <c r="S91" s="5"/>
      <c r="T91" s="12"/>
      <c r="U91" s="12"/>
      <c r="V91" s="12"/>
      <c r="W91" s="12"/>
      <c r="X91" s="13"/>
      <c r="Y91" s="14"/>
      <c r="Z91" s="14"/>
      <c r="AA91" s="14"/>
      <c r="AB91" s="14"/>
      <c r="AC91" s="14"/>
      <c r="AD91" s="14"/>
      <c r="AE91" s="14"/>
      <c r="AF91" s="14"/>
      <c r="AG91" s="14"/>
      <c r="AH91" s="14"/>
      <c r="AI91" s="14"/>
      <c r="AJ91" s="14"/>
    </row>
    <row r="92" spans="1:36" ht="38.25" customHeight="1" x14ac:dyDescent="0.25">
      <c r="A92" s="5"/>
      <c r="B92" s="202" t="s">
        <v>111</v>
      </c>
      <c r="C92" s="203"/>
      <c r="D92" s="203"/>
      <c r="E92" s="203"/>
      <c r="F92" s="203"/>
      <c r="G92" s="203"/>
      <c r="H92" s="203"/>
      <c r="I92" s="203"/>
      <c r="J92" s="203"/>
      <c r="K92" s="204"/>
      <c r="L92" s="205" t="s">
        <v>11</v>
      </c>
      <c r="M92" s="205"/>
      <c r="N92" s="309">
        <v>7.7299999999999994E-2</v>
      </c>
      <c r="O92" s="310"/>
      <c r="P92" s="206" t="s">
        <v>34</v>
      </c>
      <c r="Q92" s="206"/>
      <c r="R92" s="138">
        <f>O157*N92</f>
        <v>6.5988841500923073E-2</v>
      </c>
      <c r="S92" s="34"/>
      <c r="T92" s="35"/>
      <c r="U92" s="35"/>
      <c r="V92" s="35"/>
      <c r="W92" s="12"/>
      <c r="X92" s="13"/>
      <c r="Y92" s="14"/>
      <c r="Z92" s="14"/>
      <c r="AA92" s="14"/>
      <c r="AB92" s="14"/>
      <c r="AC92" s="14"/>
      <c r="AD92" s="14"/>
      <c r="AE92" s="14"/>
      <c r="AF92" s="14"/>
      <c r="AG92" s="14"/>
      <c r="AH92" s="14"/>
      <c r="AI92" s="14"/>
      <c r="AJ92" s="14"/>
    </row>
    <row r="93" spans="1:36" ht="45" customHeight="1" x14ac:dyDescent="0.25">
      <c r="A93" s="5"/>
      <c r="B93" s="207" t="s">
        <v>6</v>
      </c>
      <c r="C93" s="209" t="s">
        <v>30</v>
      </c>
      <c r="D93" s="209" t="s">
        <v>275</v>
      </c>
      <c r="E93" s="209" t="s">
        <v>8</v>
      </c>
      <c r="F93" s="209" t="s">
        <v>9</v>
      </c>
      <c r="G93" s="209" t="s">
        <v>3</v>
      </c>
      <c r="H93" s="209" t="s">
        <v>4</v>
      </c>
      <c r="I93" s="226" t="s">
        <v>28</v>
      </c>
      <c r="J93" s="227"/>
      <c r="K93" s="227"/>
      <c r="L93" s="227"/>
      <c r="M93" s="227"/>
      <c r="N93" s="227"/>
      <c r="O93" s="228"/>
      <c r="P93" s="211" t="s">
        <v>29</v>
      </c>
      <c r="Q93" s="212"/>
      <c r="R93" s="213"/>
      <c r="S93" s="19"/>
      <c r="T93" s="37"/>
      <c r="U93" s="38"/>
      <c r="V93" s="37"/>
      <c r="W93" s="12"/>
      <c r="X93" s="12"/>
      <c r="Y93" s="14"/>
      <c r="Z93" s="14"/>
      <c r="AA93" s="14"/>
      <c r="AB93" s="14"/>
      <c r="AC93" s="14"/>
      <c r="AD93" s="14"/>
      <c r="AE93" s="14"/>
      <c r="AF93" s="14"/>
      <c r="AG93" s="14"/>
      <c r="AH93" s="14"/>
      <c r="AI93" s="14"/>
      <c r="AJ93" s="14"/>
    </row>
    <row r="94" spans="1:36" ht="21" customHeight="1" x14ac:dyDescent="0.25">
      <c r="A94" s="6"/>
      <c r="B94" s="208"/>
      <c r="C94" s="210"/>
      <c r="D94" s="210"/>
      <c r="E94" s="210"/>
      <c r="F94" s="210"/>
      <c r="G94" s="210"/>
      <c r="H94" s="210"/>
      <c r="I94" s="36" t="s">
        <v>31</v>
      </c>
      <c r="J94" s="39" t="s">
        <v>21</v>
      </c>
      <c r="K94" s="39" t="s">
        <v>22</v>
      </c>
      <c r="L94" s="39" t="s">
        <v>23</v>
      </c>
      <c r="M94" s="39" t="s">
        <v>24</v>
      </c>
      <c r="N94" s="39" t="s">
        <v>15</v>
      </c>
      <c r="O94" s="72" t="s">
        <v>91</v>
      </c>
      <c r="P94" s="214"/>
      <c r="Q94" s="215"/>
      <c r="R94" s="216"/>
      <c r="S94" s="40"/>
      <c r="T94" s="41"/>
      <c r="U94" s="41"/>
      <c r="V94" s="41"/>
      <c r="W94" s="33"/>
      <c r="X94" s="13"/>
      <c r="Y94" s="14"/>
      <c r="Z94" s="14"/>
      <c r="AA94" s="14"/>
      <c r="AB94" s="14"/>
      <c r="AC94" s="14"/>
      <c r="AD94" s="14"/>
      <c r="AE94" s="14"/>
      <c r="AF94" s="14"/>
      <c r="AG94" s="14"/>
      <c r="AH94" s="14"/>
      <c r="AI94" s="14"/>
      <c r="AJ94" s="14"/>
    </row>
    <row r="95" spans="1:36" ht="138" customHeight="1" x14ac:dyDescent="0.25">
      <c r="A95" s="167"/>
      <c r="B95" s="233" t="s">
        <v>161</v>
      </c>
      <c r="C95" s="229" t="s">
        <v>112</v>
      </c>
      <c r="D95" s="219" t="s">
        <v>334</v>
      </c>
      <c r="E95" s="172">
        <v>43467</v>
      </c>
      <c r="F95" s="172">
        <v>43830</v>
      </c>
      <c r="G95" s="182" t="s">
        <v>145</v>
      </c>
      <c r="H95" s="182" t="s">
        <v>476</v>
      </c>
      <c r="I95" s="1" t="s">
        <v>19</v>
      </c>
      <c r="J95" s="118">
        <v>0.25</v>
      </c>
      <c r="K95" s="118">
        <v>0.25</v>
      </c>
      <c r="L95" s="118">
        <v>0.25</v>
      </c>
      <c r="M95" s="163">
        <v>0.25</v>
      </c>
      <c r="N95" s="108">
        <f>J95+K95+L95+M95</f>
        <v>1</v>
      </c>
      <c r="O95" s="174">
        <f t="shared" ref="O95:O149" si="14">+N96/N95</f>
        <v>0.87</v>
      </c>
      <c r="P95" s="176" t="s">
        <v>586</v>
      </c>
      <c r="Q95" s="177"/>
      <c r="R95" s="178"/>
      <c r="S95" s="42"/>
      <c r="T95" s="198"/>
      <c r="U95" s="43"/>
      <c r="V95" s="12"/>
      <c r="W95" s="12"/>
      <c r="X95" s="13"/>
      <c r="Y95" s="14"/>
      <c r="Z95" s="14"/>
      <c r="AA95" s="14"/>
      <c r="AB95" s="14"/>
      <c r="AC95" s="14"/>
      <c r="AD95" s="14"/>
      <c r="AE95" s="14"/>
      <c r="AF95" s="14"/>
      <c r="AG95" s="14"/>
      <c r="AH95" s="14"/>
      <c r="AI95" s="14"/>
      <c r="AJ95" s="14"/>
    </row>
    <row r="96" spans="1:36" ht="136.5" customHeight="1" x14ac:dyDescent="0.25">
      <c r="A96" s="167"/>
      <c r="B96" s="234"/>
      <c r="C96" s="230"/>
      <c r="D96" s="220"/>
      <c r="E96" s="173"/>
      <c r="F96" s="173"/>
      <c r="G96" s="183"/>
      <c r="H96" s="183"/>
      <c r="I96" s="4" t="s">
        <v>20</v>
      </c>
      <c r="J96" s="150">
        <v>0.2</v>
      </c>
      <c r="K96" s="150">
        <v>0.3</v>
      </c>
      <c r="L96" s="150">
        <v>0.35</v>
      </c>
      <c r="M96" s="164">
        <v>0.02</v>
      </c>
      <c r="N96" s="108">
        <f>J96+K96+L96+M96</f>
        <v>0.87</v>
      </c>
      <c r="O96" s="175"/>
      <c r="P96" s="179"/>
      <c r="Q96" s="180"/>
      <c r="R96" s="181"/>
      <c r="S96" s="44"/>
      <c r="T96" s="199"/>
      <c r="U96" s="45"/>
      <c r="V96" s="33"/>
      <c r="W96" s="33"/>
      <c r="X96" s="13"/>
      <c r="Y96" s="14"/>
      <c r="Z96" s="14"/>
      <c r="AA96" s="14"/>
      <c r="AB96" s="14"/>
      <c r="AC96" s="14"/>
      <c r="AD96" s="14"/>
      <c r="AE96" s="14"/>
      <c r="AF96" s="14"/>
      <c r="AG96" s="14"/>
      <c r="AH96" s="14"/>
      <c r="AI96" s="14"/>
      <c r="AJ96" s="14"/>
    </row>
    <row r="97" spans="1:36" ht="73.5" customHeight="1" x14ac:dyDescent="0.25">
      <c r="A97" s="167"/>
      <c r="B97" s="234"/>
      <c r="C97" s="229" t="s">
        <v>113</v>
      </c>
      <c r="D97" s="219" t="s">
        <v>437</v>
      </c>
      <c r="E97" s="172">
        <v>43497</v>
      </c>
      <c r="F97" s="172">
        <v>43830</v>
      </c>
      <c r="G97" s="182" t="s">
        <v>146</v>
      </c>
      <c r="H97" s="182" t="s">
        <v>162</v>
      </c>
      <c r="I97" s="1" t="s">
        <v>19</v>
      </c>
      <c r="J97" s="4">
        <v>6</v>
      </c>
      <c r="K97" s="4">
        <v>6</v>
      </c>
      <c r="L97" s="4">
        <v>6</v>
      </c>
      <c r="M97" s="4">
        <v>6</v>
      </c>
      <c r="N97" s="4">
        <f>+M97</f>
        <v>6</v>
      </c>
      <c r="O97" s="174">
        <f t="shared" si="14"/>
        <v>1</v>
      </c>
      <c r="P97" s="176" t="s">
        <v>491</v>
      </c>
      <c r="Q97" s="177"/>
      <c r="R97" s="178"/>
      <c r="S97" s="42"/>
      <c r="T97" s="199"/>
      <c r="U97" s="43"/>
      <c r="V97" s="12"/>
      <c r="W97" s="12"/>
      <c r="X97" s="13"/>
      <c r="Y97" s="14"/>
      <c r="Z97" s="14"/>
      <c r="AA97" s="14"/>
      <c r="AB97" s="14"/>
      <c r="AC97" s="14"/>
      <c r="AD97" s="14"/>
      <c r="AE97" s="14"/>
      <c r="AF97" s="14"/>
      <c r="AG97" s="14"/>
      <c r="AH97" s="14"/>
      <c r="AI97" s="14"/>
      <c r="AJ97" s="14"/>
    </row>
    <row r="98" spans="1:36" ht="77.25" customHeight="1" x14ac:dyDescent="0.25">
      <c r="A98" s="167"/>
      <c r="B98" s="234"/>
      <c r="C98" s="230"/>
      <c r="D98" s="220"/>
      <c r="E98" s="173"/>
      <c r="F98" s="173"/>
      <c r="G98" s="183"/>
      <c r="H98" s="183"/>
      <c r="I98" s="4" t="s">
        <v>20</v>
      </c>
      <c r="J98" s="4">
        <v>1</v>
      </c>
      <c r="K98" s="4">
        <v>2</v>
      </c>
      <c r="L98" s="4">
        <v>0</v>
      </c>
      <c r="M98" s="4">
        <v>3</v>
      </c>
      <c r="N98" s="4">
        <f t="shared" ref="N98:N102" si="15">J98+K98+L98+M98</f>
        <v>6</v>
      </c>
      <c r="O98" s="175"/>
      <c r="P98" s="179"/>
      <c r="Q98" s="180"/>
      <c r="R98" s="181"/>
      <c r="S98" s="44"/>
      <c r="T98" s="199"/>
      <c r="U98" s="45"/>
      <c r="V98" s="33"/>
      <c r="W98" s="33"/>
      <c r="X98" s="13"/>
      <c r="Y98" s="14"/>
      <c r="Z98" s="14"/>
      <c r="AA98" s="14"/>
      <c r="AB98" s="14"/>
      <c r="AC98" s="14"/>
      <c r="AD98" s="14"/>
      <c r="AE98" s="14"/>
      <c r="AF98" s="14"/>
      <c r="AG98" s="14"/>
      <c r="AH98" s="14"/>
      <c r="AI98" s="14"/>
      <c r="AJ98" s="14"/>
    </row>
    <row r="99" spans="1:36" ht="58.5" customHeight="1" x14ac:dyDescent="0.25">
      <c r="A99" s="167"/>
      <c r="B99" s="234"/>
      <c r="C99" s="229" t="s">
        <v>114</v>
      </c>
      <c r="D99" s="219" t="s">
        <v>479</v>
      </c>
      <c r="E99" s="172">
        <v>43739</v>
      </c>
      <c r="F99" s="172">
        <v>43830</v>
      </c>
      <c r="G99" s="182" t="s">
        <v>147</v>
      </c>
      <c r="H99" s="182" t="s">
        <v>480</v>
      </c>
      <c r="I99" s="1" t="s">
        <v>19</v>
      </c>
      <c r="J99" s="4">
        <v>0</v>
      </c>
      <c r="K99" s="4">
        <v>0</v>
      </c>
      <c r="L99" s="1">
        <v>0</v>
      </c>
      <c r="M99" s="1">
        <v>2</v>
      </c>
      <c r="N99" s="4">
        <f t="shared" si="15"/>
        <v>2</v>
      </c>
      <c r="O99" s="174">
        <f t="shared" si="14"/>
        <v>0</v>
      </c>
      <c r="P99" s="176" t="s">
        <v>515</v>
      </c>
      <c r="Q99" s="177"/>
      <c r="R99" s="178"/>
      <c r="S99" s="42"/>
      <c r="T99" s="199"/>
      <c r="U99" s="43"/>
      <c r="V99" s="12"/>
      <c r="W99" s="12"/>
      <c r="X99" s="13"/>
      <c r="Y99" s="14"/>
      <c r="Z99" s="14"/>
      <c r="AA99" s="14"/>
      <c r="AB99" s="14"/>
      <c r="AC99" s="14"/>
      <c r="AD99" s="14"/>
      <c r="AE99" s="14"/>
      <c r="AF99" s="14"/>
      <c r="AG99" s="14"/>
      <c r="AH99" s="14"/>
      <c r="AI99" s="14"/>
      <c r="AJ99" s="14"/>
    </row>
    <row r="100" spans="1:36" ht="65.25" customHeight="1" x14ac:dyDescent="0.25">
      <c r="A100" s="167"/>
      <c r="B100" s="234"/>
      <c r="C100" s="230"/>
      <c r="D100" s="220"/>
      <c r="E100" s="173"/>
      <c r="F100" s="173"/>
      <c r="G100" s="183"/>
      <c r="H100" s="183"/>
      <c r="I100" s="4" t="s">
        <v>20</v>
      </c>
      <c r="J100" s="4">
        <v>0</v>
      </c>
      <c r="K100" s="4">
        <v>0</v>
      </c>
      <c r="L100" s="4">
        <v>0</v>
      </c>
      <c r="M100" s="4">
        <v>0</v>
      </c>
      <c r="N100" s="4">
        <f t="shared" si="15"/>
        <v>0</v>
      </c>
      <c r="O100" s="175"/>
      <c r="P100" s="179"/>
      <c r="Q100" s="180"/>
      <c r="R100" s="181"/>
      <c r="S100" s="44"/>
      <c r="T100" s="199"/>
      <c r="U100" s="45"/>
      <c r="V100" s="33"/>
      <c r="W100" s="33"/>
      <c r="X100" s="13"/>
      <c r="Y100" s="14"/>
      <c r="Z100" s="14"/>
      <c r="AA100" s="14"/>
      <c r="AB100" s="14"/>
      <c r="AC100" s="14"/>
      <c r="AD100" s="14"/>
      <c r="AE100" s="14"/>
      <c r="AF100" s="14"/>
      <c r="AG100" s="14"/>
      <c r="AH100" s="14"/>
      <c r="AI100" s="14"/>
      <c r="AJ100" s="14"/>
    </row>
    <row r="101" spans="1:36" ht="117" customHeight="1" x14ac:dyDescent="0.25">
      <c r="A101" s="167"/>
      <c r="B101" s="234"/>
      <c r="C101" s="229" t="s">
        <v>115</v>
      </c>
      <c r="D101" s="219" t="s">
        <v>438</v>
      </c>
      <c r="E101" s="172">
        <v>43467</v>
      </c>
      <c r="F101" s="172">
        <v>43830</v>
      </c>
      <c r="G101" s="182" t="s">
        <v>434</v>
      </c>
      <c r="H101" s="182" t="s">
        <v>435</v>
      </c>
      <c r="I101" s="1" t="s">
        <v>19</v>
      </c>
      <c r="J101" s="1">
        <v>57</v>
      </c>
      <c r="K101" s="1">
        <v>58</v>
      </c>
      <c r="L101" s="1">
        <v>54</v>
      </c>
      <c r="M101" s="154">
        <v>51</v>
      </c>
      <c r="N101" s="93">
        <f t="shared" si="15"/>
        <v>220</v>
      </c>
      <c r="O101" s="174">
        <f t="shared" si="14"/>
        <v>1</v>
      </c>
      <c r="P101" s="176" t="s">
        <v>517</v>
      </c>
      <c r="Q101" s="177"/>
      <c r="R101" s="178"/>
      <c r="S101" s="42"/>
      <c r="T101" s="46"/>
      <c r="U101" s="43"/>
      <c r="V101" s="12"/>
      <c r="W101" s="12"/>
      <c r="X101" s="13"/>
      <c r="Y101" s="14"/>
      <c r="Z101" s="14"/>
      <c r="AA101" s="14"/>
      <c r="AB101" s="14"/>
      <c r="AC101" s="14"/>
      <c r="AD101" s="14"/>
      <c r="AE101" s="14"/>
      <c r="AF101" s="14"/>
      <c r="AG101" s="14"/>
      <c r="AH101" s="14"/>
      <c r="AI101" s="14"/>
      <c r="AJ101" s="14"/>
    </row>
    <row r="102" spans="1:36" ht="183" customHeight="1" x14ac:dyDescent="0.25">
      <c r="A102" s="167"/>
      <c r="B102" s="234"/>
      <c r="C102" s="230"/>
      <c r="D102" s="220"/>
      <c r="E102" s="173"/>
      <c r="F102" s="173"/>
      <c r="G102" s="183"/>
      <c r="H102" s="183"/>
      <c r="I102" s="4" t="s">
        <v>20</v>
      </c>
      <c r="J102" s="4">
        <v>57</v>
      </c>
      <c r="K102" s="4">
        <v>58</v>
      </c>
      <c r="L102" s="4">
        <v>54</v>
      </c>
      <c r="M102" s="93">
        <v>51</v>
      </c>
      <c r="N102" s="93">
        <f t="shared" si="15"/>
        <v>220</v>
      </c>
      <c r="O102" s="175"/>
      <c r="P102" s="179"/>
      <c r="Q102" s="180"/>
      <c r="R102" s="181"/>
      <c r="S102" s="44"/>
      <c r="T102" s="46"/>
      <c r="U102" s="45"/>
      <c r="V102" s="33"/>
      <c r="W102" s="33"/>
      <c r="X102" s="13"/>
      <c r="Y102" s="14"/>
      <c r="Z102" s="14"/>
      <c r="AA102" s="14"/>
      <c r="AB102" s="14"/>
      <c r="AC102" s="14"/>
      <c r="AD102" s="14"/>
      <c r="AE102" s="14"/>
      <c r="AF102" s="14"/>
      <c r="AG102" s="14"/>
      <c r="AH102" s="14"/>
      <c r="AI102" s="14"/>
      <c r="AJ102" s="14"/>
    </row>
    <row r="103" spans="1:36" ht="139.5" customHeight="1" x14ac:dyDescent="0.25">
      <c r="A103" s="167"/>
      <c r="B103" s="234"/>
      <c r="C103" s="229" t="s">
        <v>116</v>
      </c>
      <c r="D103" s="219" t="s">
        <v>409</v>
      </c>
      <c r="E103" s="172">
        <v>43467</v>
      </c>
      <c r="F103" s="172">
        <v>43830</v>
      </c>
      <c r="G103" s="182" t="s">
        <v>148</v>
      </c>
      <c r="H103" s="182" t="s">
        <v>163</v>
      </c>
      <c r="I103" s="1" t="s">
        <v>19</v>
      </c>
      <c r="J103" s="4">
        <v>40</v>
      </c>
      <c r="K103" s="4">
        <v>190</v>
      </c>
      <c r="L103" s="4">
        <v>142</v>
      </c>
      <c r="M103" s="4">
        <v>112</v>
      </c>
      <c r="N103" s="4">
        <f t="shared" ref="N103:N122" si="16">J103+K103+L103+M103</f>
        <v>484</v>
      </c>
      <c r="O103" s="174">
        <f t="shared" si="14"/>
        <v>1</v>
      </c>
      <c r="P103" s="176" t="s">
        <v>516</v>
      </c>
      <c r="Q103" s="177"/>
      <c r="R103" s="178"/>
      <c r="S103" s="42"/>
      <c r="T103" s="46"/>
      <c r="U103" s="43"/>
      <c r="V103" s="12"/>
      <c r="W103" s="12"/>
      <c r="X103" s="13"/>
      <c r="Y103" s="14"/>
      <c r="Z103" s="14"/>
      <c r="AA103" s="14"/>
      <c r="AB103" s="14"/>
      <c r="AC103" s="14"/>
      <c r="AD103" s="14"/>
      <c r="AE103" s="14"/>
      <c r="AF103" s="14"/>
      <c r="AG103" s="14"/>
      <c r="AH103" s="14"/>
      <c r="AI103" s="14"/>
      <c r="AJ103" s="14"/>
    </row>
    <row r="104" spans="1:36" ht="144.75" customHeight="1" x14ac:dyDescent="0.25">
      <c r="A104" s="167"/>
      <c r="B104" s="234"/>
      <c r="C104" s="230"/>
      <c r="D104" s="220"/>
      <c r="E104" s="173"/>
      <c r="F104" s="173"/>
      <c r="G104" s="183"/>
      <c r="H104" s="183"/>
      <c r="I104" s="4" t="s">
        <v>20</v>
      </c>
      <c r="J104" s="4">
        <v>40</v>
      </c>
      <c r="K104" s="4">
        <v>190</v>
      </c>
      <c r="L104" s="4">
        <v>142</v>
      </c>
      <c r="M104" s="4">
        <v>112</v>
      </c>
      <c r="N104" s="4">
        <f t="shared" si="16"/>
        <v>484</v>
      </c>
      <c r="O104" s="175"/>
      <c r="P104" s="179"/>
      <c r="Q104" s="180"/>
      <c r="R104" s="181"/>
      <c r="S104" s="44"/>
      <c r="T104" s="46"/>
      <c r="U104" s="45"/>
      <c r="V104" s="33"/>
      <c r="W104" s="33"/>
      <c r="X104" s="13"/>
      <c r="Y104" s="14"/>
      <c r="Z104" s="14"/>
      <c r="AA104" s="14"/>
      <c r="AB104" s="14"/>
      <c r="AC104" s="14"/>
      <c r="AD104" s="14"/>
      <c r="AE104" s="14"/>
      <c r="AF104" s="14"/>
      <c r="AG104" s="14"/>
      <c r="AH104" s="14"/>
      <c r="AI104" s="14"/>
      <c r="AJ104" s="14"/>
    </row>
    <row r="105" spans="1:36" ht="89.25" customHeight="1" x14ac:dyDescent="0.25">
      <c r="A105" s="167"/>
      <c r="B105" s="234"/>
      <c r="C105" s="229" t="s">
        <v>117</v>
      </c>
      <c r="D105" s="219" t="s">
        <v>436</v>
      </c>
      <c r="E105" s="172">
        <v>43467</v>
      </c>
      <c r="F105" s="172">
        <v>43830</v>
      </c>
      <c r="G105" s="182" t="s">
        <v>408</v>
      </c>
      <c r="H105" s="182" t="s">
        <v>477</v>
      </c>
      <c r="I105" s="1" t="s">
        <v>19</v>
      </c>
      <c r="J105" s="4">
        <v>28</v>
      </c>
      <c r="K105" s="4">
        <v>95</v>
      </c>
      <c r="L105" s="4">
        <v>54</v>
      </c>
      <c r="M105" s="93">
        <v>51</v>
      </c>
      <c r="N105" s="93">
        <f t="shared" si="16"/>
        <v>228</v>
      </c>
      <c r="O105" s="174">
        <f t="shared" si="14"/>
        <v>1</v>
      </c>
      <c r="P105" s="176" t="s">
        <v>518</v>
      </c>
      <c r="Q105" s="177"/>
      <c r="R105" s="178"/>
      <c r="S105" s="42"/>
      <c r="T105" s="46"/>
      <c r="U105" s="43"/>
      <c r="V105" s="12"/>
      <c r="W105" s="12"/>
      <c r="X105" s="13"/>
      <c r="Y105" s="14"/>
      <c r="Z105" s="14"/>
      <c r="AA105" s="14"/>
      <c r="AB105" s="14"/>
      <c r="AC105" s="14"/>
      <c r="AD105" s="14"/>
      <c r="AE105" s="14"/>
      <c r="AF105" s="14"/>
      <c r="AG105" s="14"/>
      <c r="AH105" s="14"/>
      <c r="AI105" s="14"/>
      <c r="AJ105" s="14"/>
    </row>
    <row r="106" spans="1:36" ht="98.25" customHeight="1" x14ac:dyDescent="0.25">
      <c r="A106" s="167"/>
      <c r="B106" s="234"/>
      <c r="C106" s="230"/>
      <c r="D106" s="220"/>
      <c r="E106" s="173"/>
      <c r="F106" s="173"/>
      <c r="G106" s="183"/>
      <c r="H106" s="183"/>
      <c r="I106" s="4" t="s">
        <v>20</v>
      </c>
      <c r="J106" s="4">
        <v>28</v>
      </c>
      <c r="K106" s="4">
        <v>95</v>
      </c>
      <c r="L106" s="4">
        <v>54</v>
      </c>
      <c r="M106" s="93">
        <v>51</v>
      </c>
      <c r="N106" s="93">
        <f t="shared" si="16"/>
        <v>228</v>
      </c>
      <c r="O106" s="175"/>
      <c r="P106" s="179"/>
      <c r="Q106" s="180"/>
      <c r="R106" s="181"/>
      <c r="S106" s="44"/>
      <c r="T106" s="46"/>
      <c r="U106" s="45"/>
      <c r="V106" s="33"/>
      <c r="W106" s="33"/>
      <c r="X106" s="13"/>
      <c r="Y106" s="14"/>
      <c r="Z106" s="14"/>
      <c r="AA106" s="14"/>
      <c r="AB106" s="14"/>
      <c r="AC106" s="14"/>
      <c r="AD106" s="14"/>
      <c r="AE106" s="14"/>
      <c r="AF106" s="14"/>
      <c r="AG106" s="14"/>
      <c r="AH106" s="14"/>
      <c r="AI106" s="14"/>
      <c r="AJ106" s="14"/>
    </row>
    <row r="107" spans="1:36" ht="126.75" customHeight="1" x14ac:dyDescent="0.25">
      <c r="A107" s="167"/>
      <c r="B107" s="234"/>
      <c r="C107" s="229" t="s">
        <v>118</v>
      </c>
      <c r="D107" s="219" t="s">
        <v>440</v>
      </c>
      <c r="E107" s="172">
        <v>43556</v>
      </c>
      <c r="F107" s="172">
        <v>43830</v>
      </c>
      <c r="G107" s="182" t="s">
        <v>439</v>
      </c>
      <c r="H107" s="182" t="s">
        <v>478</v>
      </c>
      <c r="I107" s="1" t="s">
        <v>19</v>
      </c>
      <c r="J107" s="150">
        <v>0.25</v>
      </c>
      <c r="K107" s="150">
        <v>0.25</v>
      </c>
      <c r="L107" s="118">
        <v>0.25</v>
      </c>
      <c r="M107" s="118">
        <v>0.25</v>
      </c>
      <c r="N107" s="118">
        <f t="shared" si="16"/>
        <v>1</v>
      </c>
      <c r="O107" s="174">
        <f t="shared" si="14"/>
        <v>0.9</v>
      </c>
      <c r="P107" s="176" t="s">
        <v>519</v>
      </c>
      <c r="Q107" s="177"/>
      <c r="R107" s="178"/>
      <c r="S107" s="42"/>
      <c r="T107" s="46"/>
      <c r="U107" s="43"/>
      <c r="V107" s="12"/>
      <c r="W107" s="12"/>
      <c r="X107" s="13"/>
      <c r="Y107" s="14"/>
      <c r="Z107" s="14"/>
      <c r="AA107" s="14"/>
      <c r="AB107" s="14"/>
      <c r="AC107" s="14"/>
      <c r="AD107" s="14"/>
      <c r="AE107" s="14"/>
      <c r="AF107" s="14"/>
      <c r="AG107" s="14"/>
      <c r="AH107" s="14"/>
      <c r="AI107" s="14"/>
      <c r="AJ107" s="14"/>
    </row>
    <row r="108" spans="1:36" ht="124.5" customHeight="1" x14ac:dyDescent="0.25">
      <c r="A108" s="167"/>
      <c r="B108" s="234"/>
      <c r="C108" s="230"/>
      <c r="D108" s="220"/>
      <c r="E108" s="173"/>
      <c r="F108" s="173"/>
      <c r="G108" s="183"/>
      <c r="H108" s="183"/>
      <c r="I108" s="4" t="s">
        <v>20</v>
      </c>
      <c r="J108" s="150">
        <v>0.5</v>
      </c>
      <c r="K108" s="150">
        <v>0.05</v>
      </c>
      <c r="L108" s="150">
        <v>0.1</v>
      </c>
      <c r="M108" s="118">
        <v>0.25</v>
      </c>
      <c r="N108" s="118">
        <f t="shared" si="16"/>
        <v>0.9</v>
      </c>
      <c r="O108" s="175"/>
      <c r="P108" s="179"/>
      <c r="Q108" s="180"/>
      <c r="R108" s="181"/>
      <c r="S108" s="44"/>
      <c r="T108" s="46"/>
      <c r="U108" s="45"/>
      <c r="V108" s="33"/>
      <c r="W108" s="33"/>
      <c r="X108" s="13"/>
      <c r="Y108" s="14"/>
      <c r="Z108" s="14"/>
      <c r="AA108" s="14"/>
      <c r="AB108" s="14"/>
      <c r="AC108" s="14"/>
      <c r="AD108" s="14"/>
      <c r="AE108" s="14"/>
      <c r="AF108" s="14"/>
      <c r="AG108" s="14"/>
      <c r="AH108" s="14"/>
      <c r="AI108" s="14"/>
      <c r="AJ108" s="14"/>
    </row>
    <row r="109" spans="1:36" ht="55.5" customHeight="1" x14ac:dyDescent="0.25">
      <c r="A109" s="167"/>
      <c r="B109" s="234"/>
      <c r="C109" s="229" t="s">
        <v>119</v>
      </c>
      <c r="D109" s="219" t="s">
        <v>441</v>
      </c>
      <c r="E109" s="172">
        <v>43467</v>
      </c>
      <c r="F109" s="172">
        <v>43830</v>
      </c>
      <c r="G109" s="182" t="s">
        <v>149</v>
      </c>
      <c r="H109" s="182" t="s">
        <v>481</v>
      </c>
      <c r="I109" s="1" t="s">
        <v>19</v>
      </c>
      <c r="J109" s="4">
        <v>14</v>
      </c>
      <c r="K109" s="4">
        <v>4</v>
      </c>
      <c r="L109" s="154">
        <v>8</v>
      </c>
      <c r="M109" s="1">
        <v>1</v>
      </c>
      <c r="N109" s="154">
        <f>+J109+K109+L109+M109</f>
        <v>27</v>
      </c>
      <c r="O109" s="174">
        <f t="shared" si="14"/>
        <v>1</v>
      </c>
      <c r="P109" s="176" t="s">
        <v>492</v>
      </c>
      <c r="Q109" s="177"/>
      <c r="R109" s="178"/>
      <c r="S109" s="42"/>
      <c r="T109" s="46"/>
      <c r="U109" s="43"/>
      <c r="V109" s="12"/>
      <c r="W109" s="12"/>
      <c r="X109" s="13"/>
      <c r="Y109" s="14"/>
      <c r="Z109" s="14"/>
      <c r="AA109" s="14"/>
      <c r="AB109" s="14"/>
      <c r="AC109" s="14"/>
      <c r="AD109" s="14"/>
      <c r="AE109" s="14"/>
      <c r="AF109" s="14"/>
      <c r="AG109" s="14"/>
      <c r="AH109" s="14"/>
      <c r="AI109" s="14"/>
      <c r="AJ109" s="14"/>
    </row>
    <row r="110" spans="1:36" ht="57" customHeight="1" x14ac:dyDescent="0.25">
      <c r="A110" s="167"/>
      <c r="B110" s="234"/>
      <c r="C110" s="230"/>
      <c r="D110" s="220"/>
      <c r="E110" s="173"/>
      <c r="F110" s="173"/>
      <c r="G110" s="183"/>
      <c r="H110" s="183"/>
      <c r="I110" s="4" t="s">
        <v>20</v>
      </c>
      <c r="J110" s="4">
        <v>14</v>
      </c>
      <c r="K110" s="4">
        <v>4</v>
      </c>
      <c r="L110" s="93">
        <v>8</v>
      </c>
      <c r="M110" s="4">
        <v>1</v>
      </c>
      <c r="N110" s="93">
        <f t="shared" si="16"/>
        <v>27</v>
      </c>
      <c r="O110" s="175"/>
      <c r="P110" s="179"/>
      <c r="Q110" s="180"/>
      <c r="R110" s="181"/>
      <c r="S110" s="44"/>
      <c r="T110" s="46"/>
      <c r="U110" s="45"/>
      <c r="V110" s="33"/>
      <c r="W110" s="33"/>
      <c r="X110" s="13"/>
      <c r="Y110" s="14"/>
      <c r="Z110" s="14"/>
      <c r="AA110" s="14"/>
      <c r="AB110" s="14"/>
      <c r="AC110" s="14"/>
      <c r="AD110" s="14"/>
      <c r="AE110" s="14"/>
      <c r="AF110" s="14"/>
      <c r="AG110" s="14"/>
      <c r="AH110" s="14"/>
      <c r="AI110" s="14"/>
      <c r="AJ110" s="14"/>
    </row>
    <row r="111" spans="1:36" ht="165.75" customHeight="1" x14ac:dyDescent="0.25">
      <c r="A111" s="167"/>
      <c r="B111" s="234"/>
      <c r="C111" s="229" t="s">
        <v>120</v>
      </c>
      <c r="D111" s="219" t="s">
        <v>407</v>
      </c>
      <c r="E111" s="172">
        <v>43556</v>
      </c>
      <c r="F111" s="172">
        <v>43830</v>
      </c>
      <c r="G111" s="182" t="s">
        <v>150</v>
      </c>
      <c r="H111" s="182" t="s">
        <v>164</v>
      </c>
      <c r="I111" s="1" t="s">
        <v>19</v>
      </c>
      <c r="J111" s="3">
        <v>1</v>
      </c>
      <c r="K111" s="3">
        <v>1</v>
      </c>
      <c r="L111" s="3">
        <v>1</v>
      </c>
      <c r="M111" s="3">
        <v>1</v>
      </c>
      <c r="N111" s="3">
        <f>+M111</f>
        <v>1</v>
      </c>
      <c r="O111" s="174">
        <f t="shared" si="14"/>
        <v>1</v>
      </c>
      <c r="P111" s="176" t="s">
        <v>520</v>
      </c>
      <c r="Q111" s="177"/>
      <c r="R111" s="178"/>
      <c r="S111" s="42"/>
      <c r="T111" s="46"/>
      <c r="U111" s="43"/>
      <c r="V111" s="12"/>
      <c r="W111" s="12"/>
      <c r="X111" s="13"/>
      <c r="Y111" s="14"/>
      <c r="Z111" s="14"/>
      <c r="AA111" s="14"/>
      <c r="AB111" s="14"/>
      <c r="AC111" s="14"/>
      <c r="AD111" s="14"/>
      <c r="AE111" s="14"/>
      <c r="AF111" s="14"/>
      <c r="AG111" s="14"/>
      <c r="AH111" s="14"/>
      <c r="AI111" s="14"/>
      <c r="AJ111" s="14"/>
    </row>
    <row r="112" spans="1:36" ht="153.75" customHeight="1" x14ac:dyDescent="0.25">
      <c r="A112" s="167"/>
      <c r="B112" s="234"/>
      <c r="C112" s="230"/>
      <c r="D112" s="220"/>
      <c r="E112" s="173"/>
      <c r="F112" s="173"/>
      <c r="G112" s="183"/>
      <c r="H112" s="183"/>
      <c r="I112" s="4" t="s">
        <v>20</v>
      </c>
      <c r="J112" s="3">
        <v>0</v>
      </c>
      <c r="K112" s="3">
        <v>0.96</v>
      </c>
      <c r="L112" s="3">
        <v>1</v>
      </c>
      <c r="M112" s="3">
        <v>1</v>
      </c>
      <c r="N112" s="3">
        <f>+L112</f>
        <v>1</v>
      </c>
      <c r="O112" s="175"/>
      <c r="P112" s="179"/>
      <c r="Q112" s="180"/>
      <c r="R112" s="181"/>
      <c r="S112" s="44"/>
      <c r="T112" s="46"/>
      <c r="U112" s="45"/>
      <c r="V112" s="33"/>
      <c r="W112" s="33"/>
      <c r="X112" s="13"/>
      <c r="Y112" s="14"/>
      <c r="Z112" s="14"/>
      <c r="AA112" s="14"/>
      <c r="AB112" s="14"/>
      <c r="AC112" s="14"/>
      <c r="AD112" s="14"/>
      <c r="AE112" s="14"/>
      <c r="AF112" s="14"/>
      <c r="AG112" s="14"/>
      <c r="AH112" s="14"/>
      <c r="AI112" s="14"/>
      <c r="AJ112" s="14"/>
    </row>
    <row r="113" spans="1:36" ht="101.25" customHeight="1" x14ac:dyDescent="0.25">
      <c r="A113" s="167"/>
      <c r="B113" s="234"/>
      <c r="C113" s="229" t="s">
        <v>121</v>
      </c>
      <c r="D113" s="219" t="s">
        <v>482</v>
      </c>
      <c r="E113" s="172">
        <v>43467</v>
      </c>
      <c r="F113" s="172">
        <v>43830</v>
      </c>
      <c r="G113" s="182" t="s">
        <v>151</v>
      </c>
      <c r="H113" s="182" t="s">
        <v>483</v>
      </c>
      <c r="I113" s="1" t="s">
        <v>19</v>
      </c>
      <c r="J113" s="4">
        <v>1</v>
      </c>
      <c r="K113" s="4">
        <v>1</v>
      </c>
      <c r="L113" s="1">
        <v>0</v>
      </c>
      <c r="M113" s="1">
        <v>1</v>
      </c>
      <c r="N113" s="4">
        <f t="shared" si="16"/>
        <v>3</v>
      </c>
      <c r="O113" s="174">
        <f t="shared" si="14"/>
        <v>1</v>
      </c>
      <c r="P113" s="176" t="s">
        <v>521</v>
      </c>
      <c r="Q113" s="177"/>
      <c r="R113" s="178"/>
      <c r="S113" s="42"/>
      <c r="T113" s="46"/>
      <c r="U113" s="43"/>
      <c r="V113" s="12"/>
      <c r="W113" s="12"/>
      <c r="X113" s="13"/>
      <c r="Y113" s="14"/>
      <c r="Z113" s="14"/>
      <c r="AA113" s="14"/>
      <c r="AB113" s="14"/>
      <c r="AC113" s="14"/>
      <c r="AD113" s="14"/>
      <c r="AE113" s="14"/>
      <c r="AF113" s="14"/>
      <c r="AG113" s="14"/>
      <c r="AH113" s="14"/>
      <c r="AI113" s="14"/>
      <c r="AJ113" s="14"/>
    </row>
    <row r="114" spans="1:36" ht="108.75" customHeight="1" x14ac:dyDescent="0.25">
      <c r="A114" s="167"/>
      <c r="B114" s="234"/>
      <c r="C114" s="230"/>
      <c r="D114" s="220"/>
      <c r="E114" s="173"/>
      <c r="F114" s="173"/>
      <c r="G114" s="183"/>
      <c r="H114" s="183"/>
      <c r="I114" s="4" t="s">
        <v>20</v>
      </c>
      <c r="J114" s="93">
        <v>1</v>
      </c>
      <c r="K114" s="4">
        <v>1</v>
      </c>
      <c r="L114" s="4">
        <v>0</v>
      </c>
      <c r="M114" s="4">
        <v>1</v>
      </c>
      <c r="N114" s="4">
        <f t="shared" si="16"/>
        <v>3</v>
      </c>
      <c r="O114" s="175"/>
      <c r="P114" s="179"/>
      <c r="Q114" s="180"/>
      <c r="R114" s="181"/>
      <c r="S114" s="44"/>
      <c r="T114" s="46"/>
      <c r="U114" s="45"/>
      <c r="V114" s="33"/>
      <c r="W114" s="33"/>
      <c r="X114" s="13"/>
      <c r="Y114" s="14"/>
      <c r="Z114" s="14"/>
      <c r="AA114" s="14"/>
      <c r="AB114" s="14"/>
      <c r="AC114" s="14"/>
      <c r="AD114" s="14"/>
      <c r="AE114" s="14"/>
      <c r="AF114" s="14"/>
      <c r="AG114" s="14"/>
      <c r="AH114" s="14"/>
      <c r="AI114" s="14"/>
      <c r="AJ114" s="14"/>
    </row>
    <row r="115" spans="1:36" ht="201.75" customHeight="1" x14ac:dyDescent="0.25">
      <c r="A115" s="167"/>
      <c r="B115" s="234"/>
      <c r="C115" s="229" t="s">
        <v>122</v>
      </c>
      <c r="D115" s="219" t="s">
        <v>443</v>
      </c>
      <c r="E115" s="172">
        <v>43467</v>
      </c>
      <c r="F115" s="172">
        <v>43830</v>
      </c>
      <c r="G115" s="182" t="s">
        <v>152</v>
      </c>
      <c r="H115" s="182" t="s">
        <v>165</v>
      </c>
      <c r="I115" s="1" t="s">
        <v>19</v>
      </c>
      <c r="J115" s="4">
        <v>132</v>
      </c>
      <c r="K115" s="4">
        <v>132</v>
      </c>
      <c r="L115" s="4">
        <v>132</v>
      </c>
      <c r="M115" s="4">
        <v>132</v>
      </c>
      <c r="N115" s="4">
        <f>+M115</f>
        <v>132</v>
      </c>
      <c r="O115" s="174">
        <f t="shared" si="14"/>
        <v>0.94696969696969702</v>
      </c>
      <c r="P115" s="176" t="s">
        <v>578</v>
      </c>
      <c r="Q115" s="177"/>
      <c r="R115" s="178"/>
      <c r="S115" s="42"/>
      <c r="T115" s="46"/>
      <c r="U115" s="43"/>
      <c r="V115" s="12"/>
      <c r="W115" s="12"/>
      <c r="X115" s="13"/>
      <c r="Y115" s="14"/>
      <c r="Z115" s="14"/>
      <c r="AA115" s="14"/>
      <c r="AB115" s="14"/>
      <c r="AC115" s="14"/>
      <c r="AD115" s="14"/>
      <c r="AE115" s="14"/>
      <c r="AF115" s="14"/>
      <c r="AG115" s="14"/>
      <c r="AH115" s="14"/>
      <c r="AI115" s="14"/>
      <c r="AJ115" s="14"/>
    </row>
    <row r="116" spans="1:36" ht="111.75" customHeight="1" x14ac:dyDescent="0.25">
      <c r="A116" s="167"/>
      <c r="B116" s="234"/>
      <c r="C116" s="230"/>
      <c r="D116" s="220"/>
      <c r="E116" s="173"/>
      <c r="F116" s="173"/>
      <c r="G116" s="183"/>
      <c r="H116" s="183"/>
      <c r="I116" s="4" t="s">
        <v>20</v>
      </c>
      <c r="J116" s="4">
        <v>16</v>
      </c>
      <c r="K116" s="4">
        <v>89</v>
      </c>
      <c r="L116" s="4">
        <v>12</v>
      </c>
      <c r="M116" s="4">
        <v>8</v>
      </c>
      <c r="N116" s="4">
        <f t="shared" si="16"/>
        <v>125</v>
      </c>
      <c r="O116" s="175"/>
      <c r="P116" s="179"/>
      <c r="Q116" s="180"/>
      <c r="R116" s="181"/>
      <c r="S116" s="44"/>
      <c r="T116" s="46"/>
      <c r="U116" s="45"/>
      <c r="V116" s="33"/>
      <c r="W116" s="33"/>
      <c r="X116" s="13"/>
      <c r="Y116" s="14"/>
      <c r="Z116" s="14"/>
      <c r="AA116" s="14"/>
      <c r="AB116" s="14"/>
      <c r="AC116" s="14"/>
      <c r="AD116" s="14"/>
      <c r="AE116" s="14"/>
      <c r="AF116" s="14"/>
      <c r="AG116" s="14"/>
      <c r="AH116" s="14"/>
      <c r="AI116" s="14"/>
      <c r="AJ116" s="14"/>
    </row>
    <row r="117" spans="1:36" ht="145.5" customHeight="1" x14ac:dyDescent="0.25">
      <c r="A117" s="167"/>
      <c r="B117" s="234"/>
      <c r="C117" s="229" t="s">
        <v>123</v>
      </c>
      <c r="D117" s="219" t="s">
        <v>463</v>
      </c>
      <c r="E117" s="172">
        <v>43467</v>
      </c>
      <c r="F117" s="172">
        <v>43830</v>
      </c>
      <c r="G117" s="182" t="s">
        <v>153</v>
      </c>
      <c r="H117" s="182" t="s">
        <v>464</v>
      </c>
      <c r="I117" s="1" t="s">
        <v>19</v>
      </c>
      <c r="J117" s="3">
        <v>0.35</v>
      </c>
      <c r="K117" s="3">
        <v>0.15</v>
      </c>
      <c r="L117" s="3">
        <v>0.25</v>
      </c>
      <c r="M117" s="3">
        <v>0.25</v>
      </c>
      <c r="N117" s="3">
        <f>+J117+K117+L117+M117</f>
        <v>1</v>
      </c>
      <c r="O117" s="174">
        <f t="shared" si="14"/>
        <v>1</v>
      </c>
      <c r="P117" s="176" t="s">
        <v>579</v>
      </c>
      <c r="Q117" s="177"/>
      <c r="R117" s="178"/>
      <c r="S117" s="42"/>
      <c r="T117" s="46"/>
      <c r="U117" s="43"/>
      <c r="V117" s="12"/>
      <c r="W117" s="12"/>
      <c r="X117" s="13"/>
      <c r="Y117" s="14"/>
      <c r="Z117" s="14"/>
      <c r="AA117" s="14"/>
      <c r="AB117" s="14"/>
      <c r="AC117" s="14"/>
      <c r="AD117" s="14"/>
      <c r="AE117" s="14"/>
      <c r="AF117" s="14"/>
      <c r="AG117" s="14"/>
      <c r="AH117" s="14"/>
      <c r="AI117" s="14"/>
      <c r="AJ117" s="14"/>
    </row>
    <row r="118" spans="1:36" ht="150.75" customHeight="1" x14ac:dyDescent="0.25">
      <c r="A118" s="167"/>
      <c r="B118" s="234"/>
      <c r="C118" s="230"/>
      <c r="D118" s="220"/>
      <c r="E118" s="173"/>
      <c r="F118" s="173"/>
      <c r="G118" s="183"/>
      <c r="H118" s="183"/>
      <c r="I118" s="4" t="s">
        <v>20</v>
      </c>
      <c r="J118" s="3">
        <v>0.35</v>
      </c>
      <c r="K118" s="3">
        <v>0.15</v>
      </c>
      <c r="L118" s="3">
        <v>0.25</v>
      </c>
      <c r="M118" s="3">
        <v>0.25</v>
      </c>
      <c r="N118" s="3">
        <f t="shared" si="16"/>
        <v>1</v>
      </c>
      <c r="O118" s="175"/>
      <c r="P118" s="179"/>
      <c r="Q118" s="180"/>
      <c r="R118" s="181"/>
      <c r="S118" s="44"/>
      <c r="T118" s="46"/>
      <c r="U118" s="45"/>
      <c r="V118" s="33"/>
      <c r="W118" s="33"/>
      <c r="X118" s="13"/>
      <c r="Y118" s="14"/>
      <c r="Z118" s="14"/>
      <c r="AA118" s="14"/>
      <c r="AB118" s="14"/>
      <c r="AC118" s="14"/>
      <c r="AD118" s="14"/>
      <c r="AE118" s="14"/>
      <c r="AF118" s="14"/>
      <c r="AG118" s="14"/>
      <c r="AH118" s="14"/>
      <c r="AI118" s="14"/>
      <c r="AJ118" s="14"/>
    </row>
    <row r="119" spans="1:36" ht="48.75" customHeight="1" x14ac:dyDescent="0.25">
      <c r="A119" s="167"/>
      <c r="B119" s="234"/>
      <c r="C119" s="229" t="s">
        <v>124</v>
      </c>
      <c r="D119" s="219" t="s">
        <v>465</v>
      </c>
      <c r="E119" s="172">
        <v>43467</v>
      </c>
      <c r="F119" s="172">
        <v>43830</v>
      </c>
      <c r="G119" s="182" t="s">
        <v>154</v>
      </c>
      <c r="H119" s="182" t="s">
        <v>466</v>
      </c>
      <c r="I119" s="1" t="s">
        <v>19</v>
      </c>
      <c r="J119" s="4">
        <v>0</v>
      </c>
      <c r="K119" s="4">
        <v>5</v>
      </c>
      <c r="L119" s="4">
        <v>0</v>
      </c>
      <c r="M119" s="4">
        <v>0</v>
      </c>
      <c r="N119" s="4">
        <f t="shared" si="16"/>
        <v>5</v>
      </c>
      <c r="O119" s="174">
        <f t="shared" si="14"/>
        <v>1</v>
      </c>
      <c r="P119" s="176" t="s">
        <v>467</v>
      </c>
      <c r="Q119" s="177"/>
      <c r="R119" s="178"/>
      <c r="S119" s="42"/>
      <c r="T119" s="46"/>
      <c r="U119" s="43"/>
      <c r="V119" s="12"/>
      <c r="W119" s="12"/>
      <c r="X119" s="13"/>
      <c r="Y119" s="14"/>
      <c r="Z119" s="14"/>
      <c r="AA119" s="14"/>
      <c r="AB119" s="14"/>
      <c r="AC119" s="14"/>
      <c r="AD119" s="14"/>
      <c r="AE119" s="14"/>
      <c r="AF119" s="14"/>
      <c r="AG119" s="14"/>
      <c r="AH119" s="14"/>
      <c r="AI119" s="14"/>
      <c r="AJ119" s="14"/>
    </row>
    <row r="120" spans="1:36" ht="48.75" customHeight="1" x14ac:dyDescent="0.25">
      <c r="A120" s="167"/>
      <c r="B120" s="234"/>
      <c r="C120" s="230"/>
      <c r="D120" s="220"/>
      <c r="E120" s="173"/>
      <c r="F120" s="173"/>
      <c r="G120" s="183"/>
      <c r="H120" s="183"/>
      <c r="I120" s="4" t="s">
        <v>20</v>
      </c>
      <c r="J120" s="4">
        <v>0</v>
      </c>
      <c r="K120" s="4">
        <v>5</v>
      </c>
      <c r="L120" s="4">
        <v>0</v>
      </c>
      <c r="M120" s="4">
        <v>0</v>
      </c>
      <c r="N120" s="4">
        <f t="shared" si="16"/>
        <v>5</v>
      </c>
      <c r="O120" s="175"/>
      <c r="P120" s="179"/>
      <c r="Q120" s="180"/>
      <c r="R120" s="181"/>
      <c r="S120" s="44"/>
      <c r="T120" s="46"/>
      <c r="U120" s="45"/>
      <c r="V120" s="33"/>
      <c r="W120" s="33"/>
      <c r="X120" s="13"/>
      <c r="Y120" s="14"/>
      <c r="Z120" s="14"/>
      <c r="AA120" s="14"/>
      <c r="AB120" s="14"/>
      <c r="AC120" s="14"/>
      <c r="AD120" s="14"/>
      <c r="AE120" s="14"/>
      <c r="AF120" s="14"/>
      <c r="AG120" s="14"/>
      <c r="AH120" s="14"/>
      <c r="AI120" s="14"/>
      <c r="AJ120" s="14"/>
    </row>
    <row r="121" spans="1:36" ht="48.75" customHeight="1" x14ac:dyDescent="0.25">
      <c r="A121" s="167"/>
      <c r="B121" s="234"/>
      <c r="C121" s="229" t="s">
        <v>125</v>
      </c>
      <c r="D121" s="219" t="s">
        <v>444</v>
      </c>
      <c r="E121" s="172">
        <v>43467</v>
      </c>
      <c r="F121" s="172">
        <v>43830</v>
      </c>
      <c r="G121" s="182" t="s">
        <v>154</v>
      </c>
      <c r="H121" s="182" t="s">
        <v>445</v>
      </c>
      <c r="I121" s="1" t="s">
        <v>19</v>
      </c>
      <c r="J121" s="4">
        <v>0</v>
      </c>
      <c r="K121" s="4">
        <v>0</v>
      </c>
      <c r="L121" s="4">
        <v>1</v>
      </c>
      <c r="M121" s="4">
        <v>0</v>
      </c>
      <c r="N121" s="4">
        <f t="shared" si="16"/>
        <v>1</v>
      </c>
      <c r="O121" s="174">
        <f t="shared" si="14"/>
        <v>1</v>
      </c>
      <c r="P121" s="176" t="s">
        <v>468</v>
      </c>
      <c r="Q121" s="177"/>
      <c r="R121" s="178"/>
      <c r="S121" s="42"/>
      <c r="T121" s="46"/>
      <c r="U121" s="43"/>
      <c r="V121" s="12"/>
      <c r="W121" s="12"/>
      <c r="X121" s="13"/>
      <c r="Y121" s="14"/>
      <c r="Z121" s="14"/>
      <c r="AA121" s="14"/>
      <c r="AB121" s="14"/>
      <c r="AC121" s="14"/>
      <c r="AD121" s="14"/>
      <c r="AE121" s="14"/>
      <c r="AF121" s="14"/>
      <c r="AG121" s="14"/>
      <c r="AH121" s="14"/>
      <c r="AI121" s="14"/>
      <c r="AJ121" s="14"/>
    </row>
    <row r="122" spans="1:36" ht="39" customHeight="1" x14ac:dyDescent="0.25">
      <c r="A122" s="167"/>
      <c r="B122" s="234"/>
      <c r="C122" s="230"/>
      <c r="D122" s="220"/>
      <c r="E122" s="173"/>
      <c r="F122" s="173"/>
      <c r="G122" s="183"/>
      <c r="H122" s="183"/>
      <c r="I122" s="4" t="s">
        <v>20</v>
      </c>
      <c r="J122" s="4">
        <v>0</v>
      </c>
      <c r="K122" s="4">
        <v>0</v>
      </c>
      <c r="L122" s="4">
        <v>1</v>
      </c>
      <c r="M122" s="4">
        <v>0</v>
      </c>
      <c r="N122" s="4">
        <f t="shared" si="16"/>
        <v>1</v>
      </c>
      <c r="O122" s="175"/>
      <c r="P122" s="179"/>
      <c r="Q122" s="180"/>
      <c r="R122" s="181"/>
      <c r="S122" s="44"/>
      <c r="T122" s="46"/>
      <c r="U122" s="45"/>
      <c r="V122" s="33"/>
      <c r="W122" s="33"/>
      <c r="X122" s="13"/>
      <c r="Y122" s="14"/>
      <c r="Z122" s="14"/>
      <c r="AA122" s="14"/>
      <c r="AB122" s="14"/>
      <c r="AC122" s="14"/>
      <c r="AD122" s="14"/>
      <c r="AE122" s="14"/>
      <c r="AF122" s="14"/>
      <c r="AG122" s="14"/>
      <c r="AH122" s="14"/>
      <c r="AI122" s="14"/>
      <c r="AJ122" s="14"/>
    </row>
    <row r="123" spans="1:36" ht="116.25" customHeight="1" x14ac:dyDescent="0.25">
      <c r="A123" s="167"/>
      <c r="B123" s="234"/>
      <c r="C123" s="231" t="s">
        <v>126</v>
      </c>
      <c r="D123" s="170" t="s">
        <v>455</v>
      </c>
      <c r="E123" s="172">
        <v>43467</v>
      </c>
      <c r="F123" s="172">
        <v>43830</v>
      </c>
      <c r="G123" s="170" t="s">
        <v>454</v>
      </c>
      <c r="H123" s="170" t="s">
        <v>484</v>
      </c>
      <c r="I123" s="1" t="s">
        <v>19</v>
      </c>
      <c r="J123" s="2">
        <v>0.25</v>
      </c>
      <c r="K123" s="2">
        <v>0.25</v>
      </c>
      <c r="L123" s="2">
        <v>0.25</v>
      </c>
      <c r="M123" s="2">
        <v>0.25</v>
      </c>
      <c r="N123" s="2">
        <f t="shared" ref="N123:N152" si="17">J123+K123+L123+M123</f>
        <v>1</v>
      </c>
      <c r="O123" s="174">
        <f t="shared" si="14"/>
        <v>0.75</v>
      </c>
      <c r="P123" s="176" t="s">
        <v>522</v>
      </c>
      <c r="Q123" s="177"/>
      <c r="R123" s="178"/>
      <c r="S123" s="42"/>
      <c r="T123" s="46"/>
      <c r="U123" s="43"/>
      <c r="V123" s="12"/>
      <c r="W123" s="12"/>
      <c r="X123" s="13"/>
      <c r="Y123" s="14"/>
      <c r="Z123" s="14"/>
      <c r="AA123" s="14"/>
      <c r="AB123" s="14"/>
      <c r="AC123" s="14"/>
      <c r="AD123" s="14"/>
      <c r="AE123" s="14"/>
      <c r="AF123" s="14"/>
      <c r="AG123" s="14"/>
      <c r="AH123" s="14"/>
      <c r="AI123" s="14"/>
      <c r="AJ123" s="14"/>
    </row>
    <row r="124" spans="1:36" ht="107.25" customHeight="1" x14ac:dyDescent="0.25">
      <c r="A124" s="167"/>
      <c r="B124" s="234"/>
      <c r="C124" s="232"/>
      <c r="D124" s="171"/>
      <c r="E124" s="173"/>
      <c r="F124" s="173"/>
      <c r="G124" s="171"/>
      <c r="H124" s="171"/>
      <c r="I124" s="4" t="s">
        <v>20</v>
      </c>
      <c r="J124" s="150">
        <v>0</v>
      </c>
      <c r="K124" s="150">
        <v>0.1</v>
      </c>
      <c r="L124" s="150">
        <v>0.4</v>
      </c>
      <c r="M124" s="2">
        <v>0.25</v>
      </c>
      <c r="N124" s="2">
        <f t="shared" si="17"/>
        <v>0.75</v>
      </c>
      <c r="O124" s="175"/>
      <c r="P124" s="179"/>
      <c r="Q124" s="180"/>
      <c r="R124" s="181"/>
      <c r="S124" s="44"/>
      <c r="T124" s="46"/>
      <c r="U124" s="45"/>
      <c r="V124" s="33"/>
      <c r="W124" s="33"/>
      <c r="X124" s="13"/>
      <c r="Y124" s="14"/>
      <c r="Z124" s="14"/>
      <c r="AA124" s="14"/>
      <c r="AB124" s="14"/>
      <c r="AC124" s="14"/>
      <c r="AD124" s="14"/>
      <c r="AE124" s="14"/>
      <c r="AF124" s="14"/>
      <c r="AG124" s="14"/>
      <c r="AH124" s="14"/>
      <c r="AI124" s="14"/>
      <c r="AJ124" s="14"/>
    </row>
    <row r="125" spans="1:36" ht="117.75" customHeight="1" x14ac:dyDescent="0.25">
      <c r="A125" s="167"/>
      <c r="B125" s="234"/>
      <c r="C125" s="168" t="s">
        <v>128</v>
      </c>
      <c r="D125" s="170" t="s">
        <v>295</v>
      </c>
      <c r="E125" s="172">
        <v>43556</v>
      </c>
      <c r="F125" s="172">
        <v>43830</v>
      </c>
      <c r="G125" s="170" t="s">
        <v>155</v>
      </c>
      <c r="H125" s="170" t="s">
        <v>296</v>
      </c>
      <c r="I125" s="1" t="s">
        <v>19</v>
      </c>
      <c r="J125" s="4">
        <v>0</v>
      </c>
      <c r="K125" s="4">
        <v>3</v>
      </c>
      <c r="L125" s="4">
        <v>2</v>
      </c>
      <c r="M125" s="4">
        <v>3</v>
      </c>
      <c r="N125" s="4">
        <f>+J125+K125+L125+M125</f>
        <v>8</v>
      </c>
      <c r="O125" s="174">
        <f t="shared" si="14"/>
        <v>1</v>
      </c>
      <c r="P125" s="190" t="s">
        <v>523</v>
      </c>
      <c r="Q125" s="191"/>
      <c r="R125" s="192"/>
      <c r="S125" s="42"/>
      <c r="T125" s="46"/>
      <c r="U125" s="43"/>
      <c r="V125" s="12"/>
      <c r="W125" s="12"/>
      <c r="X125" s="13"/>
      <c r="Y125" s="14"/>
      <c r="Z125" s="14"/>
      <c r="AA125" s="14"/>
      <c r="AB125" s="14"/>
      <c r="AC125" s="14"/>
      <c r="AD125" s="14"/>
      <c r="AE125" s="14"/>
      <c r="AF125" s="14"/>
      <c r="AG125" s="14"/>
      <c r="AH125" s="14"/>
      <c r="AI125" s="14"/>
      <c r="AJ125" s="14"/>
    </row>
    <row r="126" spans="1:36" ht="97.5" customHeight="1" x14ac:dyDescent="0.25">
      <c r="A126" s="167"/>
      <c r="B126" s="234"/>
      <c r="C126" s="169"/>
      <c r="D126" s="171"/>
      <c r="E126" s="173"/>
      <c r="F126" s="173"/>
      <c r="G126" s="171"/>
      <c r="H126" s="171"/>
      <c r="I126" s="4" t="s">
        <v>20</v>
      </c>
      <c r="J126" s="4">
        <v>0</v>
      </c>
      <c r="K126" s="4">
        <v>3</v>
      </c>
      <c r="L126" s="4">
        <v>2</v>
      </c>
      <c r="M126" s="4">
        <v>3</v>
      </c>
      <c r="N126" s="4">
        <f>+J126+K126+L126+M126</f>
        <v>8</v>
      </c>
      <c r="O126" s="175"/>
      <c r="P126" s="193"/>
      <c r="Q126" s="194"/>
      <c r="R126" s="195"/>
      <c r="S126" s="44"/>
      <c r="T126" s="46"/>
      <c r="U126" s="45"/>
      <c r="V126" s="33"/>
      <c r="W126" s="33"/>
      <c r="X126" s="13"/>
      <c r="Y126" s="14"/>
      <c r="Z126" s="14"/>
      <c r="AA126" s="14"/>
      <c r="AB126" s="14"/>
      <c r="AC126" s="14"/>
      <c r="AD126" s="14"/>
      <c r="AE126" s="14"/>
      <c r="AF126" s="14"/>
      <c r="AG126" s="14"/>
      <c r="AH126" s="14"/>
      <c r="AI126" s="14"/>
      <c r="AJ126" s="14"/>
    </row>
    <row r="127" spans="1:36" ht="62.25" customHeight="1" x14ac:dyDescent="0.25">
      <c r="A127" s="167"/>
      <c r="B127" s="234"/>
      <c r="C127" s="168" t="s">
        <v>127</v>
      </c>
      <c r="D127" s="170" t="s">
        <v>456</v>
      </c>
      <c r="E127" s="172">
        <v>43467</v>
      </c>
      <c r="F127" s="172">
        <v>43830</v>
      </c>
      <c r="G127" s="170" t="s">
        <v>469</v>
      </c>
      <c r="H127" s="170" t="s">
        <v>485</v>
      </c>
      <c r="I127" s="1" t="s">
        <v>19</v>
      </c>
      <c r="J127" s="4">
        <v>112</v>
      </c>
      <c r="K127" s="4">
        <v>112</v>
      </c>
      <c r="L127" s="4">
        <v>112</v>
      </c>
      <c r="M127" s="4">
        <v>112</v>
      </c>
      <c r="N127" s="4">
        <f>+M127</f>
        <v>112</v>
      </c>
      <c r="O127" s="174">
        <f t="shared" si="14"/>
        <v>1</v>
      </c>
      <c r="P127" s="190" t="s">
        <v>524</v>
      </c>
      <c r="Q127" s="191"/>
      <c r="R127" s="192"/>
      <c r="S127" s="42"/>
      <c r="T127" s="46"/>
      <c r="U127" s="43"/>
      <c r="V127" s="12"/>
      <c r="W127" s="12"/>
      <c r="X127" s="13"/>
      <c r="Y127" s="14"/>
      <c r="Z127" s="14"/>
      <c r="AA127" s="14"/>
      <c r="AB127" s="14"/>
      <c r="AC127" s="14"/>
      <c r="AD127" s="14"/>
      <c r="AE127" s="14"/>
      <c r="AF127" s="14"/>
      <c r="AG127" s="14"/>
      <c r="AH127" s="14"/>
      <c r="AI127" s="14"/>
      <c r="AJ127" s="14"/>
    </row>
    <row r="128" spans="1:36" ht="46.5" customHeight="1" x14ac:dyDescent="0.25">
      <c r="A128" s="167"/>
      <c r="B128" s="234"/>
      <c r="C128" s="169"/>
      <c r="D128" s="171"/>
      <c r="E128" s="173"/>
      <c r="F128" s="173"/>
      <c r="G128" s="171"/>
      <c r="H128" s="171"/>
      <c r="I128" s="4" t="s">
        <v>20</v>
      </c>
      <c r="J128" s="4">
        <v>112</v>
      </c>
      <c r="K128" s="4">
        <v>112</v>
      </c>
      <c r="L128" s="4">
        <v>112</v>
      </c>
      <c r="M128" s="4">
        <v>112</v>
      </c>
      <c r="N128" s="4">
        <f>+L128</f>
        <v>112</v>
      </c>
      <c r="O128" s="175"/>
      <c r="P128" s="193"/>
      <c r="Q128" s="194"/>
      <c r="R128" s="195"/>
      <c r="S128" s="44"/>
      <c r="T128" s="46"/>
      <c r="U128" s="45"/>
      <c r="V128" s="33"/>
      <c r="W128" s="33"/>
      <c r="X128" s="13"/>
      <c r="Y128" s="14"/>
      <c r="Z128" s="14"/>
      <c r="AA128" s="14"/>
      <c r="AB128" s="14"/>
      <c r="AC128" s="14"/>
      <c r="AD128" s="14"/>
      <c r="AE128" s="14"/>
      <c r="AF128" s="14"/>
      <c r="AG128" s="14"/>
      <c r="AH128" s="14"/>
      <c r="AI128" s="14"/>
      <c r="AJ128" s="14"/>
    </row>
    <row r="129" spans="1:36" ht="99" customHeight="1" x14ac:dyDescent="0.25">
      <c r="A129" s="167"/>
      <c r="B129" s="234"/>
      <c r="C129" s="168" t="s">
        <v>129</v>
      </c>
      <c r="D129" s="170" t="s">
        <v>297</v>
      </c>
      <c r="E129" s="172">
        <v>43467</v>
      </c>
      <c r="F129" s="172">
        <v>43555</v>
      </c>
      <c r="G129" s="170" t="s">
        <v>156</v>
      </c>
      <c r="H129" s="170" t="s">
        <v>298</v>
      </c>
      <c r="I129" s="1" t="s">
        <v>19</v>
      </c>
      <c r="J129" s="4">
        <v>1</v>
      </c>
      <c r="K129" s="4">
        <v>0</v>
      </c>
      <c r="L129" s="4">
        <v>0</v>
      </c>
      <c r="M129" s="4">
        <v>0</v>
      </c>
      <c r="N129" s="4">
        <f t="shared" si="17"/>
        <v>1</v>
      </c>
      <c r="O129" s="174">
        <f t="shared" si="14"/>
        <v>1</v>
      </c>
      <c r="P129" s="176" t="s">
        <v>420</v>
      </c>
      <c r="Q129" s="177"/>
      <c r="R129" s="178"/>
      <c r="S129" s="42"/>
      <c r="T129" s="46"/>
      <c r="U129" s="43"/>
      <c r="V129" s="12"/>
      <c r="W129" s="12"/>
      <c r="X129" s="13"/>
      <c r="Y129" s="14"/>
      <c r="Z129" s="14"/>
      <c r="AA129" s="14"/>
      <c r="AB129" s="14"/>
      <c r="AC129" s="14"/>
      <c r="AD129" s="14"/>
      <c r="AE129" s="14"/>
      <c r="AF129" s="14"/>
      <c r="AG129" s="14"/>
      <c r="AH129" s="14"/>
      <c r="AI129" s="14"/>
      <c r="AJ129" s="14"/>
    </row>
    <row r="130" spans="1:36" ht="84.75" customHeight="1" x14ac:dyDescent="0.25">
      <c r="A130" s="167"/>
      <c r="B130" s="234"/>
      <c r="C130" s="169"/>
      <c r="D130" s="171"/>
      <c r="E130" s="173"/>
      <c r="F130" s="173"/>
      <c r="G130" s="171"/>
      <c r="H130" s="171"/>
      <c r="I130" s="4" t="s">
        <v>20</v>
      </c>
      <c r="J130" s="4">
        <v>1</v>
      </c>
      <c r="K130" s="4">
        <v>0</v>
      </c>
      <c r="L130" s="4">
        <v>0</v>
      </c>
      <c r="M130" s="4">
        <v>0</v>
      </c>
      <c r="N130" s="4">
        <f t="shared" si="17"/>
        <v>1</v>
      </c>
      <c r="O130" s="175"/>
      <c r="P130" s="179"/>
      <c r="Q130" s="180"/>
      <c r="R130" s="181"/>
      <c r="S130" s="44"/>
      <c r="T130" s="46"/>
      <c r="U130" s="45"/>
      <c r="V130" s="33"/>
      <c r="W130" s="33"/>
      <c r="X130" s="13"/>
      <c r="Y130" s="14"/>
      <c r="Z130" s="14"/>
      <c r="AA130" s="14"/>
      <c r="AB130" s="14"/>
      <c r="AC130" s="14"/>
      <c r="AD130" s="14"/>
      <c r="AE130" s="14"/>
      <c r="AF130" s="14"/>
      <c r="AG130" s="14"/>
      <c r="AH130" s="14"/>
      <c r="AI130" s="14"/>
      <c r="AJ130" s="14"/>
    </row>
    <row r="131" spans="1:36" ht="114.75" customHeight="1" x14ac:dyDescent="0.25">
      <c r="A131" s="167"/>
      <c r="B131" s="234"/>
      <c r="C131" s="168" t="s">
        <v>130</v>
      </c>
      <c r="D131" s="170" t="s">
        <v>457</v>
      </c>
      <c r="E131" s="172">
        <v>43467</v>
      </c>
      <c r="F131" s="172">
        <v>43830</v>
      </c>
      <c r="G131" s="170" t="s">
        <v>454</v>
      </c>
      <c r="H131" s="170" t="s">
        <v>486</v>
      </c>
      <c r="I131" s="1" t="s">
        <v>19</v>
      </c>
      <c r="J131" s="4">
        <v>7</v>
      </c>
      <c r="K131" s="4">
        <v>0</v>
      </c>
      <c r="L131" s="4">
        <v>0</v>
      </c>
      <c r="M131" s="4">
        <v>1</v>
      </c>
      <c r="N131" s="4">
        <f t="shared" si="17"/>
        <v>8</v>
      </c>
      <c r="O131" s="174">
        <f t="shared" si="14"/>
        <v>0.875</v>
      </c>
      <c r="P131" s="190" t="s">
        <v>525</v>
      </c>
      <c r="Q131" s="191"/>
      <c r="R131" s="192"/>
      <c r="S131" s="42"/>
      <c r="T131" s="46"/>
      <c r="U131" s="43"/>
      <c r="V131" s="12"/>
      <c r="W131" s="12"/>
      <c r="X131" s="13"/>
      <c r="Y131" s="14"/>
      <c r="Z131" s="14"/>
      <c r="AA131" s="14"/>
      <c r="AB131" s="14"/>
      <c r="AC131" s="14"/>
      <c r="AD131" s="14"/>
      <c r="AE131" s="14"/>
      <c r="AF131" s="14"/>
      <c r="AG131" s="14"/>
      <c r="AH131" s="14"/>
      <c r="AI131" s="14"/>
      <c r="AJ131" s="14"/>
    </row>
    <row r="132" spans="1:36" ht="89.25" customHeight="1" x14ac:dyDescent="0.25">
      <c r="A132" s="167"/>
      <c r="B132" s="234"/>
      <c r="C132" s="169"/>
      <c r="D132" s="171"/>
      <c r="E132" s="173"/>
      <c r="F132" s="173"/>
      <c r="G132" s="171"/>
      <c r="H132" s="171"/>
      <c r="I132" s="4" t="s">
        <v>20</v>
      </c>
      <c r="J132" s="4">
        <v>5</v>
      </c>
      <c r="K132" s="4">
        <v>0</v>
      </c>
      <c r="L132" s="4">
        <v>0</v>
      </c>
      <c r="M132" s="4">
        <v>2</v>
      </c>
      <c r="N132" s="4">
        <f t="shared" si="17"/>
        <v>7</v>
      </c>
      <c r="O132" s="175"/>
      <c r="P132" s="193"/>
      <c r="Q132" s="194"/>
      <c r="R132" s="195"/>
      <c r="S132" s="44"/>
      <c r="T132" s="46"/>
      <c r="U132" s="45"/>
      <c r="V132" s="33"/>
      <c r="W132" s="33"/>
      <c r="X132" s="13"/>
      <c r="Y132" s="14"/>
      <c r="Z132" s="14"/>
      <c r="AA132" s="14"/>
      <c r="AB132" s="14"/>
      <c r="AC132" s="14"/>
      <c r="AD132" s="14"/>
      <c r="AE132" s="14"/>
      <c r="AF132" s="14"/>
      <c r="AG132" s="14"/>
      <c r="AH132" s="14"/>
      <c r="AI132" s="14"/>
      <c r="AJ132" s="14"/>
    </row>
    <row r="133" spans="1:36" ht="57" customHeight="1" x14ac:dyDescent="0.25">
      <c r="A133" s="167"/>
      <c r="B133" s="234"/>
      <c r="C133" s="168" t="s">
        <v>131</v>
      </c>
      <c r="D133" s="170" t="s">
        <v>301</v>
      </c>
      <c r="E133" s="172">
        <v>43467</v>
      </c>
      <c r="F133" s="172">
        <v>43555</v>
      </c>
      <c r="G133" s="170" t="s">
        <v>157</v>
      </c>
      <c r="H133" s="170" t="s">
        <v>302</v>
      </c>
      <c r="I133" s="1" t="s">
        <v>19</v>
      </c>
      <c r="J133" s="4">
        <v>1</v>
      </c>
      <c r="K133" s="4">
        <v>0</v>
      </c>
      <c r="L133" s="4">
        <v>0</v>
      </c>
      <c r="M133" s="4">
        <v>0</v>
      </c>
      <c r="N133" s="4">
        <f t="shared" si="17"/>
        <v>1</v>
      </c>
      <c r="O133" s="174">
        <f t="shared" si="14"/>
        <v>1</v>
      </c>
      <c r="P133" s="176" t="s">
        <v>421</v>
      </c>
      <c r="Q133" s="177"/>
      <c r="R133" s="178"/>
      <c r="S133" s="42"/>
      <c r="T133" s="46"/>
      <c r="U133" s="43"/>
      <c r="V133" s="12"/>
      <c r="W133" s="12"/>
      <c r="X133" s="13"/>
      <c r="Y133" s="14"/>
      <c r="Z133" s="14"/>
      <c r="AA133" s="14"/>
      <c r="AB133" s="14"/>
      <c r="AC133" s="14"/>
      <c r="AD133" s="14"/>
      <c r="AE133" s="14"/>
      <c r="AF133" s="14"/>
      <c r="AG133" s="14"/>
      <c r="AH133" s="14"/>
      <c r="AI133" s="14"/>
      <c r="AJ133" s="14"/>
    </row>
    <row r="134" spans="1:36" ht="48.75" customHeight="1" x14ac:dyDescent="0.25">
      <c r="A134" s="167"/>
      <c r="B134" s="234"/>
      <c r="C134" s="169"/>
      <c r="D134" s="171"/>
      <c r="E134" s="173"/>
      <c r="F134" s="173"/>
      <c r="G134" s="171"/>
      <c r="H134" s="171"/>
      <c r="I134" s="4" t="s">
        <v>20</v>
      </c>
      <c r="J134" s="4">
        <v>1</v>
      </c>
      <c r="K134" s="4">
        <v>0</v>
      </c>
      <c r="L134" s="4">
        <v>0</v>
      </c>
      <c r="M134" s="4">
        <v>0</v>
      </c>
      <c r="N134" s="4">
        <f t="shared" si="17"/>
        <v>1</v>
      </c>
      <c r="O134" s="175"/>
      <c r="P134" s="179"/>
      <c r="Q134" s="180"/>
      <c r="R134" s="181"/>
      <c r="S134" s="44"/>
      <c r="T134" s="46"/>
      <c r="U134" s="45"/>
      <c r="V134" s="33"/>
      <c r="W134" s="33"/>
      <c r="X134" s="13"/>
      <c r="Y134" s="14"/>
      <c r="Z134" s="14"/>
      <c r="AA134" s="14"/>
      <c r="AB134" s="14"/>
      <c r="AC134" s="14"/>
      <c r="AD134" s="14"/>
      <c r="AE134" s="14"/>
      <c r="AF134" s="14"/>
      <c r="AG134" s="14"/>
      <c r="AH134" s="14"/>
      <c r="AI134" s="14"/>
      <c r="AJ134" s="14"/>
    </row>
    <row r="135" spans="1:36" ht="81" customHeight="1" x14ac:dyDescent="0.25">
      <c r="A135" s="167"/>
      <c r="B135" s="234"/>
      <c r="C135" s="168" t="s">
        <v>132</v>
      </c>
      <c r="D135" s="170" t="s">
        <v>304</v>
      </c>
      <c r="E135" s="172">
        <v>43739</v>
      </c>
      <c r="F135" s="172">
        <v>43830</v>
      </c>
      <c r="G135" s="170" t="s">
        <v>158</v>
      </c>
      <c r="H135" s="170" t="s">
        <v>305</v>
      </c>
      <c r="I135" s="1" t="s">
        <v>19</v>
      </c>
      <c r="J135" s="4">
        <v>0</v>
      </c>
      <c r="K135" s="4">
        <v>0</v>
      </c>
      <c r="L135" s="4">
        <v>0</v>
      </c>
      <c r="M135" s="4">
        <v>0</v>
      </c>
      <c r="N135" s="4">
        <v>1</v>
      </c>
      <c r="O135" s="174">
        <f t="shared" si="14"/>
        <v>0.5</v>
      </c>
      <c r="P135" s="176" t="s">
        <v>587</v>
      </c>
      <c r="Q135" s="177"/>
      <c r="R135" s="178"/>
      <c r="S135" s="42"/>
      <c r="T135" s="46"/>
      <c r="U135" s="43"/>
      <c r="V135" s="12"/>
      <c r="W135" s="12"/>
      <c r="X135" s="13"/>
      <c r="Y135" s="14"/>
      <c r="Z135" s="14"/>
      <c r="AA135" s="14"/>
      <c r="AB135" s="14"/>
      <c r="AC135" s="14"/>
      <c r="AD135" s="14"/>
      <c r="AE135" s="14"/>
      <c r="AF135" s="14"/>
      <c r="AG135" s="14"/>
      <c r="AH135" s="14"/>
      <c r="AI135" s="14"/>
      <c r="AJ135" s="14"/>
    </row>
    <row r="136" spans="1:36" ht="48.75" customHeight="1" x14ac:dyDescent="0.25">
      <c r="A136" s="167"/>
      <c r="B136" s="234"/>
      <c r="C136" s="169"/>
      <c r="D136" s="171"/>
      <c r="E136" s="173"/>
      <c r="F136" s="173"/>
      <c r="G136" s="171"/>
      <c r="H136" s="171"/>
      <c r="I136" s="4" t="s">
        <v>20</v>
      </c>
      <c r="J136" s="4">
        <v>0</v>
      </c>
      <c r="K136" s="4">
        <v>0</v>
      </c>
      <c r="L136" s="4">
        <v>0</v>
      </c>
      <c r="M136" s="4">
        <v>0</v>
      </c>
      <c r="N136" s="4">
        <v>0.5</v>
      </c>
      <c r="O136" s="175"/>
      <c r="P136" s="179"/>
      <c r="Q136" s="180"/>
      <c r="R136" s="181"/>
      <c r="S136" s="44"/>
      <c r="T136" s="46"/>
      <c r="U136" s="45"/>
      <c r="V136" s="33"/>
      <c r="W136" s="33"/>
      <c r="X136" s="13"/>
      <c r="Y136" s="14"/>
      <c r="Z136" s="14"/>
      <c r="AA136" s="14"/>
      <c r="AB136" s="14"/>
      <c r="AC136" s="14"/>
      <c r="AD136" s="14"/>
      <c r="AE136" s="14"/>
      <c r="AF136" s="14"/>
      <c r="AG136" s="14"/>
      <c r="AH136" s="14"/>
      <c r="AI136" s="14"/>
      <c r="AJ136" s="14"/>
    </row>
    <row r="137" spans="1:36" ht="48.75" customHeight="1" x14ac:dyDescent="0.25">
      <c r="A137" s="167"/>
      <c r="B137" s="234"/>
      <c r="C137" s="168" t="s">
        <v>133</v>
      </c>
      <c r="D137" s="170" t="s">
        <v>450</v>
      </c>
      <c r="E137" s="172">
        <v>43467</v>
      </c>
      <c r="F137" s="172">
        <v>43830</v>
      </c>
      <c r="G137" s="170" t="s">
        <v>151</v>
      </c>
      <c r="H137" s="170" t="s">
        <v>453</v>
      </c>
      <c r="I137" s="1" t="s">
        <v>19</v>
      </c>
      <c r="J137" s="93">
        <v>1</v>
      </c>
      <c r="K137" s="93">
        <v>0</v>
      </c>
      <c r="L137" s="93">
        <v>0</v>
      </c>
      <c r="M137" s="93">
        <v>0</v>
      </c>
      <c r="N137" s="93">
        <f t="shared" si="17"/>
        <v>1</v>
      </c>
      <c r="O137" s="174">
        <f t="shared" si="14"/>
        <v>1</v>
      </c>
      <c r="P137" s="190" t="s">
        <v>487</v>
      </c>
      <c r="Q137" s="191"/>
      <c r="R137" s="192"/>
      <c r="S137" s="42"/>
      <c r="T137" s="46"/>
      <c r="U137" s="43"/>
      <c r="V137" s="12"/>
      <c r="W137" s="12"/>
      <c r="X137" s="13"/>
      <c r="Y137" s="14"/>
      <c r="Z137" s="14"/>
      <c r="AA137" s="14"/>
      <c r="AB137" s="14"/>
      <c r="AC137" s="14"/>
      <c r="AD137" s="14"/>
      <c r="AE137" s="14"/>
      <c r="AF137" s="14"/>
      <c r="AG137" s="14"/>
      <c r="AH137" s="14"/>
      <c r="AI137" s="14"/>
      <c r="AJ137" s="14"/>
    </row>
    <row r="138" spans="1:36" ht="48.75" customHeight="1" x14ac:dyDescent="0.25">
      <c r="A138" s="167"/>
      <c r="B138" s="234"/>
      <c r="C138" s="169"/>
      <c r="D138" s="171"/>
      <c r="E138" s="173"/>
      <c r="F138" s="173"/>
      <c r="G138" s="171"/>
      <c r="H138" s="171"/>
      <c r="I138" s="4" t="s">
        <v>20</v>
      </c>
      <c r="J138" s="93">
        <v>1</v>
      </c>
      <c r="K138" s="93">
        <v>0</v>
      </c>
      <c r="L138" s="93">
        <v>0</v>
      </c>
      <c r="M138" s="93">
        <v>0</v>
      </c>
      <c r="N138" s="93">
        <f t="shared" si="17"/>
        <v>1</v>
      </c>
      <c r="O138" s="175"/>
      <c r="P138" s="193"/>
      <c r="Q138" s="194"/>
      <c r="R138" s="195"/>
      <c r="S138" s="44"/>
      <c r="T138" s="46"/>
      <c r="U138" s="45"/>
      <c r="V138" s="33"/>
      <c r="W138" s="33"/>
      <c r="X138" s="13"/>
      <c r="Y138" s="14"/>
      <c r="Z138" s="14"/>
      <c r="AA138" s="14"/>
      <c r="AB138" s="14"/>
      <c r="AC138" s="14"/>
      <c r="AD138" s="14"/>
      <c r="AE138" s="14"/>
      <c r="AF138" s="14"/>
      <c r="AG138" s="14"/>
      <c r="AH138" s="14"/>
      <c r="AI138" s="14"/>
      <c r="AJ138" s="14"/>
    </row>
    <row r="139" spans="1:36" ht="96" customHeight="1" x14ac:dyDescent="0.25">
      <c r="A139" s="167"/>
      <c r="B139" s="234"/>
      <c r="C139" s="168" t="s">
        <v>134</v>
      </c>
      <c r="D139" s="170" t="s">
        <v>458</v>
      </c>
      <c r="E139" s="172">
        <v>43467</v>
      </c>
      <c r="F139" s="172">
        <v>43830</v>
      </c>
      <c r="G139" s="170" t="s">
        <v>151</v>
      </c>
      <c r="H139" s="170" t="s">
        <v>459</v>
      </c>
      <c r="I139" s="1" t="s">
        <v>19</v>
      </c>
      <c r="J139" s="93">
        <v>0</v>
      </c>
      <c r="K139" s="93">
        <v>0</v>
      </c>
      <c r="L139" s="93">
        <v>0</v>
      </c>
      <c r="M139" s="93">
        <v>1</v>
      </c>
      <c r="N139" s="3">
        <f t="shared" si="17"/>
        <v>1</v>
      </c>
      <c r="O139" s="174">
        <f t="shared" si="14"/>
        <v>0</v>
      </c>
      <c r="P139" s="190" t="s">
        <v>526</v>
      </c>
      <c r="Q139" s="191"/>
      <c r="R139" s="192"/>
      <c r="S139" s="42"/>
      <c r="T139" s="46"/>
      <c r="U139" s="43"/>
      <c r="V139" s="12"/>
      <c r="W139" s="12"/>
      <c r="X139" s="13"/>
      <c r="Y139" s="14"/>
      <c r="Z139" s="14"/>
      <c r="AA139" s="14"/>
      <c r="AB139" s="14"/>
      <c r="AC139" s="14"/>
      <c r="AD139" s="14"/>
      <c r="AE139" s="14"/>
      <c r="AF139" s="14"/>
      <c r="AG139" s="14"/>
      <c r="AH139" s="14"/>
      <c r="AI139" s="14"/>
      <c r="AJ139" s="14"/>
    </row>
    <row r="140" spans="1:36" ht="67.5" customHeight="1" x14ac:dyDescent="0.25">
      <c r="A140" s="167"/>
      <c r="B140" s="234"/>
      <c r="C140" s="169"/>
      <c r="D140" s="171"/>
      <c r="E140" s="173"/>
      <c r="F140" s="173"/>
      <c r="G140" s="171"/>
      <c r="H140" s="171"/>
      <c r="I140" s="4" t="s">
        <v>20</v>
      </c>
      <c r="J140" s="93">
        <v>0</v>
      </c>
      <c r="K140" s="93">
        <v>0</v>
      </c>
      <c r="L140" s="93">
        <v>0</v>
      </c>
      <c r="M140" s="93">
        <v>0</v>
      </c>
      <c r="N140" s="3">
        <f t="shared" si="17"/>
        <v>0</v>
      </c>
      <c r="O140" s="175"/>
      <c r="P140" s="193"/>
      <c r="Q140" s="194"/>
      <c r="R140" s="195"/>
      <c r="S140" s="44"/>
      <c r="T140" s="46"/>
      <c r="U140" s="45"/>
      <c r="V140" s="33"/>
      <c r="W140" s="33"/>
      <c r="X140" s="13"/>
      <c r="Y140" s="14"/>
      <c r="Z140" s="14"/>
      <c r="AA140" s="14"/>
      <c r="AB140" s="14"/>
      <c r="AC140" s="14"/>
      <c r="AD140" s="14"/>
      <c r="AE140" s="14"/>
      <c r="AF140" s="14"/>
      <c r="AG140" s="14"/>
      <c r="AH140" s="14"/>
      <c r="AI140" s="14"/>
      <c r="AJ140" s="14"/>
    </row>
    <row r="141" spans="1:36" ht="48.75" customHeight="1" x14ac:dyDescent="0.25">
      <c r="A141" s="167"/>
      <c r="B141" s="234"/>
      <c r="C141" s="168" t="s">
        <v>135</v>
      </c>
      <c r="D141" s="170" t="s">
        <v>460</v>
      </c>
      <c r="E141" s="172">
        <v>43467</v>
      </c>
      <c r="F141" s="172">
        <v>43830</v>
      </c>
      <c r="G141" s="170" t="s">
        <v>159</v>
      </c>
      <c r="H141" s="170" t="s">
        <v>488</v>
      </c>
      <c r="I141" s="1" t="s">
        <v>19</v>
      </c>
      <c r="J141" s="93">
        <v>44</v>
      </c>
      <c r="K141" s="93">
        <v>86</v>
      </c>
      <c r="L141" s="93">
        <v>39</v>
      </c>
      <c r="M141" s="93">
        <v>197</v>
      </c>
      <c r="N141" s="93">
        <f t="shared" si="17"/>
        <v>366</v>
      </c>
      <c r="O141" s="174">
        <f t="shared" si="14"/>
        <v>1</v>
      </c>
      <c r="P141" s="190" t="s">
        <v>527</v>
      </c>
      <c r="Q141" s="191"/>
      <c r="R141" s="192"/>
      <c r="S141" s="42"/>
      <c r="T141" s="46"/>
      <c r="U141" s="43"/>
      <c r="V141" s="12"/>
      <c r="W141" s="12"/>
      <c r="X141" s="13"/>
      <c r="Y141" s="14"/>
      <c r="Z141" s="14"/>
      <c r="AA141" s="14"/>
      <c r="AB141" s="14"/>
      <c r="AC141" s="14"/>
      <c r="AD141" s="14"/>
      <c r="AE141" s="14"/>
      <c r="AF141" s="14"/>
      <c r="AG141" s="14"/>
      <c r="AH141" s="14"/>
      <c r="AI141" s="14"/>
      <c r="AJ141" s="14"/>
    </row>
    <row r="142" spans="1:36" ht="48.75" customHeight="1" x14ac:dyDescent="0.25">
      <c r="A142" s="167"/>
      <c r="B142" s="234"/>
      <c r="C142" s="169"/>
      <c r="D142" s="171"/>
      <c r="E142" s="173"/>
      <c r="F142" s="173"/>
      <c r="G142" s="171"/>
      <c r="H142" s="171"/>
      <c r="I142" s="4" t="s">
        <v>20</v>
      </c>
      <c r="J142" s="93">
        <v>44</v>
      </c>
      <c r="K142" s="93">
        <v>86</v>
      </c>
      <c r="L142" s="93">
        <v>39</v>
      </c>
      <c r="M142" s="93">
        <v>197</v>
      </c>
      <c r="N142" s="93">
        <f t="shared" si="17"/>
        <v>366</v>
      </c>
      <c r="O142" s="175"/>
      <c r="P142" s="193"/>
      <c r="Q142" s="194"/>
      <c r="R142" s="195"/>
      <c r="S142" s="44"/>
      <c r="T142" s="46"/>
      <c r="U142" s="45"/>
      <c r="V142" s="33"/>
      <c r="W142" s="33"/>
      <c r="X142" s="13"/>
      <c r="Y142" s="14"/>
      <c r="Z142" s="14"/>
      <c r="AA142" s="14"/>
      <c r="AB142" s="14"/>
      <c r="AC142" s="14"/>
      <c r="AD142" s="14"/>
      <c r="AE142" s="14"/>
      <c r="AF142" s="14"/>
      <c r="AG142" s="14"/>
      <c r="AH142" s="14"/>
      <c r="AI142" s="14"/>
      <c r="AJ142" s="14"/>
    </row>
    <row r="143" spans="1:36" ht="48.75" customHeight="1" x14ac:dyDescent="0.25">
      <c r="A143" s="167"/>
      <c r="B143" s="234"/>
      <c r="C143" s="168" t="s">
        <v>136</v>
      </c>
      <c r="D143" s="170" t="s">
        <v>461</v>
      </c>
      <c r="E143" s="172">
        <v>43617</v>
      </c>
      <c r="F143" s="172">
        <v>43830</v>
      </c>
      <c r="G143" s="170" t="s">
        <v>151</v>
      </c>
      <c r="H143" s="170" t="s">
        <v>462</v>
      </c>
      <c r="I143" s="1" t="s">
        <v>19</v>
      </c>
      <c r="J143" s="4">
        <v>0</v>
      </c>
      <c r="K143" s="4">
        <v>0</v>
      </c>
      <c r="L143" s="4">
        <v>0</v>
      </c>
      <c r="M143" s="4">
        <v>1</v>
      </c>
      <c r="N143" s="4">
        <f t="shared" si="17"/>
        <v>1</v>
      </c>
      <c r="O143" s="174">
        <f t="shared" si="14"/>
        <v>0</v>
      </c>
      <c r="P143" s="190" t="s">
        <v>528</v>
      </c>
      <c r="Q143" s="191"/>
      <c r="R143" s="192"/>
      <c r="S143" s="42"/>
      <c r="T143" s="46"/>
      <c r="U143" s="43"/>
      <c r="V143" s="12"/>
      <c r="W143" s="12"/>
      <c r="X143" s="13"/>
      <c r="Y143" s="14"/>
      <c r="Z143" s="14"/>
      <c r="AA143" s="14"/>
      <c r="AB143" s="14"/>
      <c r="AC143" s="14"/>
      <c r="AD143" s="14"/>
      <c r="AE143" s="14"/>
      <c r="AF143" s="14"/>
      <c r="AG143" s="14"/>
      <c r="AH143" s="14"/>
      <c r="AI143" s="14"/>
      <c r="AJ143" s="14"/>
    </row>
    <row r="144" spans="1:36" ht="48.75" customHeight="1" x14ac:dyDescent="0.25">
      <c r="A144" s="167"/>
      <c r="B144" s="234"/>
      <c r="C144" s="169"/>
      <c r="D144" s="171"/>
      <c r="E144" s="173"/>
      <c r="F144" s="173"/>
      <c r="G144" s="171"/>
      <c r="H144" s="171"/>
      <c r="I144" s="4" t="s">
        <v>20</v>
      </c>
      <c r="J144" s="4">
        <v>0</v>
      </c>
      <c r="K144" s="4">
        <v>0</v>
      </c>
      <c r="L144" s="4">
        <v>0</v>
      </c>
      <c r="M144" s="4">
        <v>0</v>
      </c>
      <c r="N144" s="4">
        <f t="shared" si="17"/>
        <v>0</v>
      </c>
      <c r="O144" s="175"/>
      <c r="P144" s="193"/>
      <c r="Q144" s="194"/>
      <c r="R144" s="195"/>
      <c r="S144" s="44"/>
      <c r="T144" s="46"/>
      <c r="U144" s="45"/>
      <c r="V144" s="33"/>
      <c r="W144" s="33"/>
      <c r="X144" s="13"/>
      <c r="Y144" s="14"/>
      <c r="Z144" s="14"/>
      <c r="AA144" s="14"/>
      <c r="AB144" s="14"/>
      <c r="AC144" s="14"/>
      <c r="AD144" s="14"/>
      <c r="AE144" s="14"/>
      <c r="AF144" s="14"/>
      <c r="AG144" s="14"/>
      <c r="AH144" s="14"/>
      <c r="AI144" s="14"/>
      <c r="AJ144" s="14"/>
    </row>
    <row r="145" spans="1:36" ht="48.75" customHeight="1" x14ac:dyDescent="0.25">
      <c r="A145" s="167"/>
      <c r="B145" s="234"/>
      <c r="C145" s="168" t="s">
        <v>137</v>
      </c>
      <c r="D145" s="170" t="s">
        <v>448</v>
      </c>
      <c r="E145" s="172">
        <v>43467</v>
      </c>
      <c r="F145" s="172">
        <v>43497</v>
      </c>
      <c r="G145" s="170" t="s">
        <v>446</v>
      </c>
      <c r="H145" s="170" t="s">
        <v>166</v>
      </c>
      <c r="I145" s="1" t="s">
        <v>19</v>
      </c>
      <c r="J145" s="4">
        <v>1</v>
      </c>
      <c r="K145" s="4">
        <v>0</v>
      </c>
      <c r="L145" s="4">
        <v>0</v>
      </c>
      <c r="M145" s="4">
        <v>0</v>
      </c>
      <c r="N145" s="4">
        <f t="shared" si="17"/>
        <v>1</v>
      </c>
      <c r="O145" s="174">
        <f t="shared" si="14"/>
        <v>1</v>
      </c>
      <c r="P145" s="176" t="s">
        <v>472</v>
      </c>
      <c r="Q145" s="177"/>
      <c r="R145" s="178"/>
      <c r="S145" s="42"/>
      <c r="T145" s="46"/>
      <c r="U145" s="43"/>
      <c r="V145" s="12"/>
      <c r="W145" s="12"/>
      <c r="X145" s="13"/>
      <c r="Y145" s="14"/>
      <c r="Z145" s="14"/>
      <c r="AA145" s="14"/>
      <c r="AB145" s="14"/>
      <c r="AC145" s="14"/>
      <c r="AD145" s="14"/>
      <c r="AE145" s="14"/>
      <c r="AF145" s="14"/>
      <c r="AG145" s="14"/>
      <c r="AH145" s="14"/>
      <c r="AI145" s="14"/>
      <c r="AJ145" s="14"/>
    </row>
    <row r="146" spans="1:36" ht="48.75" customHeight="1" x14ac:dyDescent="0.25">
      <c r="A146" s="167"/>
      <c r="B146" s="234"/>
      <c r="C146" s="169"/>
      <c r="D146" s="171"/>
      <c r="E146" s="173"/>
      <c r="F146" s="173"/>
      <c r="G146" s="171"/>
      <c r="H146" s="171"/>
      <c r="I146" s="4" t="s">
        <v>20</v>
      </c>
      <c r="J146" s="4">
        <v>1</v>
      </c>
      <c r="K146" s="4">
        <v>0</v>
      </c>
      <c r="L146" s="4">
        <v>0</v>
      </c>
      <c r="M146" s="4">
        <v>0</v>
      </c>
      <c r="N146" s="4">
        <f t="shared" si="17"/>
        <v>1</v>
      </c>
      <c r="O146" s="175"/>
      <c r="P146" s="179"/>
      <c r="Q146" s="180"/>
      <c r="R146" s="181"/>
      <c r="S146" s="44"/>
      <c r="T146" s="46"/>
      <c r="U146" s="45"/>
      <c r="V146" s="33"/>
      <c r="W146" s="33"/>
      <c r="X146" s="13"/>
      <c r="Y146" s="14"/>
      <c r="Z146" s="14"/>
      <c r="AA146" s="14"/>
      <c r="AB146" s="14"/>
      <c r="AC146" s="14"/>
      <c r="AD146" s="14"/>
      <c r="AE146" s="14"/>
      <c r="AF146" s="14"/>
      <c r="AG146" s="14"/>
      <c r="AH146" s="14"/>
      <c r="AI146" s="14"/>
      <c r="AJ146" s="14"/>
    </row>
    <row r="147" spans="1:36" ht="48.75" customHeight="1" x14ac:dyDescent="0.25">
      <c r="A147" s="167"/>
      <c r="B147" s="234"/>
      <c r="C147" s="168" t="s">
        <v>138</v>
      </c>
      <c r="D147" s="170" t="s">
        <v>447</v>
      </c>
      <c r="E147" s="172">
        <v>43467</v>
      </c>
      <c r="F147" s="172">
        <v>43497</v>
      </c>
      <c r="G147" s="170" t="s">
        <v>160</v>
      </c>
      <c r="H147" s="170" t="s">
        <v>166</v>
      </c>
      <c r="I147" s="1" t="s">
        <v>19</v>
      </c>
      <c r="J147" s="4">
        <v>1</v>
      </c>
      <c r="K147" s="4">
        <v>0</v>
      </c>
      <c r="L147" s="4">
        <v>0</v>
      </c>
      <c r="M147" s="4">
        <v>0</v>
      </c>
      <c r="N147" s="4">
        <f t="shared" si="17"/>
        <v>1</v>
      </c>
      <c r="O147" s="174">
        <f t="shared" si="14"/>
        <v>1</v>
      </c>
      <c r="P147" s="176" t="s">
        <v>471</v>
      </c>
      <c r="Q147" s="177"/>
      <c r="R147" s="178"/>
      <c r="S147" s="42"/>
      <c r="T147" s="46"/>
      <c r="U147" s="43"/>
      <c r="V147" s="12"/>
      <c r="W147" s="12"/>
      <c r="X147" s="13"/>
      <c r="Y147" s="14"/>
      <c r="Z147" s="14"/>
      <c r="AA147" s="14"/>
      <c r="AB147" s="14"/>
      <c r="AC147" s="14"/>
      <c r="AD147" s="14"/>
      <c r="AE147" s="14"/>
      <c r="AF147" s="14"/>
      <c r="AG147" s="14"/>
      <c r="AH147" s="14"/>
      <c r="AI147" s="14"/>
      <c r="AJ147" s="14"/>
    </row>
    <row r="148" spans="1:36" ht="48.75" customHeight="1" x14ac:dyDescent="0.25">
      <c r="A148" s="167"/>
      <c r="B148" s="234"/>
      <c r="C148" s="169"/>
      <c r="D148" s="171"/>
      <c r="E148" s="173"/>
      <c r="F148" s="173"/>
      <c r="G148" s="171"/>
      <c r="H148" s="171"/>
      <c r="I148" s="4" t="s">
        <v>20</v>
      </c>
      <c r="J148" s="4">
        <v>1</v>
      </c>
      <c r="K148" s="4">
        <v>0</v>
      </c>
      <c r="L148" s="4">
        <v>0</v>
      </c>
      <c r="M148" s="4">
        <v>0</v>
      </c>
      <c r="N148" s="4">
        <f t="shared" si="17"/>
        <v>1</v>
      </c>
      <c r="O148" s="175"/>
      <c r="P148" s="179"/>
      <c r="Q148" s="180"/>
      <c r="R148" s="181"/>
      <c r="S148" s="44"/>
      <c r="T148" s="46"/>
      <c r="U148" s="45"/>
      <c r="V148" s="33"/>
      <c r="W148" s="33"/>
      <c r="X148" s="13"/>
      <c r="Y148" s="14"/>
      <c r="Z148" s="14"/>
      <c r="AA148" s="14"/>
      <c r="AB148" s="14"/>
      <c r="AC148" s="14"/>
      <c r="AD148" s="14"/>
      <c r="AE148" s="14"/>
      <c r="AF148" s="14"/>
      <c r="AG148" s="14"/>
      <c r="AH148" s="14"/>
      <c r="AI148" s="14"/>
      <c r="AJ148" s="14"/>
    </row>
    <row r="149" spans="1:36" ht="48.75" customHeight="1" x14ac:dyDescent="0.25">
      <c r="A149" s="167"/>
      <c r="B149" s="234"/>
      <c r="C149" s="168" t="s">
        <v>139</v>
      </c>
      <c r="D149" s="170" t="s">
        <v>473</v>
      </c>
      <c r="E149" s="172">
        <v>43647</v>
      </c>
      <c r="F149" s="196">
        <v>43769</v>
      </c>
      <c r="G149" s="170" t="s">
        <v>160</v>
      </c>
      <c r="H149" s="170" t="s">
        <v>474</v>
      </c>
      <c r="I149" s="1" t="s">
        <v>19</v>
      </c>
      <c r="J149" s="4">
        <v>0</v>
      </c>
      <c r="K149" s="4">
        <v>0</v>
      </c>
      <c r="L149" s="4">
        <v>1</v>
      </c>
      <c r="M149" s="4">
        <v>0</v>
      </c>
      <c r="N149" s="4">
        <f t="shared" si="17"/>
        <v>1</v>
      </c>
      <c r="O149" s="174">
        <f t="shared" si="14"/>
        <v>1</v>
      </c>
      <c r="P149" s="176" t="s">
        <v>475</v>
      </c>
      <c r="Q149" s="177"/>
      <c r="R149" s="178"/>
      <c r="S149" s="42"/>
      <c r="T149" s="46"/>
      <c r="U149" s="43"/>
      <c r="V149" s="12"/>
      <c r="W149" s="12"/>
      <c r="X149" s="13"/>
      <c r="Y149" s="14"/>
      <c r="Z149" s="14"/>
      <c r="AA149" s="14"/>
      <c r="AB149" s="14"/>
      <c r="AC149" s="14"/>
      <c r="AD149" s="14"/>
      <c r="AE149" s="14"/>
      <c r="AF149" s="14"/>
      <c r="AG149" s="14"/>
      <c r="AH149" s="14"/>
      <c r="AI149" s="14"/>
      <c r="AJ149" s="14"/>
    </row>
    <row r="150" spans="1:36" ht="48.75" customHeight="1" x14ac:dyDescent="0.25">
      <c r="A150" s="167"/>
      <c r="B150" s="235"/>
      <c r="C150" s="308"/>
      <c r="D150" s="171"/>
      <c r="E150" s="173"/>
      <c r="F150" s="197"/>
      <c r="G150" s="171"/>
      <c r="H150" s="171"/>
      <c r="I150" s="4" t="s">
        <v>20</v>
      </c>
      <c r="J150" s="4">
        <v>0</v>
      </c>
      <c r="K150" s="4">
        <v>0</v>
      </c>
      <c r="L150" s="4">
        <v>1</v>
      </c>
      <c r="M150" s="4">
        <v>0</v>
      </c>
      <c r="N150" s="4">
        <f t="shared" si="17"/>
        <v>1</v>
      </c>
      <c r="O150" s="175"/>
      <c r="P150" s="179"/>
      <c r="Q150" s="180"/>
      <c r="R150" s="181"/>
      <c r="S150" s="44"/>
      <c r="T150" s="46"/>
      <c r="U150" s="45"/>
      <c r="V150" s="33"/>
      <c r="W150" s="33"/>
      <c r="X150" s="13"/>
      <c r="Y150" s="14"/>
      <c r="Z150" s="14"/>
      <c r="AA150" s="14"/>
      <c r="AB150" s="14"/>
      <c r="AC150" s="14"/>
      <c r="AD150" s="14"/>
      <c r="AE150" s="14"/>
      <c r="AF150" s="14"/>
      <c r="AG150" s="14"/>
      <c r="AH150" s="14"/>
      <c r="AI150" s="14"/>
      <c r="AJ150" s="14"/>
    </row>
    <row r="151" spans="1:36" ht="114" customHeight="1" x14ac:dyDescent="0.25">
      <c r="A151" s="167"/>
      <c r="B151" s="101"/>
      <c r="C151" s="168" t="s">
        <v>140</v>
      </c>
      <c r="D151" s="170" t="s">
        <v>299</v>
      </c>
      <c r="E151" s="172">
        <v>43497</v>
      </c>
      <c r="F151" s="172">
        <v>43830</v>
      </c>
      <c r="G151" s="170" t="s">
        <v>156</v>
      </c>
      <c r="H151" s="170" t="s">
        <v>300</v>
      </c>
      <c r="I151" s="1" t="s">
        <v>19</v>
      </c>
      <c r="J151" s="4">
        <v>15</v>
      </c>
      <c r="K151" s="4">
        <v>48</v>
      </c>
      <c r="L151" s="4">
        <v>41</v>
      </c>
      <c r="M151" s="4">
        <v>11</v>
      </c>
      <c r="N151" s="4">
        <f t="shared" si="17"/>
        <v>115</v>
      </c>
      <c r="O151" s="174">
        <f t="shared" ref="O151" si="18">+N152/N151</f>
        <v>0.8</v>
      </c>
      <c r="P151" s="176" t="s">
        <v>531</v>
      </c>
      <c r="Q151" s="177"/>
      <c r="R151" s="178"/>
      <c r="S151" s="42"/>
      <c r="T151" s="98"/>
      <c r="U151" s="43"/>
      <c r="V151" s="12"/>
      <c r="W151" s="12"/>
      <c r="X151" s="13"/>
      <c r="Y151" s="14"/>
      <c r="Z151" s="14"/>
      <c r="AA151" s="14"/>
      <c r="AB151" s="14"/>
      <c r="AC151" s="14"/>
      <c r="AD151" s="14"/>
      <c r="AE151" s="14"/>
      <c r="AF151" s="14"/>
      <c r="AG151" s="14"/>
      <c r="AH151" s="14"/>
      <c r="AI151" s="14"/>
      <c r="AJ151" s="14"/>
    </row>
    <row r="152" spans="1:36" ht="99.75" customHeight="1" x14ac:dyDescent="0.25">
      <c r="A152" s="167"/>
      <c r="B152" s="101"/>
      <c r="C152" s="169"/>
      <c r="D152" s="171"/>
      <c r="E152" s="173"/>
      <c r="F152" s="173"/>
      <c r="G152" s="171"/>
      <c r="H152" s="171"/>
      <c r="I152" s="4" t="s">
        <v>20</v>
      </c>
      <c r="J152" s="4">
        <v>11</v>
      </c>
      <c r="K152" s="4">
        <v>32</v>
      </c>
      <c r="L152" s="4">
        <v>30</v>
      </c>
      <c r="M152" s="4">
        <v>19</v>
      </c>
      <c r="N152" s="4">
        <f t="shared" si="17"/>
        <v>92</v>
      </c>
      <c r="O152" s="175"/>
      <c r="P152" s="179"/>
      <c r="Q152" s="180"/>
      <c r="R152" s="181"/>
      <c r="S152" s="44"/>
      <c r="T152" s="98"/>
      <c r="U152" s="45"/>
      <c r="V152" s="33"/>
      <c r="W152" s="33"/>
      <c r="X152" s="13"/>
      <c r="Y152" s="14"/>
      <c r="Z152" s="14"/>
      <c r="AA152" s="14"/>
      <c r="AB152" s="14"/>
      <c r="AC152" s="14"/>
      <c r="AD152" s="14"/>
      <c r="AE152" s="14"/>
      <c r="AF152" s="14"/>
      <c r="AG152" s="14"/>
      <c r="AH152" s="14"/>
      <c r="AI152" s="14"/>
      <c r="AJ152" s="14"/>
    </row>
    <row r="153" spans="1:36" ht="96.75" customHeight="1" x14ac:dyDescent="0.25">
      <c r="A153" s="167"/>
      <c r="B153" s="101"/>
      <c r="C153" s="168" t="s">
        <v>141</v>
      </c>
      <c r="D153" s="170" t="s">
        <v>303</v>
      </c>
      <c r="E153" s="172">
        <v>43467</v>
      </c>
      <c r="F153" s="172">
        <v>43830</v>
      </c>
      <c r="G153" s="170" t="s">
        <v>157</v>
      </c>
      <c r="H153" s="170" t="s">
        <v>300</v>
      </c>
      <c r="I153" s="1" t="s">
        <v>19</v>
      </c>
      <c r="J153" s="4">
        <v>21</v>
      </c>
      <c r="K153" s="4">
        <v>26</v>
      </c>
      <c r="L153" s="4">
        <v>25</v>
      </c>
      <c r="M153" s="4">
        <v>30</v>
      </c>
      <c r="N153" s="4">
        <f t="shared" ref="N153:N156" si="19">J153+K153+L153+M153</f>
        <v>102</v>
      </c>
      <c r="O153" s="174">
        <f t="shared" ref="O153" si="20">+N154/N153</f>
        <v>0.84313725490196079</v>
      </c>
      <c r="P153" s="176" t="s">
        <v>529</v>
      </c>
      <c r="Q153" s="177"/>
      <c r="R153" s="178"/>
      <c r="S153" s="42"/>
      <c r="T153" s="98"/>
      <c r="U153" s="43"/>
      <c r="V153" s="12"/>
      <c r="W153" s="12"/>
      <c r="X153" s="13"/>
      <c r="Y153" s="14"/>
      <c r="Z153" s="14"/>
      <c r="AA153" s="14"/>
      <c r="AB153" s="14"/>
      <c r="AC153" s="14"/>
      <c r="AD153" s="14"/>
      <c r="AE153" s="14"/>
      <c r="AF153" s="14"/>
      <c r="AG153" s="14"/>
      <c r="AH153" s="14"/>
      <c r="AI153" s="14"/>
      <c r="AJ153" s="14"/>
    </row>
    <row r="154" spans="1:36" ht="80.25" customHeight="1" x14ac:dyDescent="0.25">
      <c r="A154" s="167"/>
      <c r="B154" s="101"/>
      <c r="C154" s="169"/>
      <c r="D154" s="171"/>
      <c r="E154" s="173"/>
      <c r="F154" s="173"/>
      <c r="G154" s="171"/>
      <c r="H154" s="171"/>
      <c r="I154" s="4" t="s">
        <v>20</v>
      </c>
      <c r="J154" s="4">
        <v>17</v>
      </c>
      <c r="K154" s="4">
        <v>28</v>
      </c>
      <c r="L154" s="4">
        <v>19</v>
      </c>
      <c r="M154" s="4">
        <v>22</v>
      </c>
      <c r="N154" s="4">
        <f t="shared" si="19"/>
        <v>86</v>
      </c>
      <c r="O154" s="175"/>
      <c r="P154" s="179"/>
      <c r="Q154" s="180"/>
      <c r="R154" s="181"/>
      <c r="S154" s="44"/>
      <c r="T154" s="98"/>
      <c r="U154" s="45"/>
      <c r="V154" s="33"/>
      <c r="W154" s="33"/>
      <c r="X154" s="13"/>
      <c r="Y154" s="14"/>
      <c r="Z154" s="14"/>
      <c r="AA154" s="14"/>
      <c r="AB154" s="14"/>
      <c r="AC154" s="14"/>
      <c r="AD154" s="14"/>
      <c r="AE154" s="14"/>
      <c r="AF154" s="14"/>
      <c r="AG154" s="14"/>
      <c r="AH154" s="14"/>
      <c r="AI154" s="14"/>
      <c r="AJ154" s="14"/>
    </row>
    <row r="155" spans="1:36" ht="145.5" customHeight="1" x14ac:dyDescent="0.25">
      <c r="A155" s="167"/>
      <c r="B155" s="101"/>
      <c r="C155" s="168" t="s">
        <v>142</v>
      </c>
      <c r="D155" s="170" t="s">
        <v>451</v>
      </c>
      <c r="E155" s="172">
        <v>43497</v>
      </c>
      <c r="F155" s="172">
        <v>43830</v>
      </c>
      <c r="G155" s="170" t="s">
        <v>452</v>
      </c>
      <c r="H155" s="170" t="s">
        <v>300</v>
      </c>
      <c r="I155" s="1" t="s">
        <v>19</v>
      </c>
      <c r="J155" s="4">
        <v>57</v>
      </c>
      <c r="K155" s="4">
        <v>67</v>
      </c>
      <c r="L155" s="4">
        <v>59</v>
      </c>
      <c r="M155" s="4">
        <v>52</v>
      </c>
      <c r="N155" s="4">
        <f t="shared" si="19"/>
        <v>235</v>
      </c>
      <c r="O155" s="174">
        <f t="shared" ref="O155" si="21">+N156/N155</f>
        <v>0.97872340425531912</v>
      </c>
      <c r="P155" s="176" t="s">
        <v>530</v>
      </c>
      <c r="Q155" s="177"/>
      <c r="R155" s="178"/>
      <c r="S155" s="42"/>
      <c r="T155" s="149"/>
      <c r="U155" s="43"/>
      <c r="V155" s="12"/>
      <c r="W155" s="12"/>
      <c r="X155" s="13"/>
      <c r="Y155" s="14"/>
      <c r="Z155" s="14"/>
      <c r="AA155" s="14"/>
      <c r="AB155" s="14"/>
      <c r="AC155" s="14"/>
      <c r="AD155" s="14"/>
      <c r="AE155" s="14"/>
      <c r="AF155" s="14"/>
      <c r="AG155" s="14"/>
      <c r="AH155" s="14"/>
      <c r="AI155" s="14"/>
      <c r="AJ155" s="14"/>
    </row>
    <row r="156" spans="1:36" ht="135" customHeight="1" x14ac:dyDescent="0.25">
      <c r="A156" s="167"/>
      <c r="B156" s="101"/>
      <c r="C156" s="169"/>
      <c r="D156" s="171"/>
      <c r="E156" s="173"/>
      <c r="F156" s="173"/>
      <c r="G156" s="171"/>
      <c r="H156" s="171"/>
      <c r="I156" s="4" t="s">
        <v>20</v>
      </c>
      <c r="J156" s="4">
        <v>36</v>
      </c>
      <c r="K156" s="4">
        <v>65</v>
      </c>
      <c r="L156" s="4">
        <v>60</v>
      </c>
      <c r="M156" s="4">
        <v>69</v>
      </c>
      <c r="N156" s="4">
        <f t="shared" si="19"/>
        <v>230</v>
      </c>
      <c r="O156" s="175"/>
      <c r="P156" s="179"/>
      <c r="Q156" s="180"/>
      <c r="R156" s="181"/>
      <c r="S156" s="44"/>
      <c r="T156" s="149"/>
      <c r="U156" s="45"/>
      <c r="V156" s="33"/>
      <c r="W156" s="33"/>
      <c r="X156" s="13"/>
      <c r="Y156" s="14"/>
      <c r="Z156" s="14"/>
      <c r="AA156" s="14"/>
      <c r="AB156" s="14"/>
      <c r="AC156" s="14"/>
      <c r="AD156" s="14"/>
      <c r="AE156" s="14"/>
      <c r="AF156" s="14"/>
      <c r="AG156" s="14"/>
      <c r="AH156" s="14"/>
      <c r="AI156" s="14"/>
      <c r="AJ156" s="14"/>
    </row>
    <row r="157" spans="1:36" ht="28.5" customHeight="1" x14ac:dyDescent="0.25">
      <c r="A157" s="5"/>
      <c r="B157" s="305" t="s">
        <v>10</v>
      </c>
      <c r="C157" s="306"/>
      <c r="D157" s="306"/>
      <c r="E157" s="306"/>
      <c r="F157" s="306"/>
      <c r="G157" s="306"/>
      <c r="H157" s="306"/>
      <c r="I157" s="306"/>
      <c r="J157" s="306"/>
      <c r="K157" s="306"/>
      <c r="L157" s="306"/>
      <c r="M157" s="306"/>
      <c r="N157" s="307"/>
      <c r="O157" s="3">
        <f>+SUM(O95:O156)/31</f>
        <v>0.85367194697183801</v>
      </c>
      <c r="P157" s="83"/>
      <c r="Q157" s="84"/>
      <c r="R157" s="85"/>
      <c r="S157" s="5"/>
      <c r="T157" s="12"/>
      <c r="U157" s="12"/>
      <c r="V157" s="12"/>
      <c r="W157" s="12"/>
      <c r="X157" s="13"/>
      <c r="Y157" s="14"/>
      <c r="Z157" s="14"/>
      <c r="AA157" s="14"/>
      <c r="AB157" s="14"/>
      <c r="AC157" s="14"/>
      <c r="AD157" s="14"/>
      <c r="AE157" s="14"/>
      <c r="AF157" s="14"/>
      <c r="AG157" s="14"/>
      <c r="AH157" s="14"/>
      <c r="AI157" s="14"/>
      <c r="AJ157" s="14"/>
    </row>
    <row r="158" spans="1:36" ht="43.5" customHeight="1" x14ac:dyDescent="0.25">
      <c r="A158" s="5"/>
      <c r="B158" s="202" t="s">
        <v>167</v>
      </c>
      <c r="C158" s="203"/>
      <c r="D158" s="203"/>
      <c r="E158" s="203"/>
      <c r="F158" s="203"/>
      <c r="G158" s="203"/>
      <c r="H158" s="203"/>
      <c r="I158" s="203"/>
      <c r="J158" s="203"/>
      <c r="K158" s="204"/>
      <c r="L158" s="205" t="s">
        <v>11</v>
      </c>
      <c r="M158" s="205"/>
      <c r="N158" s="309">
        <v>7.7299999999999994E-2</v>
      </c>
      <c r="O158" s="310"/>
      <c r="P158" s="206" t="s">
        <v>34</v>
      </c>
      <c r="Q158" s="206"/>
      <c r="R158" s="138">
        <f>O163*N158</f>
        <v>0.12297727272727271</v>
      </c>
      <c r="S158" s="34"/>
      <c r="T158" s="35"/>
      <c r="U158" s="35"/>
      <c r="V158" s="35"/>
      <c r="W158" s="12"/>
      <c r="X158" s="13"/>
      <c r="Y158" s="14"/>
      <c r="Z158" s="14"/>
      <c r="AA158" s="14"/>
      <c r="AB158" s="14"/>
      <c r="AC158" s="14"/>
      <c r="AD158" s="14"/>
      <c r="AE158" s="14"/>
      <c r="AF158" s="14"/>
      <c r="AG158" s="14"/>
      <c r="AH158" s="14"/>
      <c r="AI158" s="14"/>
      <c r="AJ158" s="14"/>
    </row>
    <row r="159" spans="1:36" ht="45" customHeight="1" x14ac:dyDescent="0.25">
      <c r="A159" s="5"/>
      <c r="B159" s="207" t="s">
        <v>6</v>
      </c>
      <c r="C159" s="209" t="s">
        <v>30</v>
      </c>
      <c r="D159" s="209" t="s">
        <v>275</v>
      </c>
      <c r="E159" s="209" t="s">
        <v>8</v>
      </c>
      <c r="F159" s="209" t="s">
        <v>9</v>
      </c>
      <c r="G159" s="209" t="s">
        <v>3</v>
      </c>
      <c r="H159" s="209" t="s">
        <v>4</v>
      </c>
      <c r="I159" s="226" t="s">
        <v>28</v>
      </c>
      <c r="J159" s="227"/>
      <c r="K159" s="227"/>
      <c r="L159" s="227"/>
      <c r="M159" s="227"/>
      <c r="N159" s="227"/>
      <c r="O159" s="228"/>
      <c r="P159" s="211" t="s">
        <v>29</v>
      </c>
      <c r="Q159" s="212"/>
      <c r="R159" s="213"/>
      <c r="S159" s="19"/>
      <c r="T159" s="37"/>
      <c r="U159" s="38"/>
      <c r="V159" s="37"/>
      <c r="W159" s="12"/>
      <c r="X159" s="12"/>
      <c r="Y159" s="14"/>
      <c r="Z159" s="14"/>
      <c r="AA159" s="14"/>
      <c r="AB159" s="14"/>
      <c r="AC159" s="14"/>
      <c r="AD159" s="14"/>
      <c r="AE159" s="14"/>
      <c r="AF159" s="14"/>
      <c r="AG159" s="14"/>
      <c r="AH159" s="14"/>
      <c r="AI159" s="14"/>
      <c r="AJ159" s="14"/>
    </row>
    <row r="160" spans="1:36" ht="21" customHeight="1" x14ac:dyDescent="0.25">
      <c r="A160" s="6"/>
      <c r="B160" s="208"/>
      <c r="C160" s="210"/>
      <c r="D160" s="210"/>
      <c r="E160" s="210"/>
      <c r="F160" s="210"/>
      <c r="G160" s="210"/>
      <c r="H160" s="210"/>
      <c r="I160" s="36" t="s">
        <v>31</v>
      </c>
      <c r="J160" s="39" t="s">
        <v>21</v>
      </c>
      <c r="K160" s="39" t="s">
        <v>22</v>
      </c>
      <c r="L160" s="39" t="s">
        <v>23</v>
      </c>
      <c r="M160" s="39" t="s">
        <v>24</v>
      </c>
      <c r="N160" s="39" t="s">
        <v>15</v>
      </c>
      <c r="O160" s="72" t="s">
        <v>91</v>
      </c>
      <c r="P160" s="214"/>
      <c r="Q160" s="215"/>
      <c r="R160" s="216"/>
      <c r="S160" s="40"/>
      <c r="T160" s="41"/>
      <c r="U160" s="41"/>
      <c r="V160" s="41"/>
      <c r="W160" s="33"/>
      <c r="X160" s="13"/>
      <c r="Y160" s="14"/>
      <c r="Z160" s="14"/>
      <c r="AA160" s="14"/>
      <c r="AB160" s="14"/>
      <c r="AC160" s="14"/>
      <c r="AD160" s="14"/>
      <c r="AE160" s="14"/>
      <c r="AF160" s="14"/>
      <c r="AG160" s="14"/>
      <c r="AH160" s="14"/>
      <c r="AI160" s="14"/>
      <c r="AJ160" s="14"/>
    </row>
    <row r="161" spans="1:36" ht="355.5" customHeight="1" x14ac:dyDescent="0.25">
      <c r="A161" s="167"/>
      <c r="B161" s="200" t="s">
        <v>168</v>
      </c>
      <c r="C161" s="170" t="s">
        <v>169</v>
      </c>
      <c r="D161" s="200" t="s">
        <v>345</v>
      </c>
      <c r="E161" s="172">
        <v>43467</v>
      </c>
      <c r="F161" s="172">
        <v>43830</v>
      </c>
      <c r="G161" s="170" t="s">
        <v>170</v>
      </c>
      <c r="H161" s="170" t="s">
        <v>171</v>
      </c>
      <c r="I161" s="1" t="s">
        <v>19</v>
      </c>
      <c r="J161" s="4">
        <v>11</v>
      </c>
      <c r="K161" s="86">
        <v>11</v>
      </c>
      <c r="L161" s="1">
        <v>11</v>
      </c>
      <c r="M161" s="1">
        <v>11</v>
      </c>
      <c r="N161" s="88">
        <f>+J161+K161+L161+M161</f>
        <v>44</v>
      </c>
      <c r="O161" s="174">
        <f t="shared" ref="O161" si="22">+N162/N161</f>
        <v>1.5909090909090908</v>
      </c>
      <c r="P161" s="176" t="s">
        <v>532</v>
      </c>
      <c r="Q161" s="177"/>
      <c r="R161" s="178"/>
      <c r="S161" s="42"/>
      <c r="T161" s="198"/>
      <c r="U161" s="43"/>
      <c r="V161" s="12"/>
      <c r="W161" s="12"/>
      <c r="X161" s="13"/>
      <c r="Y161" s="14"/>
      <c r="Z161" s="14"/>
      <c r="AA161" s="14"/>
      <c r="AB161" s="14"/>
      <c r="AC161" s="14"/>
      <c r="AD161" s="14"/>
      <c r="AE161" s="14"/>
      <c r="AF161" s="14"/>
      <c r="AG161" s="14"/>
      <c r="AH161" s="14"/>
      <c r="AI161" s="14"/>
      <c r="AJ161" s="14"/>
    </row>
    <row r="162" spans="1:36" ht="408.75" customHeight="1" x14ac:dyDescent="0.25">
      <c r="A162" s="167"/>
      <c r="B162" s="223"/>
      <c r="C162" s="171"/>
      <c r="D162" s="223"/>
      <c r="E162" s="173"/>
      <c r="F162" s="173"/>
      <c r="G162" s="171"/>
      <c r="H162" s="171"/>
      <c r="I162" s="4" t="s">
        <v>20</v>
      </c>
      <c r="J162" s="4">
        <v>8</v>
      </c>
      <c r="K162" s="86">
        <v>11</v>
      </c>
      <c r="L162" s="1">
        <v>13</v>
      </c>
      <c r="M162" s="1">
        <v>38</v>
      </c>
      <c r="N162" s="88">
        <f>+J162+K162+L162+M162</f>
        <v>70</v>
      </c>
      <c r="O162" s="175"/>
      <c r="P162" s="179"/>
      <c r="Q162" s="180"/>
      <c r="R162" s="181"/>
      <c r="S162" s="44"/>
      <c r="T162" s="199"/>
      <c r="U162" s="45"/>
      <c r="V162" s="33"/>
      <c r="W162" s="33"/>
      <c r="X162" s="13"/>
      <c r="Y162" s="14"/>
      <c r="Z162" s="14"/>
      <c r="AA162" s="14"/>
      <c r="AB162" s="14"/>
      <c r="AC162" s="14"/>
      <c r="AD162" s="14"/>
      <c r="AE162" s="14"/>
      <c r="AF162" s="14"/>
      <c r="AG162" s="14"/>
      <c r="AH162" s="14"/>
      <c r="AI162" s="14"/>
      <c r="AJ162" s="14"/>
    </row>
    <row r="163" spans="1:36" ht="28.5" customHeight="1" x14ac:dyDescent="0.25">
      <c r="A163" s="5"/>
      <c r="B163" s="305" t="s">
        <v>10</v>
      </c>
      <c r="C163" s="306"/>
      <c r="D163" s="306"/>
      <c r="E163" s="306"/>
      <c r="F163" s="306"/>
      <c r="G163" s="306"/>
      <c r="H163" s="306"/>
      <c r="I163" s="306"/>
      <c r="J163" s="306"/>
      <c r="K163" s="306"/>
      <c r="L163" s="306"/>
      <c r="M163" s="306"/>
      <c r="N163" s="307"/>
      <c r="O163" s="3">
        <f>+O161</f>
        <v>1.5909090909090908</v>
      </c>
      <c r="P163" s="83"/>
      <c r="Q163" s="84"/>
      <c r="R163" s="85"/>
      <c r="S163" s="5"/>
      <c r="T163" s="12"/>
      <c r="U163" s="12"/>
      <c r="V163" s="12"/>
      <c r="W163" s="12"/>
      <c r="X163" s="13"/>
      <c r="Y163" s="14"/>
      <c r="Z163" s="14"/>
      <c r="AA163" s="14"/>
      <c r="AB163" s="14"/>
      <c r="AC163" s="14"/>
      <c r="AD163" s="14"/>
      <c r="AE163" s="14"/>
      <c r="AF163" s="14"/>
      <c r="AG163" s="14"/>
      <c r="AH163" s="14"/>
      <c r="AI163" s="14"/>
      <c r="AJ163" s="14"/>
    </row>
    <row r="164" spans="1:36" ht="43.5" customHeight="1" x14ac:dyDescent="0.25">
      <c r="A164" s="5"/>
      <c r="B164" s="202" t="s">
        <v>172</v>
      </c>
      <c r="C164" s="203"/>
      <c r="D164" s="203"/>
      <c r="E164" s="203"/>
      <c r="F164" s="203"/>
      <c r="G164" s="203"/>
      <c r="H164" s="203"/>
      <c r="I164" s="203"/>
      <c r="J164" s="203"/>
      <c r="K164" s="204"/>
      <c r="L164" s="205" t="s">
        <v>11</v>
      </c>
      <c r="M164" s="205"/>
      <c r="N164" s="309">
        <v>7.7299999999999994E-2</v>
      </c>
      <c r="O164" s="310"/>
      <c r="P164" s="206" t="s">
        <v>34</v>
      </c>
      <c r="Q164" s="206"/>
      <c r="R164" s="138">
        <f>O183*N164</f>
        <v>7.5094051249999988E-2</v>
      </c>
      <c r="S164" s="34"/>
      <c r="T164" s="35"/>
      <c r="U164" s="35"/>
      <c r="V164" s="35"/>
      <c r="W164" s="12"/>
      <c r="X164" s="13"/>
      <c r="Y164" s="14"/>
      <c r="Z164" s="14"/>
      <c r="AA164" s="14"/>
      <c r="AB164" s="14"/>
      <c r="AC164" s="14"/>
      <c r="AD164" s="14"/>
      <c r="AE164" s="14"/>
      <c r="AF164" s="14"/>
      <c r="AG164" s="14"/>
      <c r="AH164" s="14"/>
      <c r="AI164" s="14"/>
      <c r="AJ164" s="14"/>
    </row>
    <row r="165" spans="1:36" ht="45" customHeight="1" x14ac:dyDescent="0.25">
      <c r="A165" s="5"/>
      <c r="B165" s="207" t="s">
        <v>6</v>
      </c>
      <c r="C165" s="209" t="s">
        <v>30</v>
      </c>
      <c r="D165" s="209" t="s">
        <v>275</v>
      </c>
      <c r="E165" s="209" t="s">
        <v>8</v>
      </c>
      <c r="F165" s="209" t="s">
        <v>9</v>
      </c>
      <c r="G165" s="209" t="s">
        <v>3</v>
      </c>
      <c r="H165" s="209" t="s">
        <v>4</v>
      </c>
      <c r="I165" s="226" t="s">
        <v>28</v>
      </c>
      <c r="J165" s="227"/>
      <c r="K165" s="227"/>
      <c r="L165" s="227"/>
      <c r="M165" s="227"/>
      <c r="N165" s="227"/>
      <c r="O165" s="228"/>
      <c r="P165" s="211" t="s">
        <v>29</v>
      </c>
      <c r="Q165" s="212"/>
      <c r="R165" s="213"/>
      <c r="S165" s="19"/>
      <c r="T165" s="37"/>
      <c r="U165" s="38"/>
      <c r="V165" s="37"/>
      <c r="W165" s="12"/>
      <c r="X165" s="12"/>
      <c r="Y165" s="14"/>
      <c r="Z165" s="14"/>
      <c r="AA165" s="14"/>
      <c r="AB165" s="14"/>
      <c r="AC165" s="14"/>
      <c r="AD165" s="14"/>
      <c r="AE165" s="14"/>
      <c r="AF165" s="14"/>
      <c r="AG165" s="14"/>
      <c r="AH165" s="14"/>
      <c r="AI165" s="14"/>
      <c r="AJ165" s="14"/>
    </row>
    <row r="166" spans="1:36" ht="21" customHeight="1" x14ac:dyDescent="0.25">
      <c r="A166" s="6"/>
      <c r="B166" s="208"/>
      <c r="C166" s="210"/>
      <c r="D166" s="210"/>
      <c r="E166" s="210"/>
      <c r="F166" s="210"/>
      <c r="G166" s="210"/>
      <c r="H166" s="210"/>
      <c r="I166" s="36" t="s">
        <v>31</v>
      </c>
      <c r="J166" s="39" t="s">
        <v>21</v>
      </c>
      <c r="K166" s="39" t="s">
        <v>22</v>
      </c>
      <c r="L166" s="39" t="s">
        <v>23</v>
      </c>
      <c r="M166" s="39" t="s">
        <v>24</v>
      </c>
      <c r="N166" s="39" t="s">
        <v>15</v>
      </c>
      <c r="O166" s="72" t="s">
        <v>91</v>
      </c>
      <c r="P166" s="214"/>
      <c r="Q166" s="215"/>
      <c r="R166" s="216"/>
      <c r="S166" s="40"/>
      <c r="T166" s="41"/>
      <c r="U166" s="41"/>
      <c r="V166" s="41"/>
      <c r="W166" s="33"/>
      <c r="X166" s="13"/>
      <c r="Y166" s="14"/>
      <c r="Z166" s="14"/>
      <c r="AA166" s="14"/>
      <c r="AB166" s="14"/>
      <c r="AC166" s="14"/>
      <c r="AD166" s="14"/>
      <c r="AE166" s="14"/>
      <c r="AF166" s="14"/>
      <c r="AG166" s="14"/>
      <c r="AH166" s="14"/>
      <c r="AI166" s="14"/>
      <c r="AJ166" s="14"/>
    </row>
    <row r="167" spans="1:36" ht="173.25" customHeight="1" x14ac:dyDescent="0.25">
      <c r="A167" s="167"/>
      <c r="B167" s="200" t="s">
        <v>181</v>
      </c>
      <c r="C167" s="170" t="s">
        <v>173</v>
      </c>
      <c r="D167" s="170" t="s">
        <v>314</v>
      </c>
      <c r="E167" s="172">
        <v>43467</v>
      </c>
      <c r="F167" s="172">
        <v>43830</v>
      </c>
      <c r="G167" s="170" t="s">
        <v>317</v>
      </c>
      <c r="H167" s="170" t="s">
        <v>315</v>
      </c>
      <c r="I167" s="1" t="s">
        <v>19</v>
      </c>
      <c r="J167" s="107">
        <v>1830</v>
      </c>
      <c r="K167" s="107">
        <v>2007</v>
      </c>
      <c r="L167" s="107">
        <v>2075</v>
      </c>
      <c r="M167" s="107">
        <v>2270</v>
      </c>
      <c r="N167" s="107">
        <f>J167+K167+L167+M167</f>
        <v>8182</v>
      </c>
      <c r="O167" s="174">
        <f t="shared" ref="O167:O181" si="23">+N168/N167</f>
        <v>1</v>
      </c>
      <c r="P167" s="184" t="s">
        <v>572</v>
      </c>
      <c r="Q167" s="185"/>
      <c r="R167" s="186"/>
      <c r="S167" s="42"/>
      <c r="T167" s="198"/>
      <c r="U167" s="43"/>
      <c r="V167" s="12"/>
      <c r="W167" s="12"/>
      <c r="X167" s="13"/>
      <c r="Y167" s="14"/>
      <c r="Z167" s="14"/>
      <c r="AA167" s="14"/>
      <c r="AB167" s="14"/>
      <c r="AC167" s="14"/>
      <c r="AD167" s="14"/>
      <c r="AE167" s="14"/>
      <c r="AF167" s="14"/>
      <c r="AG167" s="14"/>
      <c r="AH167" s="14"/>
      <c r="AI167" s="14"/>
      <c r="AJ167" s="14"/>
    </row>
    <row r="168" spans="1:36" ht="164.25" customHeight="1" x14ac:dyDescent="0.25">
      <c r="A168" s="167"/>
      <c r="B168" s="201"/>
      <c r="C168" s="171"/>
      <c r="D168" s="171"/>
      <c r="E168" s="173"/>
      <c r="F168" s="173"/>
      <c r="G168" s="171"/>
      <c r="H168" s="171"/>
      <c r="I168" s="4" t="s">
        <v>20</v>
      </c>
      <c r="J168" s="107">
        <v>1830</v>
      </c>
      <c r="K168" s="107">
        <v>2007</v>
      </c>
      <c r="L168" s="107">
        <v>2075</v>
      </c>
      <c r="M168" s="107">
        <v>2270</v>
      </c>
      <c r="N168" s="107">
        <f t="shared" ref="N168:N170" si="24">J168+K168+L168+M168</f>
        <v>8182</v>
      </c>
      <c r="O168" s="175"/>
      <c r="P168" s="187"/>
      <c r="Q168" s="188"/>
      <c r="R168" s="189"/>
      <c r="S168" s="44"/>
      <c r="T168" s="199"/>
      <c r="U168" s="45"/>
      <c r="V168" s="33"/>
      <c r="W168" s="33"/>
      <c r="X168" s="13"/>
      <c r="Y168" s="14"/>
      <c r="Z168" s="14"/>
      <c r="AA168" s="14"/>
      <c r="AB168" s="14"/>
      <c r="AC168" s="14"/>
      <c r="AD168" s="14"/>
      <c r="AE168" s="14"/>
      <c r="AF168" s="14"/>
      <c r="AG168" s="14"/>
      <c r="AH168" s="14"/>
      <c r="AI168" s="14"/>
      <c r="AJ168" s="14"/>
    </row>
    <row r="169" spans="1:36" ht="48.75" customHeight="1" x14ac:dyDescent="0.25">
      <c r="A169" s="167"/>
      <c r="B169" s="201"/>
      <c r="C169" s="170" t="s">
        <v>174</v>
      </c>
      <c r="D169" s="170" t="s">
        <v>316</v>
      </c>
      <c r="E169" s="172">
        <v>43467</v>
      </c>
      <c r="F169" s="172">
        <v>43830</v>
      </c>
      <c r="G169" s="170" t="s">
        <v>317</v>
      </c>
      <c r="H169" s="170" t="s">
        <v>182</v>
      </c>
      <c r="I169" s="1" t="s">
        <v>19</v>
      </c>
      <c r="J169" s="4">
        <v>91</v>
      </c>
      <c r="K169" s="1">
        <v>102</v>
      </c>
      <c r="L169" s="1">
        <v>72</v>
      </c>
      <c r="M169" s="1">
        <v>94</v>
      </c>
      <c r="N169" s="4">
        <f t="shared" si="24"/>
        <v>359</v>
      </c>
      <c r="O169" s="174">
        <f t="shared" si="23"/>
        <v>1</v>
      </c>
      <c r="P169" s="184" t="s">
        <v>396</v>
      </c>
      <c r="Q169" s="185"/>
      <c r="R169" s="186"/>
      <c r="S169" s="42"/>
      <c r="T169" s="199"/>
      <c r="U169" s="43"/>
      <c r="V169" s="12"/>
      <c r="W169" s="12"/>
      <c r="X169" s="13"/>
      <c r="Y169" s="14"/>
      <c r="Z169" s="14"/>
      <c r="AA169" s="14"/>
      <c r="AB169" s="14"/>
      <c r="AC169" s="14"/>
      <c r="AD169" s="14"/>
      <c r="AE169" s="14"/>
      <c r="AF169" s="14"/>
      <c r="AG169" s="14"/>
      <c r="AH169" s="14"/>
      <c r="AI169" s="14"/>
      <c r="AJ169" s="14"/>
    </row>
    <row r="170" spans="1:36" ht="48.75" customHeight="1" x14ac:dyDescent="0.25">
      <c r="A170" s="167"/>
      <c r="B170" s="201"/>
      <c r="C170" s="171"/>
      <c r="D170" s="171"/>
      <c r="E170" s="173"/>
      <c r="F170" s="173"/>
      <c r="G170" s="171"/>
      <c r="H170" s="171"/>
      <c r="I170" s="4" t="s">
        <v>20</v>
      </c>
      <c r="J170" s="4">
        <v>91</v>
      </c>
      <c r="K170" s="4">
        <v>102</v>
      </c>
      <c r="L170" s="4">
        <v>72</v>
      </c>
      <c r="M170" s="4">
        <v>94</v>
      </c>
      <c r="N170" s="4">
        <f t="shared" si="24"/>
        <v>359</v>
      </c>
      <c r="O170" s="175"/>
      <c r="P170" s="187"/>
      <c r="Q170" s="188"/>
      <c r="R170" s="189"/>
      <c r="S170" s="44"/>
      <c r="T170" s="199"/>
      <c r="U170" s="45"/>
      <c r="V170" s="33"/>
      <c r="W170" s="33"/>
      <c r="X170" s="13"/>
      <c r="Y170" s="14"/>
      <c r="Z170" s="14"/>
      <c r="AA170" s="14"/>
      <c r="AB170" s="14"/>
      <c r="AC170" s="14"/>
      <c r="AD170" s="14"/>
      <c r="AE170" s="14"/>
      <c r="AF170" s="14"/>
      <c r="AG170" s="14"/>
      <c r="AH170" s="14"/>
      <c r="AI170" s="14"/>
      <c r="AJ170" s="14"/>
    </row>
    <row r="171" spans="1:36" ht="48.75" customHeight="1" x14ac:dyDescent="0.25">
      <c r="A171" s="167"/>
      <c r="B171" s="201"/>
      <c r="C171" s="170" t="s">
        <v>175</v>
      </c>
      <c r="D171" s="170" t="s">
        <v>318</v>
      </c>
      <c r="E171" s="172">
        <v>43467</v>
      </c>
      <c r="F171" s="172">
        <v>43830</v>
      </c>
      <c r="G171" s="170" t="s">
        <v>319</v>
      </c>
      <c r="H171" s="170" t="s">
        <v>183</v>
      </c>
      <c r="I171" s="1" t="s">
        <v>19</v>
      </c>
      <c r="J171" s="109">
        <v>65</v>
      </c>
      <c r="K171" s="1">
        <v>121</v>
      </c>
      <c r="L171" s="1">
        <v>98</v>
      </c>
      <c r="M171" s="1">
        <v>87</v>
      </c>
      <c r="N171" s="110">
        <f>J171+K171+L171+M171</f>
        <v>371</v>
      </c>
      <c r="O171" s="174">
        <f t="shared" si="23"/>
        <v>1</v>
      </c>
      <c r="P171" s="184" t="s">
        <v>397</v>
      </c>
      <c r="Q171" s="185"/>
      <c r="R171" s="186"/>
      <c r="S171" s="42"/>
      <c r="T171" s="46"/>
      <c r="U171" s="43"/>
      <c r="V171" s="12"/>
      <c r="W171" s="12"/>
      <c r="X171" s="13"/>
      <c r="Y171" s="14"/>
      <c r="Z171" s="14"/>
      <c r="AA171" s="14"/>
      <c r="AB171" s="14"/>
      <c r="AC171" s="14"/>
      <c r="AD171" s="14"/>
      <c r="AE171" s="14"/>
      <c r="AF171" s="14"/>
      <c r="AG171" s="14"/>
      <c r="AH171" s="14"/>
      <c r="AI171" s="14"/>
      <c r="AJ171" s="14"/>
    </row>
    <row r="172" spans="1:36" ht="48.75" customHeight="1" x14ac:dyDescent="0.25">
      <c r="A172" s="167"/>
      <c r="B172" s="201"/>
      <c r="C172" s="171"/>
      <c r="D172" s="171"/>
      <c r="E172" s="173"/>
      <c r="F172" s="173"/>
      <c r="G172" s="171"/>
      <c r="H172" s="171"/>
      <c r="I172" s="4" t="s">
        <v>20</v>
      </c>
      <c r="J172" s="93">
        <v>65</v>
      </c>
      <c r="K172" s="4">
        <v>121</v>
      </c>
      <c r="L172" s="4">
        <v>98</v>
      </c>
      <c r="M172" s="4">
        <v>87</v>
      </c>
      <c r="N172" s="4">
        <f t="shared" ref="N172:N174" si="25">J172+K172+L172+M172</f>
        <v>371</v>
      </c>
      <c r="O172" s="175"/>
      <c r="P172" s="187"/>
      <c r="Q172" s="188"/>
      <c r="R172" s="189"/>
      <c r="S172" s="44"/>
      <c r="T172" s="46"/>
      <c r="U172" s="45"/>
      <c r="V172" s="33"/>
      <c r="W172" s="33"/>
      <c r="X172" s="13"/>
      <c r="Y172" s="14"/>
      <c r="Z172" s="14"/>
      <c r="AA172" s="14"/>
      <c r="AB172" s="14"/>
      <c r="AC172" s="14"/>
      <c r="AD172" s="14"/>
      <c r="AE172" s="14"/>
      <c r="AF172" s="14"/>
      <c r="AG172" s="14"/>
      <c r="AH172" s="14"/>
      <c r="AI172" s="14"/>
      <c r="AJ172" s="14"/>
    </row>
    <row r="173" spans="1:36" ht="48.75" customHeight="1" x14ac:dyDescent="0.25">
      <c r="A173" s="167"/>
      <c r="B173" s="201"/>
      <c r="C173" s="170" t="s">
        <v>176</v>
      </c>
      <c r="D173" s="200" t="s">
        <v>320</v>
      </c>
      <c r="E173" s="172">
        <v>43497</v>
      </c>
      <c r="F173" s="172">
        <v>43830</v>
      </c>
      <c r="G173" s="170" t="s">
        <v>319</v>
      </c>
      <c r="H173" s="170" t="s">
        <v>321</v>
      </c>
      <c r="I173" s="1" t="s">
        <v>19</v>
      </c>
      <c r="J173" s="93">
        <v>1</v>
      </c>
      <c r="K173" s="4">
        <v>0</v>
      </c>
      <c r="L173" s="4">
        <v>0</v>
      </c>
      <c r="M173" s="1">
        <v>0</v>
      </c>
      <c r="N173" s="3">
        <f t="shared" si="25"/>
        <v>1</v>
      </c>
      <c r="O173" s="174">
        <f t="shared" si="23"/>
        <v>1</v>
      </c>
      <c r="P173" s="184" t="s">
        <v>398</v>
      </c>
      <c r="Q173" s="185"/>
      <c r="R173" s="186"/>
      <c r="S173" s="42"/>
      <c r="T173" s="46"/>
      <c r="U173" s="43"/>
      <c r="V173" s="12"/>
      <c r="W173" s="12"/>
      <c r="X173" s="13"/>
      <c r="Y173" s="14"/>
      <c r="Z173" s="14"/>
      <c r="AA173" s="14"/>
      <c r="AB173" s="14"/>
      <c r="AC173" s="14"/>
      <c r="AD173" s="14"/>
      <c r="AE173" s="14"/>
      <c r="AF173" s="14"/>
      <c r="AG173" s="14"/>
      <c r="AH173" s="14"/>
      <c r="AI173" s="14"/>
      <c r="AJ173" s="14"/>
    </row>
    <row r="174" spans="1:36" ht="48.75" customHeight="1" x14ac:dyDescent="0.25">
      <c r="A174" s="167"/>
      <c r="B174" s="201"/>
      <c r="C174" s="171"/>
      <c r="D174" s="223"/>
      <c r="E174" s="173"/>
      <c r="F174" s="173"/>
      <c r="G174" s="171"/>
      <c r="H174" s="171"/>
      <c r="I174" s="4" t="s">
        <v>20</v>
      </c>
      <c r="J174" s="93">
        <v>1</v>
      </c>
      <c r="K174" s="4">
        <v>0</v>
      </c>
      <c r="L174" s="4">
        <v>0</v>
      </c>
      <c r="M174" s="1">
        <v>0</v>
      </c>
      <c r="N174" s="3">
        <f t="shared" si="25"/>
        <v>1</v>
      </c>
      <c r="O174" s="175"/>
      <c r="P174" s="187"/>
      <c r="Q174" s="188"/>
      <c r="R174" s="189"/>
      <c r="S174" s="44"/>
      <c r="T174" s="46"/>
      <c r="U174" s="45"/>
      <c r="V174" s="33"/>
      <c r="W174" s="33"/>
      <c r="X174" s="13"/>
      <c r="Y174" s="14"/>
      <c r="Z174" s="14"/>
      <c r="AA174" s="14"/>
      <c r="AB174" s="14"/>
      <c r="AC174" s="14"/>
      <c r="AD174" s="14"/>
      <c r="AE174" s="14"/>
      <c r="AF174" s="14"/>
      <c r="AG174" s="14"/>
      <c r="AH174" s="14"/>
      <c r="AI174" s="14"/>
      <c r="AJ174" s="14"/>
    </row>
    <row r="175" spans="1:36" ht="183.75" customHeight="1" x14ac:dyDescent="0.25">
      <c r="A175" s="167"/>
      <c r="B175" s="201"/>
      <c r="C175" s="170" t="s">
        <v>177</v>
      </c>
      <c r="D175" s="170" t="s">
        <v>573</v>
      </c>
      <c r="E175" s="172">
        <v>43497</v>
      </c>
      <c r="F175" s="172">
        <v>43830</v>
      </c>
      <c r="G175" s="170" t="s">
        <v>324</v>
      </c>
      <c r="H175" s="170" t="s">
        <v>184</v>
      </c>
      <c r="I175" s="1" t="s">
        <v>19</v>
      </c>
      <c r="J175" s="125">
        <v>0.25</v>
      </c>
      <c r="K175" s="125">
        <v>0.25</v>
      </c>
      <c r="L175" s="125">
        <v>0.25</v>
      </c>
      <c r="M175" s="125">
        <v>0.25</v>
      </c>
      <c r="N175" s="165">
        <f>J175+K175+L175+M175</f>
        <v>1</v>
      </c>
      <c r="O175" s="224">
        <f t="shared" si="23"/>
        <v>0.77170000000000005</v>
      </c>
      <c r="P175" s="184" t="s">
        <v>585</v>
      </c>
      <c r="Q175" s="185"/>
      <c r="R175" s="186"/>
      <c r="S175" s="42"/>
      <c r="T175" s="46"/>
      <c r="U175" s="43"/>
      <c r="V175" s="12"/>
      <c r="W175" s="12"/>
      <c r="X175" s="13"/>
      <c r="Y175" s="14"/>
      <c r="Z175" s="14"/>
      <c r="AA175" s="14"/>
      <c r="AB175" s="14"/>
      <c r="AC175" s="14"/>
      <c r="AD175" s="14"/>
      <c r="AE175" s="14"/>
      <c r="AF175" s="14"/>
      <c r="AG175" s="14"/>
      <c r="AH175" s="14"/>
      <c r="AI175" s="14"/>
      <c r="AJ175" s="14"/>
    </row>
    <row r="176" spans="1:36" ht="198.75" customHeight="1" x14ac:dyDescent="0.25">
      <c r="A176" s="167"/>
      <c r="B176" s="201"/>
      <c r="C176" s="171"/>
      <c r="D176" s="171"/>
      <c r="E176" s="173"/>
      <c r="F176" s="173"/>
      <c r="G176" s="171"/>
      <c r="H176" s="171"/>
      <c r="I176" s="4" t="s">
        <v>20</v>
      </c>
      <c r="J176" s="125">
        <v>0.25</v>
      </c>
      <c r="K176" s="125">
        <v>0.25</v>
      </c>
      <c r="L176" s="156">
        <v>0.2349</v>
      </c>
      <c r="M176" s="156">
        <v>3.6799999999999999E-2</v>
      </c>
      <c r="N176" s="166">
        <f>J176+K176+L176+M176</f>
        <v>0.77170000000000005</v>
      </c>
      <c r="O176" s="225"/>
      <c r="P176" s="187"/>
      <c r="Q176" s="188"/>
      <c r="R176" s="189"/>
      <c r="S176" s="44"/>
      <c r="T176" s="46"/>
      <c r="U176" s="45"/>
      <c r="V176" s="33"/>
      <c r="W176" s="33"/>
      <c r="X176" s="13"/>
      <c r="Y176" s="14"/>
      <c r="Z176" s="14"/>
      <c r="AA176" s="14"/>
      <c r="AB176" s="14"/>
      <c r="AC176" s="14"/>
      <c r="AD176" s="14"/>
      <c r="AE176" s="14"/>
      <c r="AF176" s="14"/>
      <c r="AG176" s="14"/>
      <c r="AH176" s="14"/>
      <c r="AI176" s="14"/>
      <c r="AJ176" s="14"/>
    </row>
    <row r="177" spans="1:36" ht="62.25" customHeight="1" x14ac:dyDescent="0.25">
      <c r="A177" s="167"/>
      <c r="B177" s="201"/>
      <c r="C177" s="170" t="s">
        <v>178</v>
      </c>
      <c r="D177" s="170" t="s">
        <v>322</v>
      </c>
      <c r="E177" s="172">
        <v>43504</v>
      </c>
      <c r="F177" s="172">
        <v>43677</v>
      </c>
      <c r="G177" s="170" t="s">
        <v>325</v>
      </c>
      <c r="H177" s="170" t="s">
        <v>323</v>
      </c>
      <c r="I177" s="1" t="s">
        <v>19</v>
      </c>
      <c r="J177" s="4">
        <v>1</v>
      </c>
      <c r="K177" s="4">
        <v>0</v>
      </c>
      <c r="L177" s="4">
        <v>0</v>
      </c>
      <c r="M177" s="4">
        <v>0</v>
      </c>
      <c r="N177" s="4">
        <f t="shared" ref="N177:N182" si="26">J177+K177+L177+M177</f>
        <v>1</v>
      </c>
      <c r="O177" s="174">
        <f t="shared" si="23"/>
        <v>1</v>
      </c>
      <c r="P177" s="184" t="s">
        <v>401</v>
      </c>
      <c r="Q177" s="185"/>
      <c r="R177" s="186"/>
      <c r="S177" s="42"/>
      <c r="T177" s="46"/>
      <c r="U177" s="43"/>
      <c r="V177" s="12"/>
      <c r="W177" s="12"/>
      <c r="X177" s="13"/>
      <c r="Y177" s="14"/>
      <c r="Z177" s="14"/>
      <c r="AA177" s="14"/>
      <c r="AB177" s="14"/>
      <c r="AC177" s="14"/>
      <c r="AD177" s="14"/>
      <c r="AE177" s="14"/>
      <c r="AF177" s="14"/>
      <c r="AG177" s="14"/>
      <c r="AH177" s="14"/>
      <c r="AI177" s="14"/>
      <c r="AJ177" s="14"/>
    </row>
    <row r="178" spans="1:36" ht="48.75" customHeight="1" x14ac:dyDescent="0.25">
      <c r="A178" s="167"/>
      <c r="B178" s="201"/>
      <c r="C178" s="171"/>
      <c r="D178" s="171"/>
      <c r="E178" s="173"/>
      <c r="F178" s="173"/>
      <c r="G178" s="171"/>
      <c r="H178" s="171"/>
      <c r="I178" s="4" t="s">
        <v>20</v>
      </c>
      <c r="J178" s="4">
        <v>1</v>
      </c>
      <c r="K178" s="4">
        <v>0</v>
      </c>
      <c r="L178" s="4">
        <v>0</v>
      </c>
      <c r="M178" s="4">
        <v>0</v>
      </c>
      <c r="N178" s="4">
        <f t="shared" si="26"/>
        <v>1</v>
      </c>
      <c r="O178" s="175"/>
      <c r="P178" s="187"/>
      <c r="Q178" s="188"/>
      <c r="R178" s="189"/>
      <c r="S178" s="44"/>
      <c r="T178" s="46"/>
      <c r="U178" s="45"/>
      <c r="V178" s="33"/>
      <c r="W178" s="33"/>
      <c r="X178" s="13"/>
      <c r="Y178" s="14"/>
      <c r="Z178" s="14"/>
      <c r="AA178" s="14"/>
      <c r="AB178" s="14"/>
      <c r="AC178" s="14"/>
      <c r="AD178" s="14"/>
      <c r="AE178" s="14"/>
      <c r="AF178" s="14"/>
      <c r="AG178" s="14"/>
      <c r="AH178" s="14"/>
      <c r="AI178" s="14"/>
      <c r="AJ178" s="14"/>
    </row>
    <row r="179" spans="1:36" ht="59.25" customHeight="1" x14ac:dyDescent="0.25">
      <c r="A179" s="167"/>
      <c r="B179" s="201"/>
      <c r="C179" s="170" t="s">
        <v>179</v>
      </c>
      <c r="D179" s="170" t="s">
        <v>326</v>
      </c>
      <c r="E179" s="172">
        <v>43504</v>
      </c>
      <c r="F179" s="172">
        <v>43738</v>
      </c>
      <c r="G179" s="170" t="s">
        <v>319</v>
      </c>
      <c r="H179" s="170" t="s">
        <v>185</v>
      </c>
      <c r="I179" s="1" t="s">
        <v>19</v>
      </c>
      <c r="J179" s="4">
        <v>1</v>
      </c>
      <c r="K179" s="4">
        <v>0</v>
      </c>
      <c r="L179" s="4">
        <v>1</v>
      </c>
      <c r="M179" s="1">
        <v>0</v>
      </c>
      <c r="N179" s="4">
        <f t="shared" si="26"/>
        <v>2</v>
      </c>
      <c r="O179" s="174">
        <f t="shared" si="23"/>
        <v>1</v>
      </c>
      <c r="P179" s="184" t="s">
        <v>399</v>
      </c>
      <c r="Q179" s="185"/>
      <c r="R179" s="186"/>
      <c r="S179" s="42"/>
      <c r="T179" s="46"/>
      <c r="U179" s="43"/>
      <c r="V179" s="12"/>
      <c r="W179" s="12"/>
      <c r="X179" s="13"/>
      <c r="Y179" s="14"/>
      <c r="Z179" s="14"/>
      <c r="AA179" s="14"/>
      <c r="AB179" s="14"/>
      <c r="AC179" s="14"/>
      <c r="AD179" s="14"/>
      <c r="AE179" s="14"/>
      <c r="AF179" s="14"/>
      <c r="AG179" s="14"/>
      <c r="AH179" s="14"/>
      <c r="AI179" s="14"/>
      <c r="AJ179" s="14"/>
    </row>
    <row r="180" spans="1:36" ht="48.75" customHeight="1" x14ac:dyDescent="0.25">
      <c r="A180" s="167"/>
      <c r="B180" s="201"/>
      <c r="C180" s="171"/>
      <c r="D180" s="171"/>
      <c r="E180" s="173"/>
      <c r="F180" s="173"/>
      <c r="G180" s="171"/>
      <c r="H180" s="171"/>
      <c r="I180" s="4" t="s">
        <v>20</v>
      </c>
      <c r="J180" s="4">
        <v>1</v>
      </c>
      <c r="K180" s="4">
        <v>0</v>
      </c>
      <c r="L180" s="4">
        <v>1</v>
      </c>
      <c r="M180" s="4">
        <v>0</v>
      </c>
      <c r="N180" s="4">
        <f t="shared" si="26"/>
        <v>2</v>
      </c>
      <c r="O180" s="175"/>
      <c r="P180" s="187"/>
      <c r="Q180" s="188"/>
      <c r="R180" s="189"/>
      <c r="S180" s="44"/>
      <c r="T180" s="46"/>
      <c r="U180" s="45"/>
      <c r="V180" s="33"/>
      <c r="W180" s="33"/>
      <c r="X180" s="13"/>
      <c r="Y180" s="14"/>
      <c r="Z180" s="14"/>
      <c r="AA180" s="14"/>
      <c r="AB180" s="14"/>
      <c r="AC180" s="14"/>
      <c r="AD180" s="14"/>
      <c r="AE180" s="14"/>
      <c r="AF180" s="14"/>
      <c r="AG180" s="14"/>
      <c r="AH180" s="14"/>
      <c r="AI180" s="14"/>
      <c r="AJ180" s="14"/>
    </row>
    <row r="181" spans="1:36" ht="100.5" customHeight="1" x14ac:dyDescent="0.25">
      <c r="A181" s="167"/>
      <c r="B181" s="201"/>
      <c r="C181" s="170" t="s">
        <v>180</v>
      </c>
      <c r="D181" s="170" t="s">
        <v>327</v>
      </c>
      <c r="E181" s="172">
        <v>43504</v>
      </c>
      <c r="F181" s="172">
        <v>43799</v>
      </c>
      <c r="G181" s="170" t="s">
        <v>319</v>
      </c>
      <c r="H181" s="170" t="s">
        <v>186</v>
      </c>
      <c r="I181" s="1" t="s">
        <v>19</v>
      </c>
      <c r="J181" s="4">
        <v>0</v>
      </c>
      <c r="K181" s="4">
        <v>1</v>
      </c>
      <c r="L181" s="4">
        <v>1</v>
      </c>
      <c r="M181" s="1">
        <v>0</v>
      </c>
      <c r="N181" s="4">
        <f t="shared" si="26"/>
        <v>2</v>
      </c>
      <c r="O181" s="174">
        <f t="shared" si="23"/>
        <v>1</v>
      </c>
      <c r="P181" s="184" t="s">
        <v>400</v>
      </c>
      <c r="Q181" s="185"/>
      <c r="R181" s="186"/>
      <c r="S181" s="42"/>
      <c r="T181" s="46"/>
      <c r="U181" s="43"/>
      <c r="V181" s="12"/>
      <c r="W181" s="12"/>
      <c r="X181" s="13"/>
      <c r="Y181" s="14"/>
      <c r="Z181" s="14"/>
      <c r="AA181" s="14"/>
      <c r="AB181" s="14"/>
      <c r="AC181" s="14"/>
      <c r="AD181" s="14"/>
      <c r="AE181" s="14"/>
      <c r="AF181" s="14"/>
      <c r="AG181" s="14"/>
      <c r="AH181" s="14"/>
      <c r="AI181" s="14"/>
      <c r="AJ181" s="14"/>
    </row>
    <row r="182" spans="1:36" ht="98.25" customHeight="1" x14ac:dyDescent="0.25">
      <c r="A182" s="167"/>
      <c r="B182" s="223"/>
      <c r="C182" s="171"/>
      <c r="D182" s="171"/>
      <c r="E182" s="173"/>
      <c r="F182" s="173"/>
      <c r="G182" s="171"/>
      <c r="H182" s="171"/>
      <c r="I182" s="4" t="s">
        <v>20</v>
      </c>
      <c r="J182" s="4">
        <v>0</v>
      </c>
      <c r="K182" s="4">
        <v>1</v>
      </c>
      <c r="L182" s="4">
        <v>1</v>
      </c>
      <c r="M182" s="4">
        <v>0</v>
      </c>
      <c r="N182" s="4">
        <f t="shared" si="26"/>
        <v>2</v>
      </c>
      <c r="O182" s="175"/>
      <c r="P182" s="187"/>
      <c r="Q182" s="188"/>
      <c r="R182" s="189"/>
      <c r="S182" s="44"/>
      <c r="T182" s="46"/>
      <c r="U182" s="45"/>
      <c r="V182" s="33"/>
      <c r="W182" s="33"/>
      <c r="X182" s="13"/>
      <c r="Y182" s="14"/>
      <c r="Z182" s="14"/>
      <c r="AA182" s="14"/>
      <c r="AB182" s="14"/>
      <c r="AC182" s="14"/>
      <c r="AD182" s="14"/>
      <c r="AE182" s="14"/>
      <c r="AF182" s="14"/>
      <c r="AG182" s="14"/>
      <c r="AH182" s="14"/>
      <c r="AI182" s="14"/>
      <c r="AJ182" s="14"/>
    </row>
    <row r="183" spans="1:36" ht="28.5" customHeight="1" x14ac:dyDescent="0.25">
      <c r="A183" s="5"/>
      <c r="B183" s="305" t="s">
        <v>10</v>
      </c>
      <c r="C183" s="306"/>
      <c r="D183" s="306"/>
      <c r="E183" s="306"/>
      <c r="F183" s="306"/>
      <c r="G183" s="306"/>
      <c r="H183" s="306"/>
      <c r="I183" s="306"/>
      <c r="J183" s="306"/>
      <c r="K183" s="306"/>
      <c r="L183" s="306"/>
      <c r="M183" s="306"/>
      <c r="N183" s="307"/>
      <c r="O183" s="3">
        <f>+SUM(O167:O182)/8</f>
        <v>0.97146250000000001</v>
      </c>
      <c r="P183" s="83"/>
      <c r="Q183" s="84"/>
      <c r="R183" s="85"/>
      <c r="S183" s="5"/>
      <c r="T183" s="12"/>
      <c r="U183" s="12"/>
      <c r="V183" s="12"/>
      <c r="W183" s="12"/>
      <c r="X183" s="13"/>
      <c r="Y183" s="14"/>
      <c r="Z183" s="14"/>
      <c r="AA183" s="14"/>
      <c r="AB183" s="14"/>
      <c r="AC183" s="14"/>
      <c r="AD183" s="14"/>
      <c r="AE183" s="14"/>
      <c r="AF183" s="14"/>
      <c r="AG183" s="14"/>
      <c r="AH183" s="14"/>
      <c r="AI183" s="14"/>
      <c r="AJ183" s="14"/>
    </row>
    <row r="184" spans="1:36" ht="38.25" customHeight="1" x14ac:dyDescent="0.25">
      <c r="A184" s="5"/>
      <c r="B184" s="202" t="s">
        <v>187</v>
      </c>
      <c r="C184" s="203"/>
      <c r="D184" s="203"/>
      <c r="E184" s="203"/>
      <c r="F184" s="203"/>
      <c r="G184" s="203"/>
      <c r="H184" s="203"/>
      <c r="I184" s="203"/>
      <c r="J184" s="203"/>
      <c r="K184" s="204"/>
      <c r="L184" s="205" t="s">
        <v>11</v>
      </c>
      <c r="M184" s="205"/>
      <c r="N184" s="309">
        <v>7.7299999999999994E-2</v>
      </c>
      <c r="O184" s="310"/>
      <c r="P184" s="206" t="s">
        <v>34</v>
      </c>
      <c r="Q184" s="206"/>
      <c r="R184" s="138">
        <f>O219*N184</f>
        <v>7.1985624999999998E-2</v>
      </c>
      <c r="S184" s="34"/>
      <c r="T184" s="35"/>
      <c r="U184" s="35"/>
      <c r="V184" s="35"/>
      <c r="W184" s="12"/>
      <c r="X184" s="13"/>
      <c r="Y184" s="14"/>
      <c r="Z184" s="14"/>
      <c r="AA184" s="14"/>
      <c r="AB184" s="14"/>
      <c r="AC184" s="14"/>
      <c r="AD184" s="14"/>
      <c r="AE184" s="14"/>
      <c r="AF184" s="14"/>
      <c r="AG184" s="14"/>
      <c r="AH184" s="14"/>
      <c r="AI184" s="14"/>
      <c r="AJ184" s="14"/>
    </row>
    <row r="185" spans="1:36" ht="45" customHeight="1" x14ac:dyDescent="0.25">
      <c r="A185" s="5"/>
      <c r="B185" s="207" t="s">
        <v>6</v>
      </c>
      <c r="C185" s="209" t="s">
        <v>30</v>
      </c>
      <c r="D185" s="209" t="s">
        <v>275</v>
      </c>
      <c r="E185" s="209" t="s">
        <v>8</v>
      </c>
      <c r="F185" s="209" t="s">
        <v>9</v>
      </c>
      <c r="G185" s="209" t="s">
        <v>3</v>
      </c>
      <c r="H185" s="209" t="s">
        <v>4</v>
      </c>
      <c r="I185" s="226" t="s">
        <v>28</v>
      </c>
      <c r="J185" s="227"/>
      <c r="K185" s="227"/>
      <c r="L185" s="227"/>
      <c r="M185" s="227"/>
      <c r="N185" s="227"/>
      <c r="O185" s="228"/>
      <c r="P185" s="211" t="s">
        <v>29</v>
      </c>
      <c r="Q185" s="212"/>
      <c r="R185" s="213"/>
      <c r="S185" s="19"/>
      <c r="T185" s="37"/>
      <c r="U185" s="38"/>
      <c r="V185" s="37"/>
      <c r="W185" s="12"/>
      <c r="X185" s="12"/>
      <c r="Y185" s="14"/>
      <c r="Z185" s="14"/>
      <c r="AA185" s="14"/>
      <c r="AB185" s="14"/>
      <c r="AC185" s="14"/>
      <c r="AD185" s="14"/>
      <c r="AE185" s="14"/>
      <c r="AF185" s="14"/>
      <c r="AG185" s="14"/>
      <c r="AH185" s="14"/>
      <c r="AI185" s="14"/>
      <c r="AJ185" s="14"/>
    </row>
    <row r="186" spans="1:36" ht="21" customHeight="1" x14ac:dyDescent="0.25">
      <c r="A186" s="6"/>
      <c r="B186" s="208"/>
      <c r="C186" s="210"/>
      <c r="D186" s="210"/>
      <c r="E186" s="210"/>
      <c r="F186" s="210"/>
      <c r="G186" s="210"/>
      <c r="H186" s="210"/>
      <c r="I186" s="36" t="s">
        <v>31</v>
      </c>
      <c r="J186" s="39" t="s">
        <v>21</v>
      </c>
      <c r="K186" s="39" t="s">
        <v>22</v>
      </c>
      <c r="L186" s="39" t="s">
        <v>23</v>
      </c>
      <c r="M186" s="39" t="s">
        <v>24</v>
      </c>
      <c r="N186" s="39" t="s">
        <v>15</v>
      </c>
      <c r="O186" s="72" t="s">
        <v>91</v>
      </c>
      <c r="P186" s="214"/>
      <c r="Q186" s="215"/>
      <c r="R186" s="216"/>
      <c r="S186" s="40"/>
      <c r="T186" s="41"/>
      <c r="U186" s="41"/>
      <c r="V186" s="41"/>
      <c r="W186" s="33"/>
      <c r="X186" s="13"/>
      <c r="Y186" s="14"/>
      <c r="Z186" s="14"/>
      <c r="AA186" s="14"/>
      <c r="AB186" s="14"/>
      <c r="AC186" s="14"/>
      <c r="AD186" s="14"/>
      <c r="AE186" s="14"/>
      <c r="AF186" s="14"/>
      <c r="AG186" s="14"/>
      <c r="AH186" s="14"/>
      <c r="AI186" s="14"/>
      <c r="AJ186" s="14"/>
    </row>
    <row r="187" spans="1:36" ht="48.75" customHeight="1" x14ac:dyDescent="0.25">
      <c r="A187" s="167"/>
      <c r="B187" s="221" t="s">
        <v>188</v>
      </c>
      <c r="C187" s="217" t="s">
        <v>189</v>
      </c>
      <c r="D187" s="219" t="s">
        <v>353</v>
      </c>
      <c r="E187" s="172">
        <v>43520</v>
      </c>
      <c r="F187" s="172">
        <v>43532</v>
      </c>
      <c r="G187" s="182" t="s">
        <v>209</v>
      </c>
      <c r="H187" s="182" t="s">
        <v>369</v>
      </c>
      <c r="I187" s="1" t="s">
        <v>19</v>
      </c>
      <c r="J187" s="4">
        <v>1</v>
      </c>
      <c r="K187" s="4">
        <v>0</v>
      </c>
      <c r="L187" s="4">
        <v>0</v>
      </c>
      <c r="M187" s="4">
        <v>0</v>
      </c>
      <c r="N187" s="106">
        <f>J187+K187+L187+M187</f>
        <v>1</v>
      </c>
      <c r="O187" s="174">
        <f>+N187/N188</f>
        <v>1</v>
      </c>
      <c r="P187" s="176" t="s">
        <v>534</v>
      </c>
      <c r="Q187" s="177"/>
      <c r="R187" s="178"/>
      <c r="S187" s="42"/>
      <c r="T187" s="198"/>
      <c r="U187" s="43"/>
      <c r="V187" s="12"/>
      <c r="W187" s="12"/>
      <c r="X187" s="13"/>
      <c r="Y187" s="14"/>
      <c r="Z187" s="14"/>
      <c r="AA187" s="14"/>
      <c r="AB187" s="14"/>
      <c r="AC187" s="14"/>
      <c r="AD187" s="14"/>
      <c r="AE187" s="14"/>
      <c r="AF187" s="14"/>
      <c r="AG187" s="14"/>
      <c r="AH187" s="14"/>
      <c r="AI187" s="14"/>
      <c r="AJ187" s="14"/>
    </row>
    <row r="188" spans="1:36" ht="48.75" customHeight="1" x14ac:dyDescent="0.25">
      <c r="A188" s="167"/>
      <c r="B188" s="222"/>
      <c r="C188" s="218"/>
      <c r="D188" s="220"/>
      <c r="E188" s="173"/>
      <c r="F188" s="173"/>
      <c r="G188" s="183"/>
      <c r="H188" s="183"/>
      <c r="I188" s="4" t="s">
        <v>20</v>
      </c>
      <c r="J188" s="4">
        <v>1</v>
      </c>
      <c r="K188" s="4">
        <v>0</v>
      </c>
      <c r="L188" s="4">
        <v>0</v>
      </c>
      <c r="M188" s="4">
        <v>0</v>
      </c>
      <c r="N188" s="106">
        <f>J188+K188+L188+M188</f>
        <v>1</v>
      </c>
      <c r="O188" s="175"/>
      <c r="P188" s="179"/>
      <c r="Q188" s="180"/>
      <c r="R188" s="181"/>
      <c r="S188" s="44"/>
      <c r="T188" s="199"/>
      <c r="U188" s="45"/>
      <c r="V188" s="33"/>
      <c r="W188" s="33"/>
      <c r="X188" s="13"/>
      <c r="Y188" s="14"/>
      <c r="Z188" s="14"/>
      <c r="AA188" s="14"/>
      <c r="AB188" s="14"/>
      <c r="AC188" s="14"/>
      <c r="AD188" s="14"/>
      <c r="AE188" s="14"/>
      <c r="AF188" s="14"/>
      <c r="AG188" s="14"/>
      <c r="AH188" s="14"/>
      <c r="AI188" s="14"/>
      <c r="AJ188" s="14"/>
    </row>
    <row r="189" spans="1:36" ht="48.75" customHeight="1" x14ac:dyDescent="0.25">
      <c r="A189" s="167"/>
      <c r="B189" s="222"/>
      <c r="C189" s="217" t="s">
        <v>190</v>
      </c>
      <c r="D189" s="219" t="s">
        <v>354</v>
      </c>
      <c r="E189" s="172">
        <v>43501</v>
      </c>
      <c r="F189" s="172">
        <v>43830</v>
      </c>
      <c r="G189" s="182" t="s">
        <v>209</v>
      </c>
      <c r="H189" s="182" t="s">
        <v>370</v>
      </c>
      <c r="I189" s="1" t="s">
        <v>19</v>
      </c>
      <c r="J189" s="4">
        <v>1</v>
      </c>
      <c r="K189" s="4">
        <v>1</v>
      </c>
      <c r="L189" s="4">
        <v>1</v>
      </c>
      <c r="M189" s="4">
        <v>0</v>
      </c>
      <c r="N189" s="106">
        <f t="shared" ref="N189:N218" si="27">J189+K189+L189+M189</f>
        <v>3</v>
      </c>
      <c r="O189" s="174">
        <f>+N190/N189</f>
        <v>1</v>
      </c>
      <c r="P189" s="176" t="s">
        <v>535</v>
      </c>
      <c r="Q189" s="177"/>
      <c r="R189" s="178"/>
      <c r="S189" s="42"/>
      <c r="T189" s="199"/>
      <c r="U189" s="43"/>
      <c r="V189" s="12"/>
      <c r="W189" s="12"/>
      <c r="X189" s="13"/>
      <c r="Y189" s="14"/>
      <c r="Z189" s="14"/>
      <c r="AA189" s="14"/>
      <c r="AB189" s="14"/>
      <c r="AC189" s="14"/>
      <c r="AD189" s="14"/>
      <c r="AE189" s="14"/>
      <c r="AF189" s="14"/>
      <c r="AG189" s="14"/>
      <c r="AH189" s="14"/>
      <c r="AI189" s="14"/>
      <c r="AJ189" s="14"/>
    </row>
    <row r="190" spans="1:36" ht="48.75" customHeight="1" x14ac:dyDescent="0.25">
      <c r="A190" s="167"/>
      <c r="B190" s="222"/>
      <c r="C190" s="218"/>
      <c r="D190" s="220"/>
      <c r="E190" s="173"/>
      <c r="F190" s="173"/>
      <c r="G190" s="183"/>
      <c r="H190" s="183"/>
      <c r="I190" s="4" t="s">
        <v>20</v>
      </c>
      <c r="J190" s="4">
        <v>1</v>
      </c>
      <c r="K190" s="4">
        <v>1</v>
      </c>
      <c r="L190" s="4">
        <v>1</v>
      </c>
      <c r="M190" s="4">
        <v>0</v>
      </c>
      <c r="N190" s="106">
        <f t="shared" si="27"/>
        <v>3</v>
      </c>
      <c r="O190" s="175"/>
      <c r="P190" s="179"/>
      <c r="Q190" s="180"/>
      <c r="R190" s="181"/>
      <c r="S190" s="44"/>
      <c r="T190" s="199"/>
      <c r="U190" s="45"/>
      <c r="V190" s="33"/>
      <c r="W190" s="33"/>
      <c r="X190" s="13"/>
      <c r="Y190" s="14"/>
      <c r="Z190" s="14"/>
      <c r="AA190" s="14"/>
      <c r="AB190" s="14"/>
      <c r="AC190" s="14"/>
      <c r="AD190" s="14"/>
      <c r="AE190" s="14"/>
      <c r="AF190" s="14"/>
      <c r="AG190" s="14"/>
      <c r="AH190" s="14"/>
      <c r="AI190" s="14"/>
      <c r="AJ190" s="14"/>
    </row>
    <row r="191" spans="1:36" ht="52.5" customHeight="1" x14ac:dyDescent="0.25">
      <c r="A191" s="167"/>
      <c r="B191" s="222"/>
      <c r="C191" s="217" t="s">
        <v>191</v>
      </c>
      <c r="D191" s="219" t="s">
        <v>355</v>
      </c>
      <c r="E191" s="172">
        <v>43500</v>
      </c>
      <c r="F191" s="172">
        <v>43738</v>
      </c>
      <c r="G191" s="182" t="s">
        <v>210</v>
      </c>
      <c r="H191" s="182" t="s">
        <v>371</v>
      </c>
      <c r="I191" s="1" t="s">
        <v>19</v>
      </c>
      <c r="J191" s="86">
        <v>0</v>
      </c>
      <c r="K191" s="86">
        <v>0</v>
      </c>
      <c r="L191" s="4">
        <v>1</v>
      </c>
      <c r="M191" s="4">
        <v>0</v>
      </c>
      <c r="N191" s="106">
        <f t="shared" si="27"/>
        <v>1</v>
      </c>
      <c r="O191" s="174">
        <f t="shared" ref="O191" si="28">+N192/N191</f>
        <v>1</v>
      </c>
      <c r="P191" s="176" t="s">
        <v>536</v>
      </c>
      <c r="Q191" s="177"/>
      <c r="R191" s="178"/>
      <c r="S191" s="42"/>
      <c r="T191" s="199"/>
      <c r="U191" s="43"/>
      <c r="V191" s="12"/>
      <c r="W191" s="12"/>
      <c r="X191" s="13"/>
      <c r="Y191" s="14"/>
      <c r="Z191" s="14"/>
      <c r="AA191" s="14"/>
      <c r="AB191" s="14"/>
      <c r="AC191" s="14"/>
      <c r="AD191" s="14"/>
      <c r="AE191" s="14"/>
      <c r="AF191" s="14"/>
      <c r="AG191" s="14"/>
      <c r="AH191" s="14"/>
      <c r="AI191" s="14"/>
      <c r="AJ191" s="14"/>
    </row>
    <row r="192" spans="1:36" ht="70.5" customHeight="1" x14ac:dyDescent="0.25">
      <c r="A192" s="167"/>
      <c r="B192" s="222"/>
      <c r="C192" s="218"/>
      <c r="D192" s="220"/>
      <c r="E192" s="173"/>
      <c r="F192" s="173"/>
      <c r="G192" s="183"/>
      <c r="H192" s="183"/>
      <c r="I192" s="4" t="s">
        <v>20</v>
      </c>
      <c r="J192" s="88">
        <v>0</v>
      </c>
      <c r="K192" s="88">
        <v>0</v>
      </c>
      <c r="L192" s="4">
        <v>1</v>
      </c>
      <c r="M192" s="4">
        <v>0</v>
      </c>
      <c r="N192" s="106">
        <f t="shared" si="27"/>
        <v>1</v>
      </c>
      <c r="O192" s="175"/>
      <c r="P192" s="179"/>
      <c r="Q192" s="180"/>
      <c r="R192" s="181"/>
      <c r="S192" s="44"/>
      <c r="T192" s="199"/>
      <c r="U192" s="45"/>
      <c r="V192" s="33"/>
      <c r="W192" s="33"/>
      <c r="X192" s="13"/>
      <c r="Y192" s="14"/>
      <c r="Z192" s="14"/>
      <c r="AA192" s="14"/>
      <c r="AB192" s="14"/>
      <c r="AC192" s="14"/>
      <c r="AD192" s="14"/>
      <c r="AE192" s="14"/>
      <c r="AF192" s="14"/>
      <c r="AG192" s="14"/>
      <c r="AH192" s="14"/>
      <c r="AI192" s="14"/>
      <c r="AJ192" s="14"/>
    </row>
    <row r="193" spans="1:36" ht="67.5" customHeight="1" x14ac:dyDescent="0.25">
      <c r="A193" s="167"/>
      <c r="B193" s="222"/>
      <c r="C193" s="217" t="s">
        <v>192</v>
      </c>
      <c r="D193" s="219" t="s">
        <v>356</v>
      </c>
      <c r="E193" s="172">
        <v>43500</v>
      </c>
      <c r="F193" s="172">
        <v>43830</v>
      </c>
      <c r="G193" s="182" t="s">
        <v>211</v>
      </c>
      <c r="H193" s="182" t="s">
        <v>372</v>
      </c>
      <c r="I193" s="1" t="s">
        <v>19</v>
      </c>
      <c r="J193" s="107">
        <v>13838</v>
      </c>
      <c r="K193" s="107">
        <v>13838</v>
      </c>
      <c r="L193" s="107">
        <v>13838</v>
      </c>
      <c r="M193" s="107">
        <v>13838</v>
      </c>
      <c r="N193" s="106">
        <f>J193+K193+L193+M193</f>
        <v>55352</v>
      </c>
      <c r="O193" s="174">
        <f t="shared" ref="O193:O217" si="29">+N194/N193</f>
        <v>1</v>
      </c>
      <c r="P193" s="176" t="s">
        <v>533</v>
      </c>
      <c r="Q193" s="177"/>
      <c r="R193" s="178"/>
      <c r="S193" s="42"/>
      <c r="T193" s="46"/>
      <c r="U193" s="43"/>
      <c r="V193" s="12"/>
      <c r="W193" s="12"/>
      <c r="X193" s="13"/>
      <c r="Y193" s="14"/>
      <c r="Z193" s="14"/>
      <c r="AA193" s="14"/>
      <c r="AB193" s="14"/>
      <c r="AC193" s="14"/>
      <c r="AD193" s="14"/>
      <c r="AE193" s="14"/>
      <c r="AF193" s="14"/>
      <c r="AG193" s="14"/>
      <c r="AH193" s="14"/>
      <c r="AI193" s="14"/>
      <c r="AJ193" s="14"/>
    </row>
    <row r="194" spans="1:36" ht="78.75" customHeight="1" x14ac:dyDescent="0.25">
      <c r="A194" s="167"/>
      <c r="B194" s="222"/>
      <c r="C194" s="218"/>
      <c r="D194" s="220"/>
      <c r="E194" s="173"/>
      <c r="F194" s="173"/>
      <c r="G194" s="183"/>
      <c r="H194" s="183"/>
      <c r="I194" s="4" t="s">
        <v>20</v>
      </c>
      <c r="J194" s="107">
        <v>28798</v>
      </c>
      <c r="K194" s="107">
        <v>14940</v>
      </c>
      <c r="L194" s="107">
        <v>6262</v>
      </c>
      <c r="M194" s="107">
        <v>5352</v>
      </c>
      <c r="N194" s="106">
        <f>J194+K194+L194+M194</f>
        <v>55352</v>
      </c>
      <c r="O194" s="175"/>
      <c r="P194" s="179"/>
      <c r="Q194" s="180"/>
      <c r="R194" s="181"/>
      <c r="S194" s="44"/>
      <c r="T194" s="46"/>
      <c r="U194" s="45"/>
      <c r="V194" s="33"/>
      <c r="W194" s="33"/>
      <c r="X194" s="13"/>
      <c r="Y194" s="14"/>
      <c r="Z194" s="14"/>
      <c r="AA194" s="14"/>
      <c r="AB194" s="14"/>
      <c r="AC194" s="14"/>
      <c r="AD194" s="14"/>
      <c r="AE194" s="14"/>
      <c r="AF194" s="14"/>
      <c r="AG194" s="14"/>
      <c r="AH194" s="14"/>
      <c r="AI194" s="14"/>
      <c r="AJ194" s="14"/>
    </row>
    <row r="195" spans="1:36" ht="48.75" customHeight="1" x14ac:dyDescent="0.25">
      <c r="A195" s="167"/>
      <c r="B195" s="222"/>
      <c r="C195" s="217" t="s">
        <v>193</v>
      </c>
      <c r="D195" s="219" t="s">
        <v>357</v>
      </c>
      <c r="E195" s="172">
        <v>43500</v>
      </c>
      <c r="F195" s="172">
        <v>43524</v>
      </c>
      <c r="G195" s="182" t="s">
        <v>212</v>
      </c>
      <c r="H195" s="182" t="s">
        <v>373</v>
      </c>
      <c r="I195" s="1" t="s">
        <v>19</v>
      </c>
      <c r="J195" s="4">
        <v>1</v>
      </c>
      <c r="K195" s="4">
        <v>0</v>
      </c>
      <c r="L195" s="4">
        <v>0</v>
      </c>
      <c r="M195" s="4">
        <v>0</v>
      </c>
      <c r="N195" s="4">
        <f t="shared" si="27"/>
        <v>1</v>
      </c>
      <c r="O195" s="174">
        <f t="shared" si="29"/>
        <v>1</v>
      </c>
      <c r="P195" s="176" t="s">
        <v>537</v>
      </c>
      <c r="Q195" s="177"/>
      <c r="R195" s="178"/>
      <c r="S195" s="42"/>
      <c r="T195" s="46"/>
      <c r="U195" s="43"/>
      <c r="V195" s="12"/>
      <c r="W195" s="12"/>
      <c r="X195" s="13"/>
      <c r="Y195" s="14"/>
      <c r="Z195" s="14"/>
      <c r="AA195" s="14"/>
      <c r="AB195" s="14"/>
      <c r="AC195" s="14"/>
      <c r="AD195" s="14"/>
      <c r="AE195" s="14"/>
      <c r="AF195" s="14"/>
      <c r="AG195" s="14"/>
      <c r="AH195" s="14"/>
      <c r="AI195" s="14"/>
      <c r="AJ195" s="14"/>
    </row>
    <row r="196" spans="1:36" ht="48.75" customHeight="1" x14ac:dyDescent="0.25">
      <c r="A196" s="167"/>
      <c r="B196" s="222"/>
      <c r="C196" s="218"/>
      <c r="D196" s="220"/>
      <c r="E196" s="173"/>
      <c r="F196" s="173"/>
      <c r="G196" s="183"/>
      <c r="H196" s="183"/>
      <c r="I196" s="4" t="s">
        <v>20</v>
      </c>
      <c r="J196" s="4">
        <v>1</v>
      </c>
      <c r="K196" s="4">
        <v>0</v>
      </c>
      <c r="L196" s="4">
        <v>0</v>
      </c>
      <c r="M196" s="4">
        <v>0</v>
      </c>
      <c r="N196" s="4">
        <f t="shared" si="27"/>
        <v>1</v>
      </c>
      <c r="O196" s="175"/>
      <c r="P196" s="179"/>
      <c r="Q196" s="180"/>
      <c r="R196" s="181"/>
      <c r="S196" s="44"/>
      <c r="T196" s="46"/>
      <c r="U196" s="45"/>
      <c r="V196" s="33"/>
      <c r="W196" s="33"/>
      <c r="X196" s="13"/>
      <c r="Y196" s="14"/>
      <c r="Z196" s="14"/>
      <c r="AA196" s="14"/>
      <c r="AB196" s="14"/>
      <c r="AC196" s="14"/>
      <c r="AD196" s="14"/>
      <c r="AE196" s="14"/>
      <c r="AF196" s="14"/>
      <c r="AG196" s="14"/>
      <c r="AH196" s="14"/>
      <c r="AI196" s="14"/>
      <c r="AJ196" s="14"/>
    </row>
    <row r="197" spans="1:36" ht="48.75" customHeight="1" x14ac:dyDescent="0.25">
      <c r="A197" s="167"/>
      <c r="B197" s="222"/>
      <c r="C197" s="217" t="s">
        <v>194</v>
      </c>
      <c r="D197" s="219" t="s">
        <v>358</v>
      </c>
      <c r="E197" s="172">
        <v>43500</v>
      </c>
      <c r="F197" s="172">
        <v>43646</v>
      </c>
      <c r="G197" s="182" t="s">
        <v>211</v>
      </c>
      <c r="H197" s="182" t="s">
        <v>374</v>
      </c>
      <c r="I197" s="1" t="s">
        <v>19</v>
      </c>
      <c r="J197" s="86">
        <v>4</v>
      </c>
      <c r="K197" s="86">
        <v>5</v>
      </c>
      <c r="L197" s="1">
        <v>0</v>
      </c>
      <c r="M197" s="1">
        <v>0</v>
      </c>
      <c r="N197" s="106">
        <f t="shared" si="27"/>
        <v>9</v>
      </c>
      <c r="O197" s="174">
        <f t="shared" si="29"/>
        <v>1</v>
      </c>
      <c r="P197" s="176" t="s">
        <v>538</v>
      </c>
      <c r="Q197" s="177"/>
      <c r="R197" s="178"/>
      <c r="S197" s="42"/>
      <c r="T197" s="46"/>
      <c r="U197" s="43"/>
      <c r="V197" s="12"/>
      <c r="W197" s="12"/>
      <c r="X197" s="13"/>
      <c r="Y197" s="14"/>
      <c r="Z197" s="14"/>
      <c r="AA197" s="14"/>
      <c r="AB197" s="14"/>
      <c r="AC197" s="14"/>
      <c r="AD197" s="14"/>
      <c r="AE197" s="14"/>
      <c r="AF197" s="14"/>
      <c r="AG197" s="14"/>
      <c r="AH197" s="14"/>
      <c r="AI197" s="14"/>
      <c r="AJ197" s="14"/>
    </row>
    <row r="198" spans="1:36" ht="48.75" customHeight="1" x14ac:dyDescent="0.25">
      <c r="A198" s="167"/>
      <c r="B198" s="222"/>
      <c r="C198" s="218"/>
      <c r="D198" s="220"/>
      <c r="E198" s="173"/>
      <c r="F198" s="173"/>
      <c r="G198" s="183"/>
      <c r="H198" s="183"/>
      <c r="I198" s="4" t="s">
        <v>20</v>
      </c>
      <c r="J198" s="88">
        <v>4</v>
      </c>
      <c r="K198" s="88">
        <v>5</v>
      </c>
      <c r="L198" s="4">
        <v>0</v>
      </c>
      <c r="M198" s="4">
        <v>0</v>
      </c>
      <c r="N198" s="106">
        <f t="shared" si="27"/>
        <v>9</v>
      </c>
      <c r="O198" s="175"/>
      <c r="P198" s="179"/>
      <c r="Q198" s="180"/>
      <c r="R198" s="181"/>
      <c r="S198" s="44"/>
      <c r="T198" s="46"/>
      <c r="U198" s="45"/>
      <c r="V198" s="33"/>
      <c r="W198" s="33"/>
      <c r="X198" s="13"/>
      <c r="Y198" s="14"/>
      <c r="Z198" s="14"/>
      <c r="AA198" s="14"/>
      <c r="AB198" s="14"/>
      <c r="AC198" s="14"/>
      <c r="AD198" s="14"/>
      <c r="AE198" s="14"/>
      <c r="AF198" s="14"/>
      <c r="AG198" s="14"/>
      <c r="AH198" s="14"/>
      <c r="AI198" s="14"/>
      <c r="AJ198" s="14"/>
    </row>
    <row r="199" spans="1:36" ht="108" customHeight="1" x14ac:dyDescent="0.25">
      <c r="A199" s="167"/>
      <c r="B199" s="222"/>
      <c r="C199" s="217" t="s">
        <v>195</v>
      </c>
      <c r="D199" s="219" t="s">
        <v>359</v>
      </c>
      <c r="E199" s="172">
        <v>43676</v>
      </c>
      <c r="F199" s="172">
        <v>43830</v>
      </c>
      <c r="G199" s="182" t="s">
        <v>213</v>
      </c>
      <c r="H199" s="182" t="s">
        <v>375</v>
      </c>
      <c r="I199" s="1" t="s">
        <v>19</v>
      </c>
      <c r="J199" s="108">
        <v>0</v>
      </c>
      <c r="K199" s="108">
        <v>0</v>
      </c>
      <c r="L199" s="108">
        <v>0.1</v>
      </c>
      <c r="M199" s="108">
        <v>0.9</v>
      </c>
      <c r="N199" s="108">
        <f t="shared" si="27"/>
        <v>1</v>
      </c>
      <c r="O199" s="174">
        <f t="shared" si="29"/>
        <v>1</v>
      </c>
      <c r="P199" s="176" t="s">
        <v>539</v>
      </c>
      <c r="Q199" s="177"/>
      <c r="R199" s="178"/>
      <c r="S199" s="42"/>
      <c r="T199" s="46"/>
      <c r="U199" s="43"/>
      <c r="V199" s="12"/>
      <c r="W199" s="12"/>
      <c r="X199" s="13"/>
      <c r="Y199" s="14"/>
      <c r="Z199" s="14"/>
      <c r="AA199" s="14"/>
      <c r="AB199" s="14"/>
      <c r="AC199" s="14"/>
      <c r="AD199" s="14"/>
      <c r="AE199" s="14"/>
      <c r="AF199" s="14"/>
      <c r="AG199" s="14"/>
      <c r="AH199" s="14"/>
      <c r="AI199" s="14"/>
      <c r="AJ199" s="14"/>
    </row>
    <row r="200" spans="1:36" ht="115.5" customHeight="1" x14ac:dyDescent="0.25">
      <c r="A200" s="167"/>
      <c r="B200" s="222"/>
      <c r="C200" s="218"/>
      <c r="D200" s="220"/>
      <c r="E200" s="173"/>
      <c r="F200" s="173"/>
      <c r="G200" s="183"/>
      <c r="H200" s="183"/>
      <c r="I200" s="4" t="s">
        <v>20</v>
      </c>
      <c r="J200" s="108">
        <v>0</v>
      </c>
      <c r="K200" s="108">
        <v>0</v>
      </c>
      <c r="L200" s="108">
        <v>0.1</v>
      </c>
      <c r="M200" s="108">
        <v>0.9</v>
      </c>
      <c r="N200" s="108">
        <f>J200+K200+L200+M200</f>
        <v>1</v>
      </c>
      <c r="O200" s="175"/>
      <c r="P200" s="179"/>
      <c r="Q200" s="180"/>
      <c r="R200" s="181"/>
      <c r="S200" s="44"/>
      <c r="T200" s="46"/>
      <c r="U200" s="45"/>
      <c r="V200" s="33"/>
      <c r="W200" s="33"/>
      <c r="X200" s="13"/>
      <c r="Y200" s="14"/>
      <c r="Z200" s="14"/>
      <c r="AA200" s="14"/>
      <c r="AB200" s="14"/>
      <c r="AC200" s="14"/>
      <c r="AD200" s="14"/>
      <c r="AE200" s="14"/>
      <c r="AF200" s="14"/>
      <c r="AG200" s="14"/>
      <c r="AH200" s="14"/>
      <c r="AI200" s="14"/>
      <c r="AJ200" s="14"/>
    </row>
    <row r="201" spans="1:36" ht="107.25" customHeight="1" x14ac:dyDescent="0.25">
      <c r="A201" s="167"/>
      <c r="B201" s="222"/>
      <c r="C201" s="217" t="s">
        <v>196</v>
      </c>
      <c r="D201" s="219" t="s">
        <v>360</v>
      </c>
      <c r="E201" s="172">
        <v>43466</v>
      </c>
      <c r="F201" s="172">
        <v>43830</v>
      </c>
      <c r="G201" s="182" t="s">
        <v>376</v>
      </c>
      <c r="H201" s="182" t="s">
        <v>377</v>
      </c>
      <c r="I201" s="1" t="s">
        <v>19</v>
      </c>
      <c r="J201" s="4">
        <v>2</v>
      </c>
      <c r="K201" s="4">
        <v>3</v>
      </c>
      <c r="L201" s="1">
        <v>3</v>
      </c>
      <c r="M201" s="1">
        <v>2</v>
      </c>
      <c r="N201" s="106">
        <f t="shared" si="27"/>
        <v>10</v>
      </c>
      <c r="O201" s="174">
        <f t="shared" si="29"/>
        <v>1</v>
      </c>
      <c r="P201" s="176" t="s">
        <v>540</v>
      </c>
      <c r="Q201" s="177"/>
      <c r="R201" s="178"/>
      <c r="S201" s="42"/>
      <c r="T201" s="46"/>
      <c r="U201" s="43"/>
      <c r="V201" s="12"/>
      <c r="W201" s="12"/>
      <c r="X201" s="13"/>
      <c r="Y201" s="14"/>
      <c r="Z201" s="14"/>
      <c r="AA201" s="14"/>
      <c r="AB201" s="14"/>
      <c r="AC201" s="14"/>
      <c r="AD201" s="14"/>
      <c r="AE201" s="14"/>
      <c r="AF201" s="14"/>
      <c r="AG201" s="14"/>
      <c r="AH201" s="14"/>
      <c r="AI201" s="14"/>
      <c r="AJ201" s="14"/>
    </row>
    <row r="202" spans="1:36" ht="112.5" customHeight="1" x14ac:dyDescent="0.25">
      <c r="A202" s="167"/>
      <c r="B202" s="222"/>
      <c r="C202" s="218"/>
      <c r="D202" s="220"/>
      <c r="E202" s="173"/>
      <c r="F202" s="173"/>
      <c r="G202" s="183"/>
      <c r="H202" s="183"/>
      <c r="I202" s="4" t="s">
        <v>20</v>
      </c>
      <c r="J202" s="4">
        <v>2</v>
      </c>
      <c r="K202" s="4">
        <v>3</v>
      </c>
      <c r="L202" s="4">
        <v>3</v>
      </c>
      <c r="M202" s="4">
        <v>2</v>
      </c>
      <c r="N202" s="106">
        <f t="shared" si="27"/>
        <v>10</v>
      </c>
      <c r="O202" s="175"/>
      <c r="P202" s="179"/>
      <c r="Q202" s="180"/>
      <c r="R202" s="181"/>
      <c r="S202" s="44"/>
      <c r="T202" s="46"/>
      <c r="U202" s="45"/>
      <c r="V202" s="33"/>
      <c r="W202" s="33"/>
      <c r="X202" s="13"/>
      <c r="Y202" s="14"/>
      <c r="Z202" s="14"/>
      <c r="AA202" s="14"/>
      <c r="AB202" s="14"/>
      <c r="AC202" s="14"/>
      <c r="AD202" s="14"/>
      <c r="AE202" s="14"/>
      <c r="AF202" s="14"/>
      <c r="AG202" s="14"/>
      <c r="AH202" s="14"/>
      <c r="AI202" s="14"/>
      <c r="AJ202" s="14"/>
    </row>
    <row r="203" spans="1:36" ht="48.75" customHeight="1" x14ac:dyDescent="0.25">
      <c r="A203" s="167"/>
      <c r="B203" s="222"/>
      <c r="C203" s="217" t="s">
        <v>197</v>
      </c>
      <c r="D203" s="219" t="s">
        <v>361</v>
      </c>
      <c r="E203" s="172">
        <v>43617</v>
      </c>
      <c r="F203" s="172">
        <v>43830</v>
      </c>
      <c r="G203" s="182" t="s">
        <v>376</v>
      </c>
      <c r="H203" s="182" t="s">
        <v>378</v>
      </c>
      <c r="I203" s="1" t="s">
        <v>19</v>
      </c>
      <c r="J203" s="108">
        <v>0</v>
      </c>
      <c r="K203" s="108">
        <v>0</v>
      </c>
      <c r="L203" s="108">
        <v>0.2</v>
      </c>
      <c r="M203" s="108">
        <v>0.8</v>
      </c>
      <c r="N203" s="108">
        <f t="shared" si="27"/>
        <v>1</v>
      </c>
      <c r="O203" s="174">
        <f t="shared" si="29"/>
        <v>1</v>
      </c>
      <c r="P203" s="176" t="s">
        <v>541</v>
      </c>
      <c r="Q203" s="177"/>
      <c r="R203" s="178"/>
      <c r="S203" s="42"/>
      <c r="T203" s="46"/>
      <c r="U203" s="43"/>
      <c r="V203" s="12"/>
      <c r="W203" s="12"/>
      <c r="X203" s="13"/>
      <c r="Y203" s="14"/>
      <c r="Z203" s="14"/>
      <c r="AA203" s="14"/>
      <c r="AB203" s="14"/>
      <c r="AC203" s="14"/>
      <c r="AD203" s="14"/>
      <c r="AE203" s="14"/>
      <c r="AF203" s="14"/>
      <c r="AG203" s="14"/>
      <c r="AH203" s="14"/>
      <c r="AI203" s="14"/>
      <c r="AJ203" s="14"/>
    </row>
    <row r="204" spans="1:36" ht="48.75" customHeight="1" x14ac:dyDescent="0.25">
      <c r="A204" s="167"/>
      <c r="B204" s="222"/>
      <c r="C204" s="218"/>
      <c r="D204" s="220"/>
      <c r="E204" s="173"/>
      <c r="F204" s="173"/>
      <c r="G204" s="183"/>
      <c r="H204" s="183"/>
      <c r="I204" s="4" t="s">
        <v>20</v>
      </c>
      <c r="J204" s="108">
        <v>0</v>
      </c>
      <c r="K204" s="108">
        <v>0</v>
      </c>
      <c r="L204" s="108">
        <v>0.2</v>
      </c>
      <c r="M204" s="108">
        <v>0.8</v>
      </c>
      <c r="N204" s="108">
        <f t="shared" si="27"/>
        <v>1</v>
      </c>
      <c r="O204" s="175"/>
      <c r="P204" s="179"/>
      <c r="Q204" s="180"/>
      <c r="R204" s="181"/>
      <c r="S204" s="44"/>
      <c r="T204" s="46"/>
      <c r="U204" s="45"/>
      <c r="V204" s="33"/>
      <c r="W204" s="33"/>
      <c r="X204" s="13"/>
      <c r="Y204" s="14"/>
      <c r="Z204" s="14"/>
      <c r="AA204" s="14"/>
      <c r="AB204" s="14"/>
      <c r="AC204" s="14"/>
      <c r="AD204" s="14"/>
      <c r="AE204" s="14"/>
      <c r="AF204" s="14"/>
      <c r="AG204" s="14"/>
      <c r="AH204" s="14"/>
      <c r="AI204" s="14"/>
      <c r="AJ204" s="14"/>
    </row>
    <row r="205" spans="1:36" ht="67.5" customHeight="1" x14ac:dyDescent="0.25">
      <c r="A205" s="167"/>
      <c r="B205" s="222"/>
      <c r="C205" s="217" t="s">
        <v>198</v>
      </c>
      <c r="D205" s="219" t="s">
        <v>362</v>
      </c>
      <c r="E205" s="172">
        <v>43647</v>
      </c>
      <c r="F205" s="172">
        <v>43830</v>
      </c>
      <c r="G205" s="182" t="s">
        <v>214</v>
      </c>
      <c r="H205" s="182" t="s">
        <v>379</v>
      </c>
      <c r="I205" s="1" t="s">
        <v>19</v>
      </c>
      <c r="J205" s="108">
        <v>0</v>
      </c>
      <c r="K205" s="108">
        <v>0</v>
      </c>
      <c r="L205" s="108">
        <v>0.1</v>
      </c>
      <c r="M205" s="108">
        <v>0.9</v>
      </c>
      <c r="N205" s="108">
        <f t="shared" si="27"/>
        <v>1</v>
      </c>
      <c r="O205" s="174">
        <f t="shared" si="29"/>
        <v>1</v>
      </c>
      <c r="P205" s="176" t="s">
        <v>542</v>
      </c>
      <c r="Q205" s="177"/>
      <c r="R205" s="178"/>
      <c r="S205" s="42"/>
      <c r="T205" s="46"/>
      <c r="U205" s="43"/>
      <c r="V205" s="12"/>
      <c r="W205" s="12"/>
      <c r="X205" s="13"/>
      <c r="Y205" s="14"/>
      <c r="Z205" s="14"/>
      <c r="AA205" s="14"/>
      <c r="AB205" s="14"/>
      <c r="AC205" s="14"/>
      <c r="AD205" s="14"/>
      <c r="AE205" s="14"/>
      <c r="AF205" s="14"/>
      <c r="AG205" s="14"/>
      <c r="AH205" s="14"/>
      <c r="AI205" s="14"/>
      <c r="AJ205" s="14"/>
    </row>
    <row r="206" spans="1:36" ht="80.25" customHeight="1" x14ac:dyDescent="0.25">
      <c r="A206" s="167"/>
      <c r="B206" s="222"/>
      <c r="C206" s="218"/>
      <c r="D206" s="220"/>
      <c r="E206" s="173"/>
      <c r="F206" s="173"/>
      <c r="G206" s="183"/>
      <c r="H206" s="183"/>
      <c r="I206" s="4" t="s">
        <v>20</v>
      </c>
      <c r="J206" s="108">
        <v>0</v>
      </c>
      <c r="K206" s="108">
        <v>0</v>
      </c>
      <c r="L206" s="108">
        <v>0.1</v>
      </c>
      <c r="M206" s="108">
        <v>0.9</v>
      </c>
      <c r="N206" s="108">
        <f t="shared" si="27"/>
        <v>1</v>
      </c>
      <c r="O206" s="175"/>
      <c r="P206" s="179"/>
      <c r="Q206" s="180"/>
      <c r="R206" s="181"/>
      <c r="S206" s="44"/>
      <c r="T206" s="46"/>
      <c r="U206" s="45"/>
      <c r="V206" s="33"/>
      <c r="W206" s="33"/>
      <c r="X206" s="13"/>
      <c r="Y206" s="14"/>
      <c r="Z206" s="14"/>
      <c r="AA206" s="14"/>
      <c r="AB206" s="14"/>
      <c r="AC206" s="14"/>
      <c r="AD206" s="14"/>
      <c r="AE206" s="14"/>
      <c r="AF206" s="14"/>
      <c r="AG206" s="14"/>
      <c r="AH206" s="14"/>
      <c r="AI206" s="14"/>
      <c r="AJ206" s="14"/>
    </row>
    <row r="207" spans="1:36" ht="114" customHeight="1" x14ac:dyDescent="0.25">
      <c r="A207" s="167"/>
      <c r="B207" s="222"/>
      <c r="C207" s="217" t="s">
        <v>199</v>
      </c>
      <c r="D207" s="219" t="s">
        <v>363</v>
      </c>
      <c r="E207" s="172">
        <v>43556</v>
      </c>
      <c r="F207" s="172">
        <v>43830</v>
      </c>
      <c r="G207" s="182" t="s">
        <v>210</v>
      </c>
      <c r="H207" s="182" t="s">
        <v>380</v>
      </c>
      <c r="I207" s="1" t="s">
        <v>19</v>
      </c>
      <c r="J207" s="108">
        <v>0</v>
      </c>
      <c r="K207" s="108">
        <v>0.2</v>
      </c>
      <c r="L207" s="108">
        <v>0.3</v>
      </c>
      <c r="M207" s="108">
        <v>0.5</v>
      </c>
      <c r="N207" s="3">
        <f t="shared" si="27"/>
        <v>1</v>
      </c>
      <c r="O207" s="174">
        <f t="shared" si="29"/>
        <v>0.9</v>
      </c>
      <c r="P207" s="176" t="s">
        <v>543</v>
      </c>
      <c r="Q207" s="177"/>
      <c r="R207" s="178"/>
      <c r="S207" s="42"/>
      <c r="T207" s="46"/>
      <c r="U207" s="43"/>
      <c r="V207" s="12"/>
      <c r="W207" s="12"/>
      <c r="X207" s="13"/>
      <c r="Y207" s="14"/>
      <c r="Z207" s="14"/>
      <c r="AA207" s="14"/>
      <c r="AB207" s="14"/>
      <c r="AC207" s="14"/>
      <c r="AD207" s="14"/>
      <c r="AE207" s="14"/>
      <c r="AF207" s="14"/>
      <c r="AG207" s="14"/>
      <c r="AH207" s="14"/>
      <c r="AI207" s="14"/>
      <c r="AJ207" s="14"/>
    </row>
    <row r="208" spans="1:36" ht="97.5" customHeight="1" x14ac:dyDescent="0.25">
      <c r="A208" s="167"/>
      <c r="B208" s="222"/>
      <c r="C208" s="218"/>
      <c r="D208" s="220"/>
      <c r="E208" s="173"/>
      <c r="F208" s="173"/>
      <c r="G208" s="183"/>
      <c r="H208" s="183"/>
      <c r="I208" s="4" t="s">
        <v>20</v>
      </c>
      <c r="J208" s="94">
        <v>0</v>
      </c>
      <c r="K208" s="108">
        <v>0.2</v>
      </c>
      <c r="L208" s="108">
        <v>0.3</v>
      </c>
      <c r="M208" s="94">
        <v>0.4</v>
      </c>
      <c r="N208" s="3">
        <f t="shared" si="27"/>
        <v>0.9</v>
      </c>
      <c r="O208" s="175"/>
      <c r="P208" s="179"/>
      <c r="Q208" s="180"/>
      <c r="R208" s="181"/>
      <c r="S208" s="44"/>
      <c r="T208" s="46"/>
      <c r="U208" s="45"/>
      <c r="V208" s="33"/>
      <c r="W208" s="33"/>
      <c r="X208" s="13"/>
      <c r="Y208" s="14"/>
      <c r="Z208" s="14"/>
      <c r="AA208" s="14"/>
      <c r="AB208" s="14"/>
      <c r="AC208" s="14"/>
      <c r="AD208" s="14"/>
      <c r="AE208" s="14"/>
      <c r="AF208" s="14"/>
      <c r="AG208" s="14"/>
      <c r="AH208" s="14"/>
      <c r="AI208" s="14"/>
      <c r="AJ208" s="14"/>
    </row>
    <row r="209" spans="1:36" ht="75" customHeight="1" x14ac:dyDescent="0.25">
      <c r="A209" s="167"/>
      <c r="B209" s="222"/>
      <c r="C209" s="217" t="s">
        <v>200</v>
      </c>
      <c r="D209" s="219" t="s">
        <v>364</v>
      </c>
      <c r="E209" s="172">
        <v>43497</v>
      </c>
      <c r="F209" s="172">
        <v>43830</v>
      </c>
      <c r="G209" s="182" t="s">
        <v>211</v>
      </c>
      <c r="H209" s="182" t="s">
        <v>215</v>
      </c>
      <c r="I209" s="1" t="s">
        <v>19</v>
      </c>
      <c r="J209" s="93">
        <v>85</v>
      </c>
      <c r="K209" s="93">
        <v>86</v>
      </c>
      <c r="L209" s="93">
        <v>86</v>
      </c>
      <c r="M209" s="93">
        <v>86</v>
      </c>
      <c r="N209" s="106">
        <f>J209+K209+L209+M209</f>
        <v>343</v>
      </c>
      <c r="O209" s="174">
        <f t="shared" si="29"/>
        <v>1</v>
      </c>
      <c r="P209" s="176" t="s">
        <v>544</v>
      </c>
      <c r="Q209" s="177"/>
      <c r="R209" s="178"/>
      <c r="S209" s="42"/>
      <c r="T209" s="46"/>
      <c r="U209" s="43"/>
      <c r="V209" s="12"/>
      <c r="W209" s="12"/>
      <c r="X209" s="13"/>
      <c r="Y209" s="14"/>
      <c r="Z209" s="14"/>
      <c r="AA209" s="14"/>
      <c r="AB209" s="14"/>
      <c r="AC209" s="14"/>
      <c r="AD209" s="14"/>
      <c r="AE209" s="14"/>
      <c r="AF209" s="14"/>
      <c r="AG209" s="14"/>
      <c r="AH209" s="14"/>
      <c r="AI209" s="14"/>
      <c r="AJ209" s="14"/>
    </row>
    <row r="210" spans="1:36" ht="66.75" customHeight="1" x14ac:dyDescent="0.25">
      <c r="A210" s="167"/>
      <c r="B210" s="222"/>
      <c r="C210" s="218"/>
      <c r="D210" s="220"/>
      <c r="E210" s="173"/>
      <c r="F210" s="173"/>
      <c r="G210" s="183"/>
      <c r="H210" s="183"/>
      <c r="I210" s="4" t="s">
        <v>20</v>
      </c>
      <c r="J210" s="4">
        <v>60</v>
      </c>
      <c r="K210" s="4">
        <v>88</v>
      </c>
      <c r="L210" s="93">
        <v>100</v>
      </c>
      <c r="M210" s="4">
        <v>95</v>
      </c>
      <c r="N210" s="106">
        <f t="shared" ref="N210" si="30">J210+K210+L210+M210</f>
        <v>343</v>
      </c>
      <c r="O210" s="175"/>
      <c r="P210" s="179"/>
      <c r="Q210" s="180"/>
      <c r="R210" s="181"/>
      <c r="S210" s="44"/>
      <c r="T210" s="46"/>
      <c r="U210" s="45"/>
      <c r="V210" s="33"/>
      <c r="W210" s="33"/>
      <c r="X210" s="13"/>
      <c r="Y210" s="14"/>
      <c r="Z210" s="14"/>
      <c r="AA210" s="14"/>
      <c r="AB210" s="14"/>
      <c r="AC210" s="14"/>
      <c r="AD210" s="14"/>
      <c r="AE210" s="14"/>
      <c r="AF210" s="14"/>
      <c r="AG210" s="14"/>
      <c r="AH210" s="14"/>
      <c r="AI210" s="14"/>
      <c r="AJ210" s="14"/>
    </row>
    <row r="211" spans="1:36" ht="48.75" customHeight="1" x14ac:dyDescent="0.25">
      <c r="A211" s="167"/>
      <c r="B211" s="222"/>
      <c r="C211" s="217" t="s">
        <v>201</v>
      </c>
      <c r="D211" s="219" t="s">
        <v>365</v>
      </c>
      <c r="E211" s="172">
        <v>43497</v>
      </c>
      <c r="F211" s="172">
        <v>43555</v>
      </c>
      <c r="G211" s="182" t="s">
        <v>381</v>
      </c>
      <c r="H211" s="182" t="s">
        <v>382</v>
      </c>
      <c r="I211" s="1" t="s">
        <v>19</v>
      </c>
      <c r="J211" s="4">
        <v>1</v>
      </c>
      <c r="K211" s="4">
        <v>0</v>
      </c>
      <c r="L211" s="4">
        <v>0</v>
      </c>
      <c r="M211" s="4">
        <v>0</v>
      </c>
      <c r="N211" s="4">
        <f t="shared" si="27"/>
        <v>1</v>
      </c>
      <c r="O211" s="174">
        <f t="shared" si="29"/>
        <v>1</v>
      </c>
      <c r="P211" s="176" t="s">
        <v>548</v>
      </c>
      <c r="Q211" s="177"/>
      <c r="R211" s="178"/>
      <c r="S211" s="42"/>
      <c r="T211" s="46"/>
      <c r="U211" s="43"/>
      <c r="V211" s="12"/>
      <c r="W211" s="12"/>
      <c r="X211" s="13"/>
      <c r="Y211" s="14"/>
      <c r="Z211" s="14"/>
      <c r="AA211" s="14"/>
      <c r="AB211" s="14"/>
      <c r="AC211" s="14"/>
      <c r="AD211" s="14"/>
      <c r="AE211" s="14"/>
      <c r="AF211" s="14"/>
      <c r="AG211" s="14"/>
      <c r="AH211" s="14"/>
      <c r="AI211" s="14"/>
      <c r="AJ211" s="14"/>
    </row>
    <row r="212" spans="1:36" ht="48.75" customHeight="1" x14ac:dyDescent="0.25">
      <c r="A212" s="167"/>
      <c r="B212" s="222"/>
      <c r="C212" s="218"/>
      <c r="D212" s="220"/>
      <c r="E212" s="173"/>
      <c r="F212" s="173"/>
      <c r="G212" s="183"/>
      <c r="H212" s="183"/>
      <c r="I212" s="4" t="s">
        <v>20</v>
      </c>
      <c r="J212" s="4">
        <v>1</v>
      </c>
      <c r="K212" s="4">
        <v>0</v>
      </c>
      <c r="L212" s="4">
        <v>0</v>
      </c>
      <c r="M212" s="4">
        <v>0</v>
      </c>
      <c r="N212" s="4">
        <f t="shared" si="27"/>
        <v>1</v>
      </c>
      <c r="O212" s="175"/>
      <c r="P212" s="179"/>
      <c r="Q212" s="180"/>
      <c r="R212" s="181"/>
      <c r="S212" s="44"/>
      <c r="T212" s="46"/>
      <c r="U212" s="45"/>
      <c r="V212" s="33"/>
      <c r="W212" s="33"/>
      <c r="X212" s="13"/>
      <c r="Y212" s="14"/>
      <c r="Z212" s="14"/>
      <c r="AA212" s="14"/>
      <c r="AB212" s="14"/>
      <c r="AC212" s="14"/>
      <c r="AD212" s="14"/>
      <c r="AE212" s="14"/>
      <c r="AF212" s="14"/>
      <c r="AG212" s="14"/>
      <c r="AH212" s="14"/>
      <c r="AI212" s="14"/>
      <c r="AJ212" s="14"/>
    </row>
    <row r="213" spans="1:36" ht="65.25" customHeight="1" x14ac:dyDescent="0.25">
      <c r="A213" s="167"/>
      <c r="B213" s="222"/>
      <c r="C213" s="217" t="s">
        <v>202</v>
      </c>
      <c r="D213" s="219" t="s">
        <v>366</v>
      </c>
      <c r="E213" s="172">
        <v>43678</v>
      </c>
      <c r="F213" s="172">
        <v>43830</v>
      </c>
      <c r="G213" s="182" t="s">
        <v>210</v>
      </c>
      <c r="H213" s="182" t="s">
        <v>383</v>
      </c>
      <c r="I213" s="1" t="s">
        <v>19</v>
      </c>
      <c r="J213" s="94">
        <v>0</v>
      </c>
      <c r="K213" s="94">
        <v>0</v>
      </c>
      <c r="L213" s="94">
        <v>0.5</v>
      </c>
      <c r="M213" s="94">
        <v>0.5</v>
      </c>
      <c r="N213" s="94">
        <f t="shared" si="27"/>
        <v>1</v>
      </c>
      <c r="O213" s="174">
        <f t="shared" si="29"/>
        <v>1</v>
      </c>
      <c r="P213" s="176" t="s">
        <v>545</v>
      </c>
      <c r="Q213" s="177"/>
      <c r="R213" s="178"/>
      <c r="S213" s="42"/>
      <c r="T213" s="46"/>
      <c r="U213" s="43"/>
      <c r="V213" s="12"/>
      <c r="W213" s="12"/>
      <c r="X213" s="13"/>
      <c r="Y213" s="14"/>
      <c r="Z213" s="14"/>
      <c r="AA213" s="14"/>
      <c r="AB213" s="14"/>
      <c r="AC213" s="14"/>
      <c r="AD213" s="14"/>
      <c r="AE213" s="14"/>
      <c r="AF213" s="14"/>
      <c r="AG213" s="14"/>
      <c r="AH213" s="14"/>
      <c r="AI213" s="14"/>
      <c r="AJ213" s="14"/>
    </row>
    <row r="214" spans="1:36" ht="83.25" customHeight="1" x14ac:dyDescent="0.25">
      <c r="A214" s="167"/>
      <c r="B214" s="222"/>
      <c r="C214" s="218"/>
      <c r="D214" s="220"/>
      <c r="E214" s="173"/>
      <c r="F214" s="173"/>
      <c r="G214" s="183"/>
      <c r="H214" s="183"/>
      <c r="I214" s="4" t="s">
        <v>20</v>
      </c>
      <c r="J214" s="94">
        <v>0</v>
      </c>
      <c r="K214" s="94">
        <v>0</v>
      </c>
      <c r="L214" s="94">
        <v>0.5</v>
      </c>
      <c r="M214" s="94">
        <v>0.5</v>
      </c>
      <c r="N214" s="94">
        <f t="shared" si="27"/>
        <v>1</v>
      </c>
      <c r="O214" s="175"/>
      <c r="P214" s="179"/>
      <c r="Q214" s="180"/>
      <c r="R214" s="181"/>
      <c r="S214" s="44"/>
      <c r="T214" s="46"/>
      <c r="U214" s="45"/>
      <c r="V214" s="33"/>
      <c r="W214" s="33"/>
      <c r="X214" s="13"/>
      <c r="Y214" s="14"/>
      <c r="Z214" s="14"/>
      <c r="AA214" s="14"/>
      <c r="AB214" s="14"/>
      <c r="AC214" s="14"/>
      <c r="AD214" s="14"/>
      <c r="AE214" s="14"/>
      <c r="AF214" s="14"/>
      <c r="AG214" s="14"/>
      <c r="AH214" s="14"/>
      <c r="AI214" s="14"/>
      <c r="AJ214" s="14"/>
    </row>
    <row r="215" spans="1:36" ht="48.75" customHeight="1" x14ac:dyDescent="0.25">
      <c r="A215" s="167"/>
      <c r="B215" s="222"/>
      <c r="C215" s="217" t="s">
        <v>203</v>
      </c>
      <c r="D215" s="219" t="s">
        <v>367</v>
      </c>
      <c r="E215" s="172">
        <v>43770</v>
      </c>
      <c r="F215" s="172">
        <v>43830</v>
      </c>
      <c r="G215" s="182" t="s">
        <v>384</v>
      </c>
      <c r="H215" s="182" t="s">
        <v>385</v>
      </c>
      <c r="I215" s="1" t="s">
        <v>19</v>
      </c>
      <c r="J215" s="4">
        <v>0</v>
      </c>
      <c r="K215" s="4">
        <v>0</v>
      </c>
      <c r="L215" s="4">
        <v>1</v>
      </c>
      <c r="M215" s="4">
        <v>1</v>
      </c>
      <c r="N215" s="4">
        <f t="shared" si="27"/>
        <v>2</v>
      </c>
      <c r="O215" s="174">
        <f t="shared" si="29"/>
        <v>1</v>
      </c>
      <c r="P215" s="184" t="s">
        <v>547</v>
      </c>
      <c r="Q215" s="185"/>
      <c r="R215" s="186"/>
      <c r="S215" s="42"/>
      <c r="T215" s="46"/>
      <c r="U215" s="43"/>
      <c r="V215" s="12"/>
      <c r="W215" s="12"/>
      <c r="X215" s="13"/>
      <c r="Y215" s="14"/>
      <c r="Z215" s="14"/>
      <c r="AA215" s="14"/>
      <c r="AB215" s="14"/>
      <c r="AC215" s="14"/>
      <c r="AD215" s="14"/>
      <c r="AE215" s="14"/>
      <c r="AF215" s="14"/>
      <c r="AG215" s="14"/>
      <c r="AH215" s="14"/>
      <c r="AI215" s="14"/>
      <c r="AJ215" s="14"/>
    </row>
    <row r="216" spans="1:36" ht="48.75" customHeight="1" x14ac:dyDescent="0.25">
      <c r="A216" s="167"/>
      <c r="B216" s="222"/>
      <c r="C216" s="218"/>
      <c r="D216" s="220"/>
      <c r="E216" s="173"/>
      <c r="F216" s="173"/>
      <c r="G216" s="183"/>
      <c r="H216" s="183"/>
      <c r="I216" s="4" t="s">
        <v>20</v>
      </c>
      <c r="J216" s="4">
        <v>0</v>
      </c>
      <c r="K216" s="4">
        <v>0</v>
      </c>
      <c r="L216" s="4">
        <v>1</v>
      </c>
      <c r="M216" s="4">
        <v>1</v>
      </c>
      <c r="N216" s="4">
        <f t="shared" si="27"/>
        <v>2</v>
      </c>
      <c r="O216" s="175"/>
      <c r="P216" s="187"/>
      <c r="Q216" s="188"/>
      <c r="R216" s="189"/>
      <c r="S216" s="44"/>
      <c r="T216" s="46"/>
      <c r="U216" s="45"/>
      <c r="V216" s="33"/>
      <c r="W216" s="33"/>
      <c r="X216" s="13"/>
      <c r="Y216" s="14"/>
      <c r="Z216" s="14"/>
      <c r="AA216" s="14"/>
      <c r="AB216" s="14"/>
      <c r="AC216" s="14"/>
      <c r="AD216" s="14"/>
      <c r="AE216" s="14"/>
      <c r="AF216" s="14"/>
      <c r="AG216" s="14"/>
      <c r="AH216" s="14"/>
      <c r="AI216" s="14"/>
      <c r="AJ216" s="14"/>
    </row>
    <row r="217" spans="1:36" ht="48.75" customHeight="1" x14ac:dyDescent="0.25">
      <c r="A217" s="167"/>
      <c r="B217" s="222"/>
      <c r="C217" s="170" t="s">
        <v>204</v>
      </c>
      <c r="D217" s="170" t="s">
        <v>368</v>
      </c>
      <c r="E217" s="172">
        <v>43770</v>
      </c>
      <c r="F217" s="172">
        <v>43830</v>
      </c>
      <c r="G217" s="170" t="s">
        <v>209</v>
      </c>
      <c r="H217" s="170" t="s">
        <v>382</v>
      </c>
      <c r="I217" s="1" t="s">
        <v>19</v>
      </c>
      <c r="J217" s="4">
        <v>0</v>
      </c>
      <c r="K217" s="4">
        <v>0</v>
      </c>
      <c r="L217" s="4">
        <v>0</v>
      </c>
      <c r="M217" s="4">
        <v>1</v>
      </c>
      <c r="N217" s="4">
        <f t="shared" si="27"/>
        <v>1</v>
      </c>
      <c r="O217" s="174">
        <f t="shared" si="29"/>
        <v>0</v>
      </c>
      <c r="P217" s="176" t="s">
        <v>546</v>
      </c>
      <c r="Q217" s="177"/>
      <c r="R217" s="178"/>
      <c r="S217" s="42"/>
      <c r="T217" s="46"/>
      <c r="U217" s="43"/>
      <c r="V217" s="12"/>
      <c r="W217" s="12"/>
      <c r="X217" s="13"/>
      <c r="Y217" s="14"/>
      <c r="Z217" s="14"/>
      <c r="AA217" s="14"/>
      <c r="AB217" s="14"/>
      <c r="AC217" s="14"/>
      <c r="AD217" s="14"/>
      <c r="AE217" s="14"/>
      <c r="AF217" s="14"/>
      <c r="AG217" s="14"/>
      <c r="AH217" s="14"/>
      <c r="AI217" s="14"/>
      <c r="AJ217" s="14"/>
    </row>
    <row r="218" spans="1:36" ht="48.75" customHeight="1" x14ac:dyDescent="0.25">
      <c r="A218" s="167"/>
      <c r="B218" s="222"/>
      <c r="C218" s="171"/>
      <c r="D218" s="171"/>
      <c r="E218" s="173"/>
      <c r="F218" s="173"/>
      <c r="G218" s="171"/>
      <c r="H218" s="171"/>
      <c r="I218" s="4" t="s">
        <v>20</v>
      </c>
      <c r="J218" s="4">
        <v>0</v>
      </c>
      <c r="K218" s="4">
        <v>0</v>
      </c>
      <c r="L218" s="4">
        <v>0</v>
      </c>
      <c r="M218" s="4">
        <v>0</v>
      </c>
      <c r="N218" s="4">
        <f t="shared" si="27"/>
        <v>0</v>
      </c>
      <c r="O218" s="175"/>
      <c r="P218" s="179"/>
      <c r="Q218" s="180"/>
      <c r="R218" s="181"/>
      <c r="S218" s="44"/>
      <c r="T218" s="46"/>
      <c r="U218" s="45"/>
      <c r="V218" s="33"/>
      <c r="W218" s="33"/>
      <c r="X218" s="13"/>
      <c r="Y218" s="14"/>
      <c r="Z218" s="14"/>
      <c r="AA218" s="14"/>
      <c r="AB218" s="14"/>
      <c r="AC218" s="14"/>
      <c r="AD218" s="14"/>
      <c r="AE218" s="14"/>
      <c r="AF218" s="14"/>
      <c r="AG218" s="14"/>
      <c r="AH218" s="14"/>
      <c r="AI218" s="14"/>
      <c r="AJ218" s="14"/>
    </row>
    <row r="219" spans="1:36" ht="28.5" customHeight="1" x14ac:dyDescent="0.25">
      <c r="A219" s="5"/>
      <c r="B219" s="305" t="s">
        <v>10</v>
      </c>
      <c r="C219" s="306"/>
      <c r="D219" s="306"/>
      <c r="E219" s="306"/>
      <c r="F219" s="306"/>
      <c r="G219" s="306"/>
      <c r="H219" s="306"/>
      <c r="I219" s="306"/>
      <c r="J219" s="306"/>
      <c r="K219" s="306"/>
      <c r="L219" s="306"/>
      <c r="M219" s="306"/>
      <c r="N219" s="307"/>
      <c r="O219" s="3">
        <f>+SUM(O187:O218)/16</f>
        <v>0.93125000000000002</v>
      </c>
      <c r="P219" s="83"/>
      <c r="Q219" s="84"/>
      <c r="R219" s="85"/>
      <c r="S219" s="5"/>
      <c r="T219" s="12"/>
      <c r="U219" s="12"/>
      <c r="V219" s="12"/>
      <c r="W219" s="12"/>
      <c r="X219" s="13"/>
      <c r="Y219" s="14"/>
      <c r="Z219" s="14"/>
      <c r="AA219" s="14"/>
      <c r="AB219" s="14"/>
      <c r="AC219" s="14"/>
      <c r="AD219" s="14"/>
      <c r="AE219" s="14"/>
      <c r="AF219" s="14"/>
      <c r="AG219" s="14"/>
      <c r="AH219" s="14"/>
      <c r="AI219" s="14"/>
      <c r="AJ219" s="14"/>
    </row>
    <row r="220" spans="1:36" ht="38.25" customHeight="1" x14ac:dyDescent="0.25">
      <c r="A220" s="5"/>
      <c r="B220" s="202" t="s">
        <v>216</v>
      </c>
      <c r="C220" s="203"/>
      <c r="D220" s="203"/>
      <c r="E220" s="203"/>
      <c r="F220" s="203"/>
      <c r="G220" s="203"/>
      <c r="H220" s="203"/>
      <c r="I220" s="203"/>
      <c r="J220" s="203"/>
      <c r="K220" s="204"/>
      <c r="L220" s="205" t="s">
        <v>11</v>
      </c>
      <c r="M220" s="205"/>
      <c r="N220" s="309">
        <v>7.7299999999999994E-2</v>
      </c>
      <c r="O220" s="310"/>
      <c r="P220" s="206" t="s">
        <v>34</v>
      </c>
      <c r="Q220" s="206"/>
      <c r="R220" s="138">
        <f>O243*N220</f>
        <v>7.7299999999999994E-2</v>
      </c>
      <c r="S220" s="34"/>
      <c r="T220" s="35"/>
      <c r="U220" s="35"/>
      <c r="V220" s="35"/>
      <c r="W220" s="12"/>
      <c r="X220" s="13"/>
      <c r="Y220" s="14"/>
      <c r="Z220" s="14"/>
      <c r="AA220" s="14"/>
      <c r="AB220" s="14"/>
      <c r="AC220" s="14"/>
      <c r="AD220" s="14"/>
      <c r="AE220" s="14"/>
      <c r="AF220" s="14"/>
      <c r="AG220" s="14"/>
      <c r="AH220" s="14"/>
      <c r="AI220" s="14"/>
      <c r="AJ220" s="14"/>
    </row>
    <row r="221" spans="1:36" ht="45" customHeight="1" x14ac:dyDescent="0.25">
      <c r="A221" s="5"/>
      <c r="B221" s="207" t="s">
        <v>6</v>
      </c>
      <c r="C221" s="209" t="s">
        <v>30</v>
      </c>
      <c r="D221" s="209" t="s">
        <v>275</v>
      </c>
      <c r="E221" s="209" t="s">
        <v>8</v>
      </c>
      <c r="F221" s="209" t="s">
        <v>9</v>
      </c>
      <c r="G221" s="209" t="s">
        <v>3</v>
      </c>
      <c r="H221" s="209" t="s">
        <v>4</v>
      </c>
      <c r="I221" s="226" t="s">
        <v>28</v>
      </c>
      <c r="J221" s="227"/>
      <c r="K221" s="227"/>
      <c r="L221" s="227"/>
      <c r="M221" s="227"/>
      <c r="N221" s="227"/>
      <c r="O221" s="228"/>
      <c r="P221" s="211" t="s">
        <v>29</v>
      </c>
      <c r="Q221" s="212"/>
      <c r="R221" s="213"/>
      <c r="S221" s="19"/>
      <c r="T221" s="37"/>
      <c r="U221" s="38"/>
      <c r="V221" s="37"/>
      <c r="W221" s="12"/>
      <c r="X221" s="12"/>
      <c r="Y221" s="14"/>
      <c r="Z221" s="14"/>
      <c r="AA221" s="14"/>
      <c r="AB221" s="14"/>
      <c r="AC221" s="14"/>
      <c r="AD221" s="14"/>
      <c r="AE221" s="14"/>
      <c r="AF221" s="14"/>
      <c r="AG221" s="14"/>
      <c r="AH221" s="14"/>
      <c r="AI221" s="14"/>
      <c r="AJ221" s="14"/>
    </row>
    <row r="222" spans="1:36" ht="21" customHeight="1" x14ac:dyDescent="0.25">
      <c r="A222" s="6"/>
      <c r="B222" s="208"/>
      <c r="C222" s="210"/>
      <c r="D222" s="210"/>
      <c r="E222" s="210"/>
      <c r="F222" s="210"/>
      <c r="G222" s="210"/>
      <c r="H222" s="210"/>
      <c r="I222" s="36" t="s">
        <v>31</v>
      </c>
      <c r="J222" s="39" t="s">
        <v>21</v>
      </c>
      <c r="K222" s="39" t="s">
        <v>22</v>
      </c>
      <c r="L222" s="39" t="s">
        <v>23</v>
      </c>
      <c r="M222" s="39" t="s">
        <v>24</v>
      </c>
      <c r="N222" s="39" t="s">
        <v>15</v>
      </c>
      <c r="O222" s="72" t="s">
        <v>91</v>
      </c>
      <c r="P222" s="214"/>
      <c r="Q222" s="215"/>
      <c r="R222" s="216"/>
      <c r="S222" s="40"/>
      <c r="T222" s="41"/>
      <c r="U222" s="41"/>
      <c r="V222" s="41"/>
      <c r="W222" s="33"/>
      <c r="X222" s="13"/>
      <c r="Y222" s="14"/>
      <c r="Z222" s="14"/>
      <c r="AA222" s="14"/>
      <c r="AB222" s="14"/>
      <c r="AC222" s="14"/>
      <c r="AD222" s="14"/>
      <c r="AE222" s="14"/>
      <c r="AF222" s="14"/>
      <c r="AG222" s="14"/>
      <c r="AH222" s="14"/>
      <c r="AI222" s="14"/>
      <c r="AJ222" s="14"/>
    </row>
    <row r="223" spans="1:36" ht="48.75" customHeight="1" x14ac:dyDescent="0.25">
      <c r="A223" s="167"/>
      <c r="B223" s="221" t="s">
        <v>217</v>
      </c>
      <c r="C223" s="217" t="s">
        <v>218</v>
      </c>
      <c r="D223" s="219" t="s">
        <v>335</v>
      </c>
      <c r="E223" s="172">
        <v>43467</v>
      </c>
      <c r="F223" s="172">
        <v>43830</v>
      </c>
      <c r="G223" s="182" t="s">
        <v>228</v>
      </c>
      <c r="H223" s="182" t="s">
        <v>229</v>
      </c>
      <c r="I223" s="1" t="s">
        <v>19</v>
      </c>
      <c r="J223" s="107">
        <v>9116</v>
      </c>
      <c r="K223" s="107">
        <v>3406</v>
      </c>
      <c r="L223" s="107">
        <v>9338</v>
      </c>
      <c r="M223" s="107">
        <v>9380</v>
      </c>
      <c r="N223" s="107">
        <f t="shared" ref="N223:N228" si="31">SUM(J223:M223)</f>
        <v>31240</v>
      </c>
      <c r="O223" s="174">
        <f t="shared" ref="O223:O225" si="32">+N224/N223</f>
        <v>1</v>
      </c>
      <c r="P223" s="176" t="s">
        <v>555</v>
      </c>
      <c r="Q223" s="177"/>
      <c r="R223" s="178"/>
      <c r="S223" s="42"/>
      <c r="T223" s="198"/>
      <c r="U223" s="43"/>
      <c r="V223" s="12"/>
      <c r="W223" s="12"/>
      <c r="X223" s="13"/>
      <c r="Y223" s="14"/>
      <c r="Z223" s="14"/>
      <c r="AA223" s="14"/>
      <c r="AB223" s="14"/>
      <c r="AC223" s="14"/>
      <c r="AD223" s="14"/>
      <c r="AE223" s="14"/>
      <c r="AF223" s="14"/>
      <c r="AG223" s="14"/>
      <c r="AH223" s="14"/>
      <c r="AI223" s="14"/>
      <c r="AJ223" s="14"/>
    </row>
    <row r="224" spans="1:36" ht="48.75" customHeight="1" x14ac:dyDescent="0.25">
      <c r="A224" s="167"/>
      <c r="B224" s="222"/>
      <c r="C224" s="218"/>
      <c r="D224" s="220"/>
      <c r="E224" s="173"/>
      <c r="F224" s="173"/>
      <c r="G224" s="183"/>
      <c r="H224" s="183"/>
      <c r="I224" s="4" t="s">
        <v>20</v>
      </c>
      <c r="J224" s="107">
        <v>9116</v>
      </c>
      <c r="K224" s="107">
        <v>3406</v>
      </c>
      <c r="L224" s="107">
        <v>9338</v>
      </c>
      <c r="M224" s="107">
        <v>9380</v>
      </c>
      <c r="N224" s="107">
        <f t="shared" si="31"/>
        <v>31240</v>
      </c>
      <c r="O224" s="175"/>
      <c r="P224" s="179"/>
      <c r="Q224" s="180"/>
      <c r="R224" s="181"/>
      <c r="S224" s="44"/>
      <c r="T224" s="199"/>
      <c r="U224" s="45"/>
      <c r="V224" s="33"/>
      <c r="W224" s="33"/>
      <c r="X224" s="13"/>
      <c r="Y224" s="14"/>
      <c r="Z224" s="14"/>
      <c r="AA224" s="14"/>
      <c r="AB224" s="14"/>
      <c r="AC224" s="14"/>
      <c r="AD224" s="14"/>
      <c r="AE224" s="14"/>
      <c r="AF224" s="14"/>
      <c r="AG224" s="14"/>
      <c r="AH224" s="14"/>
      <c r="AI224" s="14"/>
      <c r="AJ224" s="14"/>
    </row>
    <row r="225" spans="1:36" ht="48.75" customHeight="1" x14ac:dyDescent="0.25">
      <c r="A225" s="167"/>
      <c r="B225" s="222"/>
      <c r="C225" s="217" t="s">
        <v>219</v>
      </c>
      <c r="D225" s="219" t="s">
        <v>336</v>
      </c>
      <c r="E225" s="172">
        <v>43467</v>
      </c>
      <c r="F225" s="172">
        <v>43830</v>
      </c>
      <c r="G225" s="182" t="s">
        <v>228</v>
      </c>
      <c r="H225" s="182" t="s">
        <v>230</v>
      </c>
      <c r="I225" s="1" t="s">
        <v>19</v>
      </c>
      <c r="J225" s="107">
        <v>5251</v>
      </c>
      <c r="K225" s="107">
        <v>8978</v>
      </c>
      <c r="L225" s="107">
        <v>8765</v>
      </c>
      <c r="M225" s="107">
        <v>41561</v>
      </c>
      <c r="N225" s="107">
        <f t="shared" si="31"/>
        <v>64555</v>
      </c>
      <c r="O225" s="174">
        <f t="shared" si="32"/>
        <v>1</v>
      </c>
      <c r="P225" s="176" t="s">
        <v>554</v>
      </c>
      <c r="Q225" s="177"/>
      <c r="R225" s="178"/>
      <c r="S225" s="42"/>
      <c r="T225" s="199"/>
      <c r="U225" s="43"/>
      <c r="V225" s="12"/>
      <c r="W225" s="12"/>
      <c r="X225" s="13"/>
      <c r="Y225" s="14"/>
      <c r="Z225" s="14"/>
      <c r="AA225" s="14"/>
      <c r="AB225" s="14"/>
      <c r="AC225" s="14"/>
      <c r="AD225" s="14"/>
      <c r="AE225" s="14"/>
      <c r="AF225" s="14"/>
      <c r="AG225" s="14"/>
      <c r="AH225" s="14"/>
      <c r="AI225" s="14"/>
      <c r="AJ225" s="14"/>
    </row>
    <row r="226" spans="1:36" ht="48.75" customHeight="1" x14ac:dyDescent="0.25">
      <c r="A226" s="167"/>
      <c r="B226" s="222"/>
      <c r="C226" s="218"/>
      <c r="D226" s="220"/>
      <c r="E226" s="173"/>
      <c r="F226" s="173"/>
      <c r="G226" s="183"/>
      <c r="H226" s="183"/>
      <c r="I226" s="4" t="s">
        <v>20</v>
      </c>
      <c r="J226" s="107">
        <v>5251</v>
      </c>
      <c r="K226" s="107">
        <v>8978</v>
      </c>
      <c r="L226" s="107">
        <v>8765</v>
      </c>
      <c r="M226" s="107">
        <v>41561</v>
      </c>
      <c r="N226" s="107">
        <f t="shared" si="31"/>
        <v>64555</v>
      </c>
      <c r="O226" s="175"/>
      <c r="P226" s="179"/>
      <c r="Q226" s="180"/>
      <c r="R226" s="181"/>
      <c r="S226" s="44"/>
      <c r="T226" s="199"/>
      <c r="U226" s="45"/>
      <c r="V226" s="33"/>
      <c r="W226" s="33"/>
      <c r="X226" s="13"/>
      <c r="Y226" s="14"/>
      <c r="Z226" s="14"/>
      <c r="AA226" s="14"/>
      <c r="AB226" s="14"/>
      <c r="AC226" s="14"/>
      <c r="AD226" s="14"/>
      <c r="AE226" s="14"/>
      <c r="AF226" s="14"/>
      <c r="AG226" s="14"/>
      <c r="AH226" s="14"/>
      <c r="AI226" s="14"/>
      <c r="AJ226" s="14"/>
    </row>
    <row r="227" spans="1:36" ht="48.75" customHeight="1" x14ac:dyDescent="0.25">
      <c r="A227" s="167"/>
      <c r="B227" s="222"/>
      <c r="C227" s="217" t="s">
        <v>220</v>
      </c>
      <c r="D227" s="219" t="s">
        <v>337</v>
      </c>
      <c r="E227" s="172">
        <v>43467</v>
      </c>
      <c r="F227" s="172">
        <v>43830</v>
      </c>
      <c r="G227" s="182" t="s">
        <v>228</v>
      </c>
      <c r="H227" s="182" t="s">
        <v>231</v>
      </c>
      <c r="I227" s="4" t="s">
        <v>19</v>
      </c>
      <c r="J227" s="107">
        <v>19291</v>
      </c>
      <c r="K227" s="107">
        <v>7411</v>
      </c>
      <c r="L227" s="107">
        <v>6428</v>
      </c>
      <c r="M227" s="107">
        <v>36066</v>
      </c>
      <c r="N227" s="107">
        <f t="shared" si="31"/>
        <v>69196</v>
      </c>
      <c r="O227" s="174">
        <f t="shared" ref="O227" si="33">+N228/N227</f>
        <v>1</v>
      </c>
      <c r="P227" s="176" t="s">
        <v>553</v>
      </c>
      <c r="Q227" s="177"/>
      <c r="R227" s="178"/>
      <c r="S227" s="42"/>
      <c r="T227" s="199"/>
      <c r="U227" s="43"/>
      <c r="V227" s="12"/>
      <c r="W227" s="12"/>
      <c r="X227" s="13"/>
      <c r="Y227" s="14"/>
      <c r="Z227" s="14"/>
      <c r="AA227" s="14"/>
      <c r="AB227" s="14"/>
      <c r="AC227" s="14"/>
      <c r="AD227" s="14"/>
      <c r="AE227" s="14"/>
      <c r="AF227" s="14"/>
      <c r="AG227" s="14"/>
      <c r="AH227" s="14"/>
      <c r="AI227" s="14"/>
      <c r="AJ227" s="14"/>
    </row>
    <row r="228" spans="1:36" ht="48.75" customHeight="1" x14ac:dyDescent="0.25">
      <c r="A228" s="167"/>
      <c r="B228" s="222"/>
      <c r="C228" s="218"/>
      <c r="D228" s="220"/>
      <c r="E228" s="173"/>
      <c r="F228" s="173"/>
      <c r="G228" s="183"/>
      <c r="H228" s="183"/>
      <c r="I228" s="4" t="s">
        <v>20</v>
      </c>
      <c r="J228" s="107">
        <v>19291</v>
      </c>
      <c r="K228" s="107">
        <v>7411</v>
      </c>
      <c r="L228" s="107">
        <v>6428</v>
      </c>
      <c r="M228" s="107">
        <v>36066</v>
      </c>
      <c r="N228" s="107">
        <f t="shared" si="31"/>
        <v>69196</v>
      </c>
      <c r="O228" s="175"/>
      <c r="P228" s="179"/>
      <c r="Q228" s="180"/>
      <c r="R228" s="181"/>
      <c r="S228" s="44"/>
      <c r="T228" s="199"/>
      <c r="U228" s="45"/>
      <c r="V228" s="33"/>
      <c r="W228" s="33"/>
      <c r="X228" s="13"/>
      <c r="Y228" s="14"/>
      <c r="Z228" s="14"/>
      <c r="AA228" s="14"/>
      <c r="AB228" s="14"/>
      <c r="AC228" s="14"/>
      <c r="AD228" s="14"/>
      <c r="AE228" s="14"/>
      <c r="AF228" s="14"/>
      <c r="AG228" s="14"/>
      <c r="AH228" s="14"/>
      <c r="AI228" s="14"/>
      <c r="AJ228" s="14"/>
    </row>
    <row r="229" spans="1:36" ht="48.75" customHeight="1" x14ac:dyDescent="0.25">
      <c r="A229" s="167"/>
      <c r="B229" s="222"/>
      <c r="C229" s="217" t="s">
        <v>221</v>
      </c>
      <c r="D229" s="219" t="s">
        <v>338</v>
      </c>
      <c r="E229" s="172">
        <v>43646</v>
      </c>
      <c r="F229" s="172">
        <v>43830</v>
      </c>
      <c r="G229" s="182" t="s">
        <v>228</v>
      </c>
      <c r="H229" s="182" t="s">
        <v>232</v>
      </c>
      <c r="I229" s="4" t="s">
        <v>19</v>
      </c>
      <c r="J229" s="4">
        <v>0</v>
      </c>
      <c r="K229" s="1">
        <v>0</v>
      </c>
      <c r="L229" s="1">
        <v>320</v>
      </c>
      <c r="M229" s="4">
        <v>30</v>
      </c>
      <c r="N229" s="4">
        <v>350</v>
      </c>
      <c r="O229" s="174">
        <f t="shared" ref="O229" si="34">+N230/N229</f>
        <v>1</v>
      </c>
      <c r="P229" s="176" t="s">
        <v>552</v>
      </c>
      <c r="Q229" s="177"/>
      <c r="R229" s="178"/>
      <c r="S229" s="42"/>
      <c r="T229" s="46"/>
      <c r="U229" s="43"/>
      <c r="V229" s="12"/>
      <c r="W229" s="12"/>
      <c r="X229" s="13"/>
      <c r="Y229" s="14"/>
      <c r="Z229" s="14"/>
      <c r="AA229" s="14"/>
      <c r="AB229" s="14"/>
      <c r="AC229" s="14"/>
      <c r="AD229" s="14"/>
      <c r="AE229" s="14"/>
      <c r="AF229" s="14"/>
      <c r="AG229" s="14"/>
      <c r="AH229" s="14"/>
      <c r="AI229" s="14"/>
      <c r="AJ229" s="14"/>
    </row>
    <row r="230" spans="1:36" ht="48.75" customHeight="1" x14ac:dyDescent="0.25">
      <c r="A230" s="167"/>
      <c r="B230" s="222"/>
      <c r="C230" s="218"/>
      <c r="D230" s="220"/>
      <c r="E230" s="173"/>
      <c r="F230" s="173"/>
      <c r="G230" s="183"/>
      <c r="H230" s="183"/>
      <c r="I230" s="4" t="s">
        <v>20</v>
      </c>
      <c r="J230" s="4">
        <v>0</v>
      </c>
      <c r="K230" s="4">
        <v>0</v>
      </c>
      <c r="L230" s="4">
        <v>320</v>
      </c>
      <c r="M230" s="4">
        <v>30</v>
      </c>
      <c r="N230" s="4">
        <v>350</v>
      </c>
      <c r="O230" s="175"/>
      <c r="P230" s="179"/>
      <c r="Q230" s="180"/>
      <c r="R230" s="181"/>
      <c r="S230" s="44"/>
      <c r="T230" s="46"/>
      <c r="U230" s="45"/>
      <c r="V230" s="33"/>
      <c r="W230" s="33"/>
      <c r="X230" s="13"/>
      <c r="Y230" s="14"/>
      <c r="Z230" s="14"/>
      <c r="AA230" s="14"/>
      <c r="AB230" s="14"/>
      <c r="AC230" s="14"/>
      <c r="AD230" s="14"/>
      <c r="AE230" s="14"/>
      <c r="AF230" s="14"/>
      <c r="AG230" s="14"/>
      <c r="AH230" s="14"/>
      <c r="AI230" s="14"/>
      <c r="AJ230" s="14"/>
    </row>
    <row r="231" spans="1:36" ht="48.75" customHeight="1" x14ac:dyDescent="0.25">
      <c r="A231" s="167"/>
      <c r="B231" s="222"/>
      <c r="C231" s="217" t="s">
        <v>222</v>
      </c>
      <c r="D231" s="219" t="s">
        <v>339</v>
      </c>
      <c r="E231" s="172">
        <v>43467</v>
      </c>
      <c r="F231" s="172">
        <v>43830</v>
      </c>
      <c r="G231" s="182" t="s">
        <v>228</v>
      </c>
      <c r="H231" s="182" t="s">
        <v>233</v>
      </c>
      <c r="I231" s="1" t="s">
        <v>19</v>
      </c>
      <c r="J231" s="1">
        <v>3</v>
      </c>
      <c r="K231" s="1">
        <v>3</v>
      </c>
      <c r="L231" s="1">
        <v>3</v>
      </c>
      <c r="M231" s="1">
        <v>3</v>
      </c>
      <c r="N231" s="4">
        <v>12</v>
      </c>
      <c r="O231" s="174">
        <f t="shared" ref="O231" si="35">+N232/N231</f>
        <v>1</v>
      </c>
      <c r="P231" s="176" t="s">
        <v>551</v>
      </c>
      <c r="Q231" s="177"/>
      <c r="R231" s="178"/>
      <c r="S231" s="42"/>
      <c r="T231" s="46"/>
      <c r="U231" s="43"/>
      <c r="V231" s="12"/>
      <c r="W231" s="12"/>
      <c r="X231" s="13"/>
      <c r="Y231" s="14"/>
      <c r="Z231" s="14"/>
      <c r="AA231" s="14"/>
      <c r="AB231" s="14"/>
      <c r="AC231" s="14"/>
      <c r="AD231" s="14"/>
      <c r="AE231" s="14"/>
      <c r="AF231" s="14"/>
      <c r="AG231" s="14"/>
      <c r="AH231" s="14"/>
      <c r="AI231" s="14"/>
      <c r="AJ231" s="14"/>
    </row>
    <row r="232" spans="1:36" ht="48.75" customHeight="1" x14ac:dyDescent="0.25">
      <c r="A232" s="167"/>
      <c r="B232" s="222"/>
      <c r="C232" s="218"/>
      <c r="D232" s="220"/>
      <c r="E232" s="173"/>
      <c r="F232" s="173"/>
      <c r="G232" s="183"/>
      <c r="H232" s="183"/>
      <c r="I232" s="4" t="s">
        <v>20</v>
      </c>
      <c r="J232" s="4">
        <v>3</v>
      </c>
      <c r="K232" s="4">
        <v>3</v>
      </c>
      <c r="L232" s="4">
        <v>3</v>
      </c>
      <c r="M232" s="4">
        <v>3</v>
      </c>
      <c r="N232" s="4">
        <v>12</v>
      </c>
      <c r="O232" s="175"/>
      <c r="P232" s="179"/>
      <c r="Q232" s="180"/>
      <c r="R232" s="181"/>
      <c r="S232" s="44"/>
      <c r="T232" s="46"/>
      <c r="U232" s="45"/>
      <c r="V232" s="33"/>
      <c r="W232" s="33"/>
      <c r="X232" s="13"/>
      <c r="Y232" s="14"/>
      <c r="Z232" s="14"/>
      <c r="AA232" s="14"/>
      <c r="AB232" s="14"/>
      <c r="AC232" s="14"/>
      <c r="AD232" s="14"/>
      <c r="AE232" s="14"/>
      <c r="AF232" s="14"/>
      <c r="AG232" s="14"/>
      <c r="AH232" s="14"/>
      <c r="AI232" s="14"/>
      <c r="AJ232" s="14"/>
    </row>
    <row r="233" spans="1:36" ht="48.75" customHeight="1" x14ac:dyDescent="0.25">
      <c r="A233" s="167"/>
      <c r="B233" s="222"/>
      <c r="C233" s="217" t="s">
        <v>223</v>
      </c>
      <c r="D233" s="219" t="s">
        <v>340</v>
      </c>
      <c r="E233" s="172">
        <v>43511</v>
      </c>
      <c r="F233" s="172">
        <v>43646</v>
      </c>
      <c r="G233" s="182" t="s">
        <v>228</v>
      </c>
      <c r="H233" s="182" t="s">
        <v>234</v>
      </c>
      <c r="I233" s="1" t="s">
        <v>19</v>
      </c>
      <c r="J233" s="4">
        <v>0</v>
      </c>
      <c r="K233" s="4">
        <v>2130</v>
      </c>
      <c r="L233" s="1">
        <v>0</v>
      </c>
      <c r="M233" s="1">
        <v>0</v>
      </c>
      <c r="N233" s="4">
        <v>2130</v>
      </c>
      <c r="O233" s="174">
        <f t="shared" ref="O233" si="36">+N234/N233</f>
        <v>1</v>
      </c>
      <c r="P233" s="176" t="s">
        <v>550</v>
      </c>
      <c r="Q233" s="177"/>
      <c r="R233" s="178"/>
      <c r="S233" s="42"/>
      <c r="T233" s="46"/>
      <c r="U233" s="43"/>
      <c r="V233" s="12"/>
      <c r="W233" s="12"/>
      <c r="X233" s="13"/>
      <c r="Y233" s="14"/>
      <c r="Z233" s="14"/>
      <c r="AA233" s="14"/>
      <c r="AB233" s="14"/>
      <c r="AC233" s="14"/>
      <c r="AD233" s="14"/>
      <c r="AE233" s="14"/>
      <c r="AF233" s="14"/>
      <c r="AG233" s="14"/>
      <c r="AH233" s="14"/>
      <c r="AI233" s="14"/>
      <c r="AJ233" s="14"/>
    </row>
    <row r="234" spans="1:36" ht="48.75" customHeight="1" x14ac:dyDescent="0.25">
      <c r="A234" s="167"/>
      <c r="B234" s="222"/>
      <c r="C234" s="218"/>
      <c r="D234" s="220"/>
      <c r="E234" s="173"/>
      <c r="F234" s="173"/>
      <c r="G234" s="183"/>
      <c r="H234" s="183"/>
      <c r="I234" s="4" t="s">
        <v>20</v>
      </c>
      <c r="J234" s="4">
        <v>0</v>
      </c>
      <c r="K234" s="4">
        <v>2130</v>
      </c>
      <c r="L234" s="4">
        <v>0</v>
      </c>
      <c r="M234" s="4">
        <v>0</v>
      </c>
      <c r="N234" s="4">
        <v>2130</v>
      </c>
      <c r="O234" s="175"/>
      <c r="P234" s="179"/>
      <c r="Q234" s="180"/>
      <c r="R234" s="181"/>
      <c r="S234" s="44"/>
      <c r="T234" s="46"/>
      <c r="U234" s="45"/>
      <c r="V234" s="33"/>
      <c r="W234" s="33"/>
      <c r="X234" s="13"/>
      <c r="Y234" s="14"/>
      <c r="Z234" s="14"/>
      <c r="AA234" s="14"/>
      <c r="AB234" s="14"/>
      <c r="AC234" s="14"/>
      <c r="AD234" s="14"/>
      <c r="AE234" s="14"/>
      <c r="AF234" s="14"/>
      <c r="AG234" s="14"/>
      <c r="AH234" s="14"/>
      <c r="AI234" s="14"/>
      <c r="AJ234" s="14"/>
    </row>
    <row r="235" spans="1:36" ht="48.75" customHeight="1" x14ac:dyDescent="0.25">
      <c r="A235" s="167"/>
      <c r="B235" s="222"/>
      <c r="C235" s="217" t="s">
        <v>224</v>
      </c>
      <c r="D235" s="219" t="s">
        <v>341</v>
      </c>
      <c r="E235" s="172">
        <v>43467</v>
      </c>
      <c r="F235" s="172">
        <v>43830</v>
      </c>
      <c r="G235" s="182" t="s">
        <v>228</v>
      </c>
      <c r="H235" s="182" t="s">
        <v>235</v>
      </c>
      <c r="I235" s="4" t="s">
        <v>19</v>
      </c>
      <c r="J235" s="4">
        <v>0</v>
      </c>
      <c r="K235" s="1">
        <v>0</v>
      </c>
      <c r="L235" s="1">
        <v>1</v>
      </c>
      <c r="M235" s="4">
        <v>1</v>
      </c>
      <c r="N235" s="4">
        <v>2</v>
      </c>
      <c r="O235" s="174">
        <f t="shared" ref="O235" si="37">+N236/N235</f>
        <v>1</v>
      </c>
      <c r="P235" s="176" t="s">
        <v>549</v>
      </c>
      <c r="Q235" s="177"/>
      <c r="R235" s="178"/>
      <c r="S235" s="42"/>
      <c r="T235" s="46"/>
      <c r="U235" s="43"/>
      <c r="V235" s="12"/>
      <c r="W235" s="12"/>
      <c r="X235" s="13"/>
      <c r="Y235" s="14"/>
      <c r="Z235" s="14"/>
      <c r="AA235" s="14"/>
      <c r="AB235" s="14"/>
      <c r="AC235" s="14"/>
      <c r="AD235" s="14"/>
      <c r="AE235" s="14"/>
      <c r="AF235" s="14"/>
      <c r="AG235" s="14"/>
      <c r="AH235" s="14"/>
      <c r="AI235" s="14"/>
      <c r="AJ235" s="14"/>
    </row>
    <row r="236" spans="1:36" ht="48.75" customHeight="1" x14ac:dyDescent="0.25">
      <c r="A236" s="167"/>
      <c r="B236" s="222"/>
      <c r="C236" s="218"/>
      <c r="D236" s="220"/>
      <c r="E236" s="173"/>
      <c r="F236" s="173"/>
      <c r="G236" s="183"/>
      <c r="H236" s="183"/>
      <c r="I236" s="4" t="s">
        <v>20</v>
      </c>
      <c r="J236" s="4">
        <v>0</v>
      </c>
      <c r="K236" s="4">
        <v>0</v>
      </c>
      <c r="L236" s="4">
        <v>1</v>
      </c>
      <c r="M236" s="4">
        <v>1</v>
      </c>
      <c r="N236" s="4">
        <v>2</v>
      </c>
      <c r="O236" s="175"/>
      <c r="P236" s="179"/>
      <c r="Q236" s="180"/>
      <c r="R236" s="181"/>
      <c r="S236" s="44"/>
      <c r="T236" s="46"/>
      <c r="U236" s="45"/>
      <c r="V236" s="33"/>
      <c r="W236" s="33"/>
      <c r="X236" s="13"/>
      <c r="Y236" s="14"/>
      <c r="Z236" s="14"/>
      <c r="AA236" s="14"/>
      <c r="AB236" s="14"/>
      <c r="AC236" s="14"/>
      <c r="AD236" s="14"/>
      <c r="AE236" s="14"/>
      <c r="AF236" s="14"/>
      <c r="AG236" s="14"/>
      <c r="AH236" s="14"/>
      <c r="AI236" s="14"/>
      <c r="AJ236" s="14"/>
    </row>
    <row r="237" spans="1:36" ht="48.75" customHeight="1" x14ac:dyDescent="0.25">
      <c r="A237" s="167"/>
      <c r="B237" s="222"/>
      <c r="C237" s="217" t="s">
        <v>225</v>
      </c>
      <c r="D237" s="219" t="s">
        <v>342</v>
      </c>
      <c r="E237" s="172">
        <v>43467</v>
      </c>
      <c r="F237" s="172">
        <v>43552</v>
      </c>
      <c r="G237" s="182" t="s">
        <v>228</v>
      </c>
      <c r="H237" s="182" t="s">
        <v>236</v>
      </c>
      <c r="I237" s="1" t="s">
        <v>19</v>
      </c>
      <c r="J237" s="4">
        <v>0</v>
      </c>
      <c r="K237" s="2">
        <v>0</v>
      </c>
      <c r="L237" s="1">
        <v>1</v>
      </c>
      <c r="M237" s="1">
        <v>0</v>
      </c>
      <c r="N237" s="4">
        <v>1</v>
      </c>
      <c r="O237" s="174">
        <f t="shared" ref="O237" si="38">+N238/N237</f>
        <v>1</v>
      </c>
      <c r="P237" s="176" t="s">
        <v>556</v>
      </c>
      <c r="Q237" s="177"/>
      <c r="R237" s="178"/>
      <c r="S237" s="42"/>
      <c r="T237" s="46"/>
      <c r="U237" s="43"/>
      <c r="V237" s="12"/>
      <c r="W237" s="12"/>
      <c r="X237" s="13"/>
      <c r="Y237" s="14"/>
      <c r="Z237" s="14"/>
      <c r="AA237" s="14"/>
      <c r="AB237" s="14"/>
      <c r="AC237" s="14"/>
      <c r="AD237" s="14"/>
      <c r="AE237" s="14"/>
      <c r="AF237" s="14"/>
      <c r="AG237" s="14"/>
      <c r="AH237" s="14"/>
      <c r="AI237" s="14"/>
      <c r="AJ237" s="14"/>
    </row>
    <row r="238" spans="1:36" ht="48.75" customHeight="1" x14ac:dyDescent="0.25">
      <c r="A238" s="167"/>
      <c r="B238" s="222"/>
      <c r="C238" s="218"/>
      <c r="D238" s="220"/>
      <c r="E238" s="173"/>
      <c r="F238" s="173"/>
      <c r="G238" s="183"/>
      <c r="H238" s="183"/>
      <c r="I238" s="4" t="s">
        <v>20</v>
      </c>
      <c r="J238" s="4">
        <v>0</v>
      </c>
      <c r="K238" s="4">
        <v>0</v>
      </c>
      <c r="L238" s="4">
        <v>1</v>
      </c>
      <c r="M238" s="4">
        <v>0</v>
      </c>
      <c r="N238" s="4">
        <v>1</v>
      </c>
      <c r="O238" s="175"/>
      <c r="P238" s="179"/>
      <c r="Q238" s="180"/>
      <c r="R238" s="181"/>
      <c r="S238" s="44"/>
      <c r="T238" s="46"/>
      <c r="U238" s="45"/>
      <c r="V238" s="33"/>
      <c r="W238" s="33"/>
      <c r="X238" s="13"/>
      <c r="Y238" s="14"/>
      <c r="Z238" s="14"/>
      <c r="AA238" s="14"/>
      <c r="AB238" s="14"/>
      <c r="AC238" s="14"/>
      <c r="AD238" s="14"/>
      <c r="AE238" s="14"/>
      <c r="AF238" s="14"/>
      <c r="AG238" s="14"/>
      <c r="AH238" s="14"/>
      <c r="AI238" s="14"/>
      <c r="AJ238" s="14"/>
    </row>
    <row r="239" spans="1:36" ht="48.75" customHeight="1" x14ac:dyDescent="0.25">
      <c r="A239" s="167"/>
      <c r="B239" s="222"/>
      <c r="C239" s="217" t="s">
        <v>226</v>
      </c>
      <c r="D239" s="219" t="s">
        <v>343</v>
      </c>
      <c r="E239" s="172">
        <v>43467</v>
      </c>
      <c r="F239" s="172">
        <v>43830</v>
      </c>
      <c r="G239" s="182" t="s">
        <v>228</v>
      </c>
      <c r="H239" s="182" t="s">
        <v>237</v>
      </c>
      <c r="I239" s="1" t="s">
        <v>19</v>
      </c>
      <c r="J239" s="1">
        <v>458.4</v>
      </c>
      <c r="K239" s="1">
        <v>0</v>
      </c>
      <c r="L239" s="1">
        <v>245.1</v>
      </c>
      <c r="M239" s="1">
        <v>486.95</v>
      </c>
      <c r="N239" s="4">
        <f>SUM(J239:M239)</f>
        <v>1190.45</v>
      </c>
      <c r="O239" s="174">
        <f t="shared" ref="O239" si="39">+N240/N239</f>
        <v>1</v>
      </c>
      <c r="P239" s="176" t="s">
        <v>557</v>
      </c>
      <c r="Q239" s="177"/>
      <c r="R239" s="178"/>
      <c r="S239" s="42"/>
      <c r="T239" s="46"/>
      <c r="U239" s="43"/>
      <c r="V239" s="12"/>
      <c r="W239" s="12"/>
      <c r="X239" s="13"/>
      <c r="Y239" s="14"/>
      <c r="Z239" s="14"/>
      <c r="AA239" s="14"/>
      <c r="AB239" s="14"/>
      <c r="AC239" s="14"/>
      <c r="AD239" s="14"/>
      <c r="AE239" s="14"/>
      <c r="AF239" s="14"/>
      <c r="AG239" s="14"/>
      <c r="AH239" s="14"/>
      <c r="AI239" s="14"/>
      <c r="AJ239" s="14"/>
    </row>
    <row r="240" spans="1:36" ht="48.75" customHeight="1" x14ac:dyDescent="0.25">
      <c r="A240" s="167"/>
      <c r="B240" s="222"/>
      <c r="C240" s="218"/>
      <c r="D240" s="220"/>
      <c r="E240" s="173"/>
      <c r="F240" s="173"/>
      <c r="G240" s="183"/>
      <c r="H240" s="183"/>
      <c r="I240" s="4" t="s">
        <v>20</v>
      </c>
      <c r="J240" s="4">
        <v>458.4</v>
      </c>
      <c r="K240" s="4">
        <v>0</v>
      </c>
      <c r="L240" s="4">
        <v>245.1</v>
      </c>
      <c r="M240" s="4">
        <v>486.95</v>
      </c>
      <c r="N240" s="4">
        <v>1190.45</v>
      </c>
      <c r="O240" s="175"/>
      <c r="P240" s="179"/>
      <c r="Q240" s="180"/>
      <c r="R240" s="181"/>
      <c r="S240" s="44"/>
      <c r="T240" s="46"/>
      <c r="U240" s="45"/>
      <c r="V240" s="33"/>
      <c r="W240" s="33"/>
      <c r="X240" s="13"/>
      <c r="Y240" s="14"/>
      <c r="Z240" s="14"/>
      <c r="AA240" s="14"/>
      <c r="AB240" s="14"/>
      <c r="AC240" s="14"/>
      <c r="AD240" s="14"/>
      <c r="AE240" s="14"/>
      <c r="AF240" s="14"/>
      <c r="AG240" s="14"/>
      <c r="AH240" s="14"/>
      <c r="AI240" s="14"/>
      <c r="AJ240" s="14"/>
    </row>
    <row r="241" spans="1:36" ht="48.75" customHeight="1" x14ac:dyDescent="0.25">
      <c r="A241" s="167"/>
      <c r="B241" s="222"/>
      <c r="C241" s="217" t="s">
        <v>227</v>
      </c>
      <c r="D241" s="219" t="s">
        <v>344</v>
      </c>
      <c r="E241" s="172">
        <v>43498</v>
      </c>
      <c r="F241" s="172">
        <v>43830</v>
      </c>
      <c r="G241" s="182" t="s">
        <v>228</v>
      </c>
      <c r="H241" s="182" t="s">
        <v>238</v>
      </c>
      <c r="I241" s="1" t="s">
        <v>19</v>
      </c>
      <c r="J241" s="4">
        <v>0</v>
      </c>
      <c r="K241" s="4">
        <v>0</v>
      </c>
      <c r="L241" s="4">
        <v>0</v>
      </c>
      <c r="M241" s="4">
        <v>1</v>
      </c>
      <c r="N241" s="4">
        <f>+J241+K241+L241+M241</f>
        <v>1</v>
      </c>
      <c r="O241" s="174">
        <f t="shared" ref="O241" si="40">+N242/N241</f>
        <v>1</v>
      </c>
      <c r="P241" s="176" t="s">
        <v>558</v>
      </c>
      <c r="Q241" s="177"/>
      <c r="R241" s="178"/>
      <c r="S241" s="42"/>
      <c r="T241" s="46"/>
      <c r="U241" s="43"/>
      <c r="V241" s="12"/>
      <c r="W241" s="12"/>
      <c r="X241" s="13"/>
      <c r="Y241" s="14"/>
      <c r="Z241" s="14"/>
      <c r="AA241" s="14"/>
      <c r="AB241" s="14"/>
      <c r="AC241" s="14"/>
      <c r="AD241" s="14"/>
      <c r="AE241" s="14"/>
      <c r="AF241" s="14"/>
      <c r="AG241" s="14"/>
      <c r="AH241" s="14"/>
      <c r="AI241" s="14"/>
      <c r="AJ241" s="14"/>
    </row>
    <row r="242" spans="1:36" ht="48.75" customHeight="1" x14ac:dyDescent="0.25">
      <c r="A242" s="167"/>
      <c r="B242" s="222"/>
      <c r="C242" s="218"/>
      <c r="D242" s="220"/>
      <c r="E242" s="173"/>
      <c r="F242" s="173"/>
      <c r="G242" s="183"/>
      <c r="H242" s="183"/>
      <c r="I242" s="4" t="s">
        <v>20</v>
      </c>
      <c r="J242" s="4">
        <v>0</v>
      </c>
      <c r="K242" s="4">
        <v>0</v>
      </c>
      <c r="L242" s="4">
        <v>0</v>
      </c>
      <c r="M242" s="4">
        <v>1</v>
      </c>
      <c r="N242" s="4">
        <v>1</v>
      </c>
      <c r="O242" s="175"/>
      <c r="P242" s="179"/>
      <c r="Q242" s="180"/>
      <c r="R242" s="181"/>
      <c r="S242" s="44"/>
      <c r="T242" s="46"/>
      <c r="U242" s="45"/>
      <c r="V242" s="33"/>
      <c r="W242" s="33"/>
      <c r="X242" s="13"/>
      <c r="Y242" s="14"/>
      <c r="Z242" s="14"/>
      <c r="AA242" s="14"/>
      <c r="AB242" s="14"/>
      <c r="AC242" s="14"/>
      <c r="AD242" s="14"/>
      <c r="AE242" s="14"/>
      <c r="AF242" s="14"/>
      <c r="AG242" s="14"/>
      <c r="AH242" s="14"/>
      <c r="AI242" s="14"/>
      <c r="AJ242" s="14"/>
    </row>
    <row r="243" spans="1:36" ht="28.5" customHeight="1" x14ac:dyDescent="0.25">
      <c r="A243" s="5"/>
      <c r="B243" s="305" t="s">
        <v>10</v>
      </c>
      <c r="C243" s="306"/>
      <c r="D243" s="306"/>
      <c r="E243" s="306"/>
      <c r="F243" s="306"/>
      <c r="G243" s="306"/>
      <c r="H243" s="306"/>
      <c r="I243" s="306"/>
      <c r="J243" s="306"/>
      <c r="K243" s="306"/>
      <c r="L243" s="306"/>
      <c r="M243" s="306"/>
      <c r="N243" s="307"/>
      <c r="O243" s="3">
        <f>+SUM(O223:O242)/10</f>
        <v>1</v>
      </c>
      <c r="P243" s="83"/>
      <c r="Q243" s="84"/>
      <c r="R243" s="85"/>
      <c r="S243" s="5"/>
      <c r="T243" s="12"/>
      <c r="U243" s="12"/>
      <c r="V243" s="12"/>
      <c r="W243" s="12"/>
      <c r="X243" s="13"/>
      <c r="Y243" s="14"/>
      <c r="Z243" s="14"/>
      <c r="AA243" s="14"/>
      <c r="AB243" s="14"/>
      <c r="AC243" s="14"/>
      <c r="AD243" s="14"/>
      <c r="AE243" s="14"/>
      <c r="AF243" s="14"/>
      <c r="AG243" s="14"/>
      <c r="AH243" s="14"/>
      <c r="AI243" s="14"/>
      <c r="AJ243" s="14"/>
    </row>
    <row r="244" spans="1:36" ht="43.5" customHeight="1" x14ac:dyDescent="0.25">
      <c r="A244" s="5"/>
      <c r="B244" s="202" t="s">
        <v>239</v>
      </c>
      <c r="C244" s="203"/>
      <c r="D244" s="203"/>
      <c r="E244" s="203"/>
      <c r="F244" s="203"/>
      <c r="G244" s="203"/>
      <c r="H244" s="203"/>
      <c r="I244" s="203"/>
      <c r="J244" s="203"/>
      <c r="K244" s="204"/>
      <c r="L244" s="205" t="s">
        <v>11</v>
      </c>
      <c r="M244" s="205"/>
      <c r="N244" s="309">
        <v>7.7299999999999994E-2</v>
      </c>
      <c r="O244" s="310"/>
      <c r="P244" s="206" t="s">
        <v>34</v>
      </c>
      <c r="Q244" s="206"/>
      <c r="R244" s="138">
        <f>O255*N244</f>
        <v>7.7299999999999994E-2</v>
      </c>
      <c r="S244" s="34"/>
      <c r="T244" s="35"/>
      <c r="U244" s="35"/>
      <c r="V244" s="35"/>
      <c r="W244" s="12"/>
      <c r="X244" s="13"/>
      <c r="Y244" s="14"/>
      <c r="Z244" s="14"/>
      <c r="AA244" s="14"/>
      <c r="AB244" s="14"/>
      <c r="AC244" s="14"/>
      <c r="AD244" s="14"/>
      <c r="AE244" s="14"/>
      <c r="AF244" s="14"/>
      <c r="AG244" s="14"/>
      <c r="AH244" s="14"/>
      <c r="AI244" s="14"/>
      <c r="AJ244" s="14"/>
    </row>
    <row r="245" spans="1:36" ht="45" customHeight="1" x14ac:dyDescent="0.25">
      <c r="A245" s="5"/>
      <c r="B245" s="207" t="s">
        <v>6</v>
      </c>
      <c r="C245" s="209" t="s">
        <v>30</v>
      </c>
      <c r="D245" s="209" t="s">
        <v>275</v>
      </c>
      <c r="E245" s="209" t="s">
        <v>8</v>
      </c>
      <c r="F245" s="209" t="s">
        <v>9</v>
      </c>
      <c r="G245" s="209" t="s">
        <v>3</v>
      </c>
      <c r="H245" s="209" t="s">
        <v>4</v>
      </c>
      <c r="I245" s="226" t="s">
        <v>28</v>
      </c>
      <c r="J245" s="227"/>
      <c r="K245" s="227"/>
      <c r="L245" s="227"/>
      <c r="M245" s="227"/>
      <c r="N245" s="227"/>
      <c r="O245" s="228"/>
      <c r="P245" s="211" t="s">
        <v>29</v>
      </c>
      <c r="Q245" s="212"/>
      <c r="R245" s="213"/>
      <c r="S245" s="19"/>
      <c r="T245" s="37"/>
      <c r="U245" s="38"/>
      <c r="V245" s="37"/>
      <c r="W245" s="12"/>
      <c r="X245" s="12"/>
      <c r="Y245" s="14"/>
      <c r="Z245" s="14"/>
      <c r="AA245" s="14"/>
      <c r="AB245" s="14"/>
      <c r="AC245" s="14"/>
      <c r="AD245" s="14"/>
      <c r="AE245" s="14"/>
      <c r="AF245" s="14"/>
      <c r="AG245" s="14"/>
      <c r="AH245" s="14"/>
      <c r="AI245" s="14"/>
      <c r="AJ245" s="14"/>
    </row>
    <row r="246" spans="1:36" ht="21" customHeight="1" x14ac:dyDescent="0.25">
      <c r="A246" s="6"/>
      <c r="B246" s="208"/>
      <c r="C246" s="210"/>
      <c r="D246" s="210"/>
      <c r="E246" s="210"/>
      <c r="F246" s="210"/>
      <c r="G246" s="210"/>
      <c r="H246" s="210"/>
      <c r="I246" s="36" t="s">
        <v>31</v>
      </c>
      <c r="J246" s="39" t="s">
        <v>21</v>
      </c>
      <c r="K246" s="39" t="s">
        <v>22</v>
      </c>
      <c r="L246" s="39" t="s">
        <v>23</v>
      </c>
      <c r="M246" s="39" t="s">
        <v>24</v>
      </c>
      <c r="N246" s="39" t="s">
        <v>15</v>
      </c>
      <c r="O246" s="72" t="s">
        <v>91</v>
      </c>
      <c r="P246" s="214"/>
      <c r="Q246" s="215"/>
      <c r="R246" s="216"/>
      <c r="S246" s="40"/>
      <c r="T246" s="41"/>
      <c r="U246" s="41"/>
      <c r="V246" s="41"/>
      <c r="W246" s="33"/>
      <c r="X246" s="13"/>
      <c r="Y246" s="14"/>
      <c r="Z246" s="14"/>
      <c r="AA246" s="14"/>
      <c r="AB246" s="14"/>
      <c r="AC246" s="14"/>
      <c r="AD246" s="14"/>
      <c r="AE246" s="14"/>
      <c r="AF246" s="14"/>
      <c r="AG246" s="14"/>
      <c r="AH246" s="14"/>
      <c r="AI246" s="14"/>
      <c r="AJ246" s="14"/>
    </row>
    <row r="247" spans="1:36" ht="89.25" customHeight="1" x14ac:dyDescent="0.25">
      <c r="A247" s="167"/>
      <c r="B247" s="200" t="s">
        <v>240</v>
      </c>
      <c r="C247" s="170" t="s">
        <v>241</v>
      </c>
      <c r="D247" s="170" t="s">
        <v>386</v>
      </c>
      <c r="E247" s="172">
        <v>43617</v>
      </c>
      <c r="F247" s="172">
        <v>43830</v>
      </c>
      <c r="G247" s="170" t="s">
        <v>390</v>
      </c>
      <c r="H247" s="170" t="s">
        <v>391</v>
      </c>
      <c r="I247" s="1" t="s">
        <v>19</v>
      </c>
      <c r="J247" s="4">
        <v>0</v>
      </c>
      <c r="K247" s="4">
        <v>52</v>
      </c>
      <c r="L247" s="4">
        <v>156</v>
      </c>
      <c r="M247" s="4">
        <v>119</v>
      </c>
      <c r="N247" s="4">
        <f>+J247+K247+L247+M247</f>
        <v>327</v>
      </c>
      <c r="O247" s="174">
        <f t="shared" ref="O247:O253" si="41">+N248/N247</f>
        <v>1</v>
      </c>
      <c r="P247" s="176" t="s">
        <v>559</v>
      </c>
      <c r="Q247" s="177"/>
      <c r="R247" s="178"/>
      <c r="S247" s="42"/>
      <c r="T247" s="198"/>
      <c r="U247" s="43"/>
      <c r="V247" s="12"/>
      <c r="W247" s="12"/>
      <c r="X247" s="13"/>
      <c r="Y247" s="14"/>
      <c r="Z247" s="14"/>
      <c r="AA247" s="14"/>
      <c r="AB247" s="14"/>
      <c r="AC247" s="14"/>
      <c r="AD247" s="14"/>
      <c r="AE247" s="14"/>
      <c r="AF247" s="14"/>
      <c r="AG247" s="14"/>
      <c r="AH247" s="14"/>
      <c r="AI247" s="14"/>
      <c r="AJ247" s="14"/>
    </row>
    <row r="248" spans="1:36" ht="65.25" customHeight="1" x14ac:dyDescent="0.25">
      <c r="A248" s="167"/>
      <c r="B248" s="201"/>
      <c r="C248" s="171"/>
      <c r="D248" s="171"/>
      <c r="E248" s="173"/>
      <c r="F248" s="173"/>
      <c r="G248" s="171"/>
      <c r="H248" s="171"/>
      <c r="I248" s="4" t="s">
        <v>20</v>
      </c>
      <c r="J248" s="4">
        <v>0</v>
      </c>
      <c r="K248" s="4">
        <v>52</v>
      </c>
      <c r="L248" s="4">
        <v>156</v>
      </c>
      <c r="M248" s="4">
        <v>119</v>
      </c>
      <c r="N248" s="4">
        <f t="shared" ref="N248:N254" si="42">J248+K248+L248+M248</f>
        <v>327</v>
      </c>
      <c r="O248" s="175"/>
      <c r="P248" s="179"/>
      <c r="Q248" s="180"/>
      <c r="R248" s="181"/>
      <c r="S248" s="44"/>
      <c r="T248" s="199"/>
      <c r="U248" s="45"/>
      <c r="V248" s="33"/>
      <c r="W248" s="33"/>
      <c r="X248" s="13"/>
      <c r="Y248" s="14"/>
      <c r="Z248" s="14"/>
      <c r="AA248" s="14"/>
      <c r="AB248" s="14"/>
      <c r="AC248" s="14"/>
      <c r="AD248" s="14"/>
      <c r="AE248" s="14"/>
      <c r="AF248" s="14"/>
      <c r="AG248" s="14"/>
      <c r="AH248" s="14"/>
      <c r="AI248" s="14"/>
      <c r="AJ248" s="14"/>
    </row>
    <row r="249" spans="1:36" ht="48.75" customHeight="1" x14ac:dyDescent="0.25">
      <c r="A249" s="167"/>
      <c r="B249" s="201"/>
      <c r="C249" s="170" t="s">
        <v>242</v>
      </c>
      <c r="D249" s="170" t="s">
        <v>387</v>
      </c>
      <c r="E249" s="172">
        <v>43617</v>
      </c>
      <c r="F249" s="172">
        <v>43830</v>
      </c>
      <c r="G249" s="170" t="s">
        <v>390</v>
      </c>
      <c r="H249" s="170" t="s">
        <v>392</v>
      </c>
      <c r="I249" s="1" t="s">
        <v>19</v>
      </c>
      <c r="J249" s="4">
        <v>0</v>
      </c>
      <c r="K249" s="4">
        <v>52</v>
      </c>
      <c r="L249" s="4">
        <v>156</v>
      </c>
      <c r="M249" s="4">
        <v>119</v>
      </c>
      <c r="N249" s="4">
        <f t="shared" si="42"/>
        <v>327</v>
      </c>
      <c r="O249" s="174">
        <f t="shared" si="41"/>
        <v>1</v>
      </c>
      <c r="P249" s="176" t="s">
        <v>560</v>
      </c>
      <c r="Q249" s="177"/>
      <c r="R249" s="178"/>
      <c r="S249" s="42"/>
      <c r="T249" s="199"/>
      <c r="U249" s="43"/>
      <c r="V249" s="12"/>
      <c r="W249" s="12"/>
      <c r="X249" s="13"/>
      <c r="Y249" s="14"/>
      <c r="Z249" s="14"/>
      <c r="AA249" s="14"/>
      <c r="AB249" s="14"/>
      <c r="AC249" s="14"/>
      <c r="AD249" s="14"/>
      <c r="AE249" s="14"/>
      <c r="AF249" s="14"/>
      <c r="AG249" s="14"/>
      <c r="AH249" s="14"/>
      <c r="AI249" s="14"/>
      <c r="AJ249" s="14"/>
    </row>
    <row r="250" spans="1:36" ht="70.5" customHeight="1" x14ac:dyDescent="0.25">
      <c r="A250" s="167"/>
      <c r="B250" s="201"/>
      <c r="C250" s="171"/>
      <c r="D250" s="171"/>
      <c r="E250" s="173"/>
      <c r="F250" s="173"/>
      <c r="G250" s="171"/>
      <c r="H250" s="171"/>
      <c r="I250" s="4" t="s">
        <v>20</v>
      </c>
      <c r="J250" s="4">
        <v>0</v>
      </c>
      <c r="K250" s="4">
        <v>52</v>
      </c>
      <c r="L250" s="4">
        <v>156</v>
      </c>
      <c r="M250" s="4">
        <v>119</v>
      </c>
      <c r="N250" s="4">
        <f t="shared" si="42"/>
        <v>327</v>
      </c>
      <c r="O250" s="175"/>
      <c r="P250" s="179"/>
      <c r="Q250" s="180"/>
      <c r="R250" s="181"/>
      <c r="S250" s="44"/>
      <c r="T250" s="199"/>
      <c r="U250" s="45"/>
      <c r="V250" s="33"/>
      <c r="W250" s="33"/>
      <c r="X250" s="13"/>
      <c r="Y250" s="14"/>
      <c r="Z250" s="14"/>
      <c r="AA250" s="14"/>
      <c r="AB250" s="14"/>
      <c r="AC250" s="14"/>
      <c r="AD250" s="14"/>
      <c r="AE250" s="14"/>
      <c r="AF250" s="14"/>
      <c r="AG250" s="14"/>
      <c r="AH250" s="14"/>
      <c r="AI250" s="14"/>
      <c r="AJ250" s="14"/>
    </row>
    <row r="251" spans="1:36" ht="48.75" customHeight="1" x14ac:dyDescent="0.25">
      <c r="A251" s="167"/>
      <c r="B251" s="201"/>
      <c r="C251" s="170" t="s">
        <v>243</v>
      </c>
      <c r="D251" s="170" t="s">
        <v>388</v>
      </c>
      <c r="E251" s="172">
        <v>43617</v>
      </c>
      <c r="F251" s="172">
        <v>43830</v>
      </c>
      <c r="G251" s="170" t="s">
        <v>390</v>
      </c>
      <c r="H251" s="170" t="s">
        <v>393</v>
      </c>
      <c r="I251" s="1" t="s">
        <v>19</v>
      </c>
      <c r="J251" s="4">
        <v>0</v>
      </c>
      <c r="K251" s="4">
        <v>52</v>
      </c>
      <c r="L251" s="4">
        <v>156</v>
      </c>
      <c r="M251" s="4">
        <v>119</v>
      </c>
      <c r="N251" s="4">
        <f t="shared" si="42"/>
        <v>327</v>
      </c>
      <c r="O251" s="174">
        <f t="shared" si="41"/>
        <v>1</v>
      </c>
      <c r="P251" s="176" t="s">
        <v>561</v>
      </c>
      <c r="Q251" s="177"/>
      <c r="R251" s="178"/>
      <c r="S251" s="42"/>
      <c r="T251" s="46"/>
      <c r="U251" s="43"/>
      <c r="V251" s="12"/>
      <c r="W251" s="12"/>
      <c r="X251" s="13"/>
      <c r="Y251" s="14"/>
      <c r="Z251" s="14"/>
      <c r="AA251" s="14"/>
      <c r="AB251" s="14"/>
      <c r="AC251" s="14"/>
      <c r="AD251" s="14"/>
      <c r="AE251" s="14"/>
      <c r="AF251" s="14"/>
      <c r="AG251" s="14"/>
      <c r="AH251" s="14"/>
      <c r="AI251" s="14"/>
      <c r="AJ251" s="14"/>
    </row>
    <row r="252" spans="1:36" ht="75.75" customHeight="1" x14ac:dyDescent="0.25">
      <c r="A252" s="167"/>
      <c r="B252" s="201"/>
      <c r="C252" s="171"/>
      <c r="D252" s="171"/>
      <c r="E252" s="173"/>
      <c r="F252" s="173"/>
      <c r="G252" s="171"/>
      <c r="H252" s="171"/>
      <c r="I252" s="4" t="s">
        <v>20</v>
      </c>
      <c r="J252" s="4">
        <v>0</v>
      </c>
      <c r="K252" s="4">
        <v>52</v>
      </c>
      <c r="L252" s="4">
        <v>156</v>
      </c>
      <c r="M252" s="4">
        <v>119</v>
      </c>
      <c r="N252" s="4">
        <f t="shared" si="42"/>
        <v>327</v>
      </c>
      <c r="O252" s="175"/>
      <c r="P252" s="179"/>
      <c r="Q252" s="180"/>
      <c r="R252" s="181"/>
      <c r="S252" s="44"/>
      <c r="T252" s="46"/>
      <c r="U252" s="45"/>
      <c r="V252" s="33"/>
      <c r="W252" s="33"/>
      <c r="X252" s="13"/>
      <c r="Y252" s="14"/>
      <c r="Z252" s="14"/>
      <c r="AA252" s="14"/>
      <c r="AB252" s="14"/>
      <c r="AC252" s="14"/>
      <c r="AD252" s="14"/>
      <c r="AE252" s="14"/>
      <c r="AF252" s="14"/>
      <c r="AG252" s="14"/>
      <c r="AH252" s="14"/>
      <c r="AI252" s="14"/>
      <c r="AJ252" s="14"/>
    </row>
    <row r="253" spans="1:36" ht="114" customHeight="1" x14ac:dyDescent="0.25">
      <c r="A253" s="167"/>
      <c r="B253" s="201"/>
      <c r="C253" s="170" t="s">
        <v>244</v>
      </c>
      <c r="D253" s="170" t="s">
        <v>389</v>
      </c>
      <c r="E253" s="172">
        <v>43497</v>
      </c>
      <c r="F253" s="172">
        <v>43616</v>
      </c>
      <c r="G253" s="170" t="s">
        <v>245</v>
      </c>
      <c r="H253" s="170" t="s">
        <v>394</v>
      </c>
      <c r="I253" s="1" t="s">
        <v>19</v>
      </c>
      <c r="J253" s="2">
        <v>0.33</v>
      </c>
      <c r="K253" s="2">
        <v>0.67</v>
      </c>
      <c r="L253" s="2">
        <v>0</v>
      </c>
      <c r="M253" s="2">
        <v>0</v>
      </c>
      <c r="N253" s="4">
        <f t="shared" si="42"/>
        <v>1</v>
      </c>
      <c r="O253" s="174">
        <f t="shared" si="41"/>
        <v>1</v>
      </c>
      <c r="P253" s="176" t="s">
        <v>395</v>
      </c>
      <c r="Q253" s="177"/>
      <c r="R253" s="178"/>
      <c r="S253" s="42"/>
      <c r="T253" s="46"/>
      <c r="U253" s="43"/>
      <c r="V253" s="12"/>
      <c r="W253" s="12"/>
      <c r="X253" s="13"/>
      <c r="Y253" s="14"/>
      <c r="Z253" s="14"/>
      <c r="AA253" s="14"/>
      <c r="AB253" s="14"/>
      <c r="AC253" s="14"/>
      <c r="AD253" s="14"/>
      <c r="AE253" s="14"/>
      <c r="AF253" s="14"/>
      <c r="AG253" s="14"/>
      <c r="AH253" s="14"/>
      <c r="AI253" s="14"/>
      <c r="AJ253" s="14"/>
    </row>
    <row r="254" spans="1:36" ht="79.5" customHeight="1" x14ac:dyDescent="0.25">
      <c r="A254" s="167"/>
      <c r="B254" s="201"/>
      <c r="C254" s="171"/>
      <c r="D254" s="171"/>
      <c r="E254" s="173"/>
      <c r="F254" s="173"/>
      <c r="G254" s="171"/>
      <c r="H254" s="171"/>
      <c r="I254" s="4" t="s">
        <v>20</v>
      </c>
      <c r="J254" s="2">
        <v>0.33</v>
      </c>
      <c r="K254" s="2">
        <v>0.67</v>
      </c>
      <c r="L254" s="2">
        <v>0</v>
      </c>
      <c r="M254" s="2">
        <v>0</v>
      </c>
      <c r="N254" s="4">
        <f t="shared" si="42"/>
        <v>1</v>
      </c>
      <c r="O254" s="175"/>
      <c r="P254" s="179"/>
      <c r="Q254" s="180"/>
      <c r="R254" s="181"/>
      <c r="S254" s="44"/>
      <c r="T254" s="46"/>
      <c r="U254" s="45"/>
      <c r="V254" s="33"/>
      <c r="W254" s="33"/>
      <c r="X254" s="13"/>
      <c r="Y254" s="14"/>
      <c r="Z254" s="14"/>
      <c r="AA254" s="14"/>
      <c r="AB254" s="14"/>
      <c r="AC254" s="14"/>
      <c r="AD254" s="14"/>
      <c r="AE254" s="14"/>
      <c r="AF254" s="14"/>
      <c r="AG254" s="14"/>
      <c r="AH254" s="14"/>
      <c r="AI254" s="14"/>
      <c r="AJ254" s="14"/>
    </row>
    <row r="255" spans="1:36" ht="28.5" customHeight="1" x14ac:dyDescent="0.25">
      <c r="A255" s="5"/>
      <c r="B255" s="305" t="s">
        <v>10</v>
      </c>
      <c r="C255" s="306"/>
      <c r="D255" s="306"/>
      <c r="E255" s="306"/>
      <c r="F255" s="306"/>
      <c r="G255" s="306"/>
      <c r="H255" s="306"/>
      <c r="I255" s="306"/>
      <c r="J255" s="306"/>
      <c r="K255" s="306"/>
      <c r="L255" s="306"/>
      <c r="M255" s="306"/>
      <c r="N255" s="307"/>
      <c r="O255" s="3">
        <f>+SUM(O247:O254)/4</f>
        <v>1</v>
      </c>
      <c r="P255" s="83"/>
      <c r="Q255" s="84"/>
      <c r="R255" s="85"/>
      <c r="S255" s="5"/>
      <c r="T255" s="12"/>
      <c r="U255" s="12"/>
      <c r="V255" s="12"/>
      <c r="W255" s="12"/>
      <c r="X255" s="13"/>
      <c r="Y255" s="14"/>
      <c r="Z255" s="14"/>
      <c r="AA255" s="14"/>
      <c r="AB255" s="14"/>
      <c r="AC255" s="14"/>
      <c r="AD255" s="14"/>
      <c r="AE255" s="14"/>
      <c r="AF255" s="14"/>
      <c r="AG255" s="14"/>
      <c r="AH255" s="14"/>
      <c r="AI255" s="14"/>
      <c r="AJ255" s="14"/>
    </row>
    <row r="256" spans="1:36" ht="43.5" customHeight="1" x14ac:dyDescent="0.25">
      <c r="A256" s="5"/>
      <c r="B256" s="202" t="s">
        <v>261</v>
      </c>
      <c r="C256" s="203"/>
      <c r="D256" s="203"/>
      <c r="E256" s="203"/>
      <c r="F256" s="203"/>
      <c r="G256" s="203"/>
      <c r="H256" s="203"/>
      <c r="I256" s="203"/>
      <c r="J256" s="203"/>
      <c r="K256" s="204"/>
      <c r="L256" s="205" t="s">
        <v>11</v>
      </c>
      <c r="M256" s="205"/>
      <c r="N256" s="309">
        <v>7.7299999999999994E-2</v>
      </c>
      <c r="O256" s="310"/>
      <c r="P256" s="206" t="s">
        <v>34</v>
      </c>
      <c r="Q256" s="206"/>
      <c r="R256" s="138">
        <f>O273*N256</f>
        <v>7.6819642485853268E-2</v>
      </c>
      <c r="S256" s="34"/>
      <c r="T256" s="35"/>
      <c r="U256" s="35"/>
      <c r="V256" s="35"/>
      <c r="W256" s="12"/>
      <c r="X256" s="13"/>
      <c r="Y256" s="14"/>
      <c r="Z256" s="14"/>
      <c r="AA256" s="14"/>
      <c r="AB256" s="14"/>
      <c r="AC256" s="14"/>
      <c r="AD256" s="14"/>
      <c r="AE256" s="14"/>
      <c r="AF256" s="14"/>
      <c r="AG256" s="14"/>
      <c r="AH256" s="14"/>
      <c r="AI256" s="14"/>
      <c r="AJ256" s="14"/>
    </row>
    <row r="257" spans="1:36" ht="45" customHeight="1" x14ac:dyDescent="0.25">
      <c r="A257" s="5"/>
      <c r="B257" s="207" t="s">
        <v>6</v>
      </c>
      <c r="C257" s="209" t="s">
        <v>30</v>
      </c>
      <c r="D257" s="209" t="s">
        <v>275</v>
      </c>
      <c r="E257" s="209" t="s">
        <v>8</v>
      </c>
      <c r="F257" s="209" t="s">
        <v>9</v>
      </c>
      <c r="G257" s="209" t="s">
        <v>3</v>
      </c>
      <c r="H257" s="209" t="s">
        <v>4</v>
      </c>
      <c r="I257" s="226" t="s">
        <v>28</v>
      </c>
      <c r="J257" s="227"/>
      <c r="K257" s="227"/>
      <c r="L257" s="227"/>
      <c r="M257" s="227"/>
      <c r="N257" s="227"/>
      <c r="O257" s="228"/>
      <c r="P257" s="211" t="s">
        <v>29</v>
      </c>
      <c r="Q257" s="212"/>
      <c r="R257" s="213"/>
      <c r="S257" s="19"/>
      <c r="T257" s="37"/>
      <c r="U257" s="38"/>
      <c r="V257" s="37"/>
      <c r="W257" s="12"/>
      <c r="X257" s="12"/>
      <c r="Y257" s="14"/>
      <c r="Z257" s="14"/>
      <c r="AA257" s="14"/>
      <c r="AB257" s="14"/>
      <c r="AC257" s="14"/>
      <c r="AD257" s="14"/>
      <c r="AE257" s="14"/>
      <c r="AF257" s="14"/>
      <c r="AG257" s="14"/>
      <c r="AH257" s="14"/>
      <c r="AI257" s="14"/>
      <c r="AJ257" s="14"/>
    </row>
    <row r="258" spans="1:36" ht="21" customHeight="1" x14ac:dyDescent="0.25">
      <c r="A258" s="6"/>
      <c r="B258" s="208"/>
      <c r="C258" s="210"/>
      <c r="D258" s="210"/>
      <c r="E258" s="210"/>
      <c r="F258" s="210"/>
      <c r="G258" s="210"/>
      <c r="H258" s="210"/>
      <c r="I258" s="36" t="s">
        <v>31</v>
      </c>
      <c r="J258" s="39" t="s">
        <v>21</v>
      </c>
      <c r="K258" s="39" t="s">
        <v>22</v>
      </c>
      <c r="L258" s="39" t="s">
        <v>23</v>
      </c>
      <c r="M258" s="39" t="s">
        <v>24</v>
      </c>
      <c r="N258" s="39" t="s">
        <v>15</v>
      </c>
      <c r="O258" s="72" t="s">
        <v>91</v>
      </c>
      <c r="P258" s="214"/>
      <c r="Q258" s="215"/>
      <c r="R258" s="216"/>
      <c r="S258" s="40"/>
      <c r="T258" s="41"/>
      <c r="U258" s="41"/>
      <c r="V258" s="41"/>
      <c r="W258" s="33"/>
      <c r="X258" s="13"/>
      <c r="Y258" s="14"/>
      <c r="Z258" s="14"/>
      <c r="AA258" s="14"/>
      <c r="AB258" s="14"/>
      <c r="AC258" s="14"/>
      <c r="AD258" s="14"/>
      <c r="AE258" s="14"/>
      <c r="AF258" s="14"/>
      <c r="AG258" s="14"/>
      <c r="AH258" s="14"/>
      <c r="AI258" s="14"/>
      <c r="AJ258" s="14"/>
    </row>
    <row r="259" spans="1:36" ht="237.75" customHeight="1" x14ac:dyDescent="0.25">
      <c r="A259" s="167"/>
      <c r="B259" s="200" t="s">
        <v>246</v>
      </c>
      <c r="C259" s="170" t="s">
        <v>247</v>
      </c>
      <c r="D259" s="170" t="s">
        <v>422</v>
      </c>
      <c r="E259" s="172">
        <v>43497</v>
      </c>
      <c r="F259" s="172">
        <v>43830</v>
      </c>
      <c r="G259" s="170" t="s">
        <v>254</v>
      </c>
      <c r="H259" s="170" t="s">
        <v>423</v>
      </c>
      <c r="I259" s="1" t="s">
        <v>19</v>
      </c>
      <c r="J259" s="93">
        <v>0</v>
      </c>
      <c r="K259" s="108">
        <v>0.7</v>
      </c>
      <c r="L259" s="108">
        <v>0</v>
      </c>
      <c r="M259" s="108">
        <v>0.3</v>
      </c>
      <c r="N259" s="108">
        <f>J259+K259+L259+M259</f>
        <v>1</v>
      </c>
      <c r="O259" s="174">
        <f>+N260/N259</f>
        <v>0.98</v>
      </c>
      <c r="P259" s="176" t="s">
        <v>580</v>
      </c>
      <c r="Q259" s="177"/>
      <c r="R259" s="178"/>
      <c r="S259" s="42"/>
      <c r="T259" s="198"/>
      <c r="U259" s="43"/>
      <c r="V259" s="12"/>
      <c r="W259" s="12"/>
      <c r="X259" s="13"/>
      <c r="Y259" s="14"/>
      <c r="Z259" s="14"/>
      <c r="AA259" s="14"/>
      <c r="AB259" s="14"/>
      <c r="AC259" s="14"/>
      <c r="AD259" s="14"/>
      <c r="AE259" s="14"/>
      <c r="AF259" s="14"/>
      <c r="AG259" s="14"/>
      <c r="AH259" s="14"/>
      <c r="AI259" s="14"/>
      <c r="AJ259" s="14"/>
    </row>
    <row r="260" spans="1:36" ht="152.25" customHeight="1" x14ac:dyDescent="0.25">
      <c r="A260" s="167"/>
      <c r="B260" s="201"/>
      <c r="C260" s="171"/>
      <c r="D260" s="171"/>
      <c r="E260" s="173"/>
      <c r="F260" s="173"/>
      <c r="G260" s="171"/>
      <c r="H260" s="171"/>
      <c r="I260" s="4" t="s">
        <v>20</v>
      </c>
      <c r="J260" s="93">
        <v>0</v>
      </c>
      <c r="K260" s="108">
        <v>0.98</v>
      </c>
      <c r="L260" s="93">
        <v>0</v>
      </c>
      <c r="M260" s="108">
        <v>0</v>
      </c>
      <c r="N260" s="108">
        <f t="shared" ref="N260:N262" si="43">J260+K260+L260+M260</f>
        <v>0.98</v>
      </c>
      <c r="O260" s="175"/>
      <c r="P260" s="179"/>
      <c r="Q260" s="180"/>
      <c r="R260" s="181"/>
      <c r="S260" s="44"/>
      <c r="T260" s="199"/>
      <c r="U260" s="45"/>
      <c r="V260" s="33"/>
      <c r="W260" s="33"/>
      <c r="X260" s="13"/>
      <c r="Y260" s="14"/>
      <c r="Z260" s="14"/>
      <c r="AA260" s="14"/>
      <c r="AB260" s="14"/>
      <c r="AC260" s="14"/>
      <c r="AD260" s="14"/>
      <c r="AE260" s="14"/>
      <c r="AF260" s="14"/>
      <c r="AG260" s="14"/>
      <c r="AH260" s="14"/>
      <c r="AI260" s="14"/>
      <c r="AJ260" s="14"/>
    </row>
    <row r="261" spans="1:36" ht="109.5" customHeight="1" x14ac:dyDescent="0.25">
      <c r="A261" s="167"/>
      <c r="B261" s="201"/>
      <c r="C261" s="170" t="s">
        <v>248</v>
      </c>
      <c r="D261" s="170" t="s">
        <v>424</v>
      </c>
      <c r="E261" s="172">
        <v>43466</v>
      </c>
      <c r="F261" s="172">
        <v>43830</v>
      </c>
      <c r="G261" s="172" t="s">
        <v>255</v>
      </c>
      <c r="H261" s="170" t="s">
        <v>425</v>
      </c>
      <c r="I261" s="1" t="s">
        <v>19</v>
      </c>
      <c r="J261" s="93">
        <v>253</v>
      </c>
      <c r="K261" s="93">
        <v>252</v>
      </c>
      <c r="L261" s="93">
        <v>243</v>
      </c>
      <c r="M261" s="93">
        <v>252</v>
      </c>
      <c r="N261" s="93">
        <f t="shared" si="43"/>
        <v>1000</v>
      </c>
      <c r="O261" s="174">
        <f t="shared" ref="O261:O271" si="44">+N262/N261</f>
        <v>1.006</v>
      </c>
      <c r="P261" s="176" t="s">
        <v>581</v>
      </c>
      <c r="Q261" s="177"/>
      <c r="R261" s="178"/>
      <c r="S261" s="42"/>
      <c r="T261" s="199"/>
      <c r="U261" s="43"/>
      <c r="V261" s="12"/>
      <c r="W261" s="12"/>
      <c r="X261" s="13"/>
      <c r="Y261" s="14"/>
      <c r="Z261" s="14"/>
      <c r="AA261" s="14"/>
      <c r="AB261" s="14"/>
      <c r="AC261" s="14"/>
      <c r="AD261" s="14"/>
      <c r="AE261" s="14"/>
      <c r="AF261" s="14"/>
      <c r="AG261" s="14"/>
      <c r="AH261" s="14"/>
      <c r="AI261" s="14"/>
      <c r="AJ261" s="14"/>
    </row>
    <row r="262" spans="1:36" ht="124.5" customHeight="1" x14ac:dyDescent="0.25">
      <c r="A262" s="167"/>
      <c r="B262" s="201"/>
      <c r="C262" s="171"/>
      <c r="D262" s="171"/>
      <c r="E262" s="173"/>
      <c r="F262" s="173"/>
      <c r="G262" s="173"/>
      <c r="H262" s="171"/>
      <c r="I262" s="4" t="s">
        <v>20</v>
      </c>
      <c r="J262" s="93">
        <v>253</v>
      </c>
      <c r="K262" s="93">
        <v>252</v>
      </c>
      <c r="L262" s="93">
        <v>243</v>
      </c>
      <c r="M262" s="93">
        <v>258</v>
      </c>
      <c r="N262" s="93">
        <f t="shared" si="43"/>
        <v>1006</v>
      </c>
      <c r="O262" s="175"/>
      <c r="P262" s="179"/>
      <c r="Q262" s="180"/>
      <c r="R262" s="181"/>
      <c r="S262" s="44"/>
      <c r="T262" s="199"/>
      <c r="U262" s="45"/>
      <c r="V262" s="33"/>
      <c r="W262" s="33"/>
      <c r="X262" s="13"/>
      <c r="Y262" s="14"/>
      <c r="Z262" s="14"/>
      <c r="AA262" s="14"/>
      <c r="AB262" s="14"/>
      <c r="AC262" s="14"/>
      <c r="AD262" s="14"/>
      <c r="AE262" s="14"/>
      <c r="AF262" s="14"/>
      <c r="AG262" s="14"/>
      <c r="AH262" s="14"/>
      <c r="AI262" s="14"/>
      <c r="AJ262" s="14"/>
    </row>
    <row r="263" spans="1:36" ht="102.75" customHeight="1" x14ac:dyDescent="0.25">
      <c r="A263" s="167"/>
      <c r="B263" s="201"/>
      <c r="C263" s="170" t="s">
        <v>249</v>
      </c>
      <c r="D263" s="170" t="s">
        <v>426</v>
      </c>
      <c r="E263" s="172">
        <v>43466</v>
      </c>
      <c r="F263" s="172">
        <v>43830</v>
      </c>
      <c r="G263" s="172" t="s">
        <v>256</v>
      </c>
      <c r="H263" s="170" t="s">
        <v>425</v>
      </c>
      <c r="I263" s="1" t="s">
        <v>19</v>
      </c>
      <c r="J263" s="93">
        <v>16</v>
      </c>
      <c r="K263" s="93">
        <v>77</v>
      </c>
      <c r="L263" s="93">
        <v>42</v>
      </c>
      <c r="M263" s="158">
        <v>40</v>
      </c>
      <c r="N263" s="93">
        <f>J263+K263+L263+M263</f>
        <v>175</v>
      </c>
      <c r="O263" s="174">
        <f t="shared" si="44"/>
        <v>0.99428571428571433</v>
      </c>
      <c r="P263" s="176" t="s">
        <v>563</v>
      </c>
      <c r="Q263" s="177"/>
      <c r="R263" s="178"/>
      <c r="S263" s="42"/>
      <c r="T263" s="46"/>
      <c r="U263" s="43"/>
      <c r="V263" s="12"/>
      <c r="W263" s="12"/>
      <c r="X263" s="13"/>
      <c r="Y263" s="14"/>
      <c r="Z263" s="14"/>
      <c r="AA263" s="14"/>
      <c r="AB263" s="14"/>
      <c r="AC263" s="14"/>
      <c r="AD263" s="14"/>
      <c r="AE263" s="14"/>
      <c r="AF263" s="14"/>
      <c r="AG263" s="14"/>
      <c r="AH263" s="14"/>
      <c r="AI263" s="14"/>
      <c r="AJ263" s="14"/>
    </row>
    <row r="264" spans="1:36" ht="104.25" customHeight="1" x14ac:dyDescent="0.25">
      <c r="A264" s="167"/>
      <c r="B264" s="201"/>
      <c r="C264" s="171"/>
      <c r="D264" s="171"/>
      <c r="E264" s="173"/>
      <c r="F264" s="173"/>
      <c r="G264" s="173"/>
      <c r="H264" s="171"/>
      <c r="I264" s="4" t="s">
        <v>20</v>
      </c>
      <c r="J264" s="93">
        <v>16</v>
      </c>
      <c r="K264" s="93">
        <v>77</v>
      </c>
      <c r="L264" s="93">
        <v>42</v>
      </c>
      <c r="M264" s="158">
        <v>39</v>
      </c>
      <c r="N264" s="93">
        <f>J264+K264+L264+M264</f>
        <v>174</v>
      </c>
      <c r="O264" s="175"/>
      <c r="P264" s="179"/>
      <c r="Q264" s="180"/>
      <c r="R264" s="181"/>
      <c r="S264" s="44"/>
      <c r="T264" s="46"/>
      <c r="U264" s="45"/>
      <c r="V264" s="33"/>
      <c r="W264" s="33"/>
      <c r="X264" s="13"/>
      <c r="Y264" s="14"/>
      <c r="Z264" s="14"/>
      <c r="AA264" s="14"/>
      <c r="AB264" s="14"/>
      <c r="AC264" s="14"/>
      <c r="AD264" s="14"/>
      <c r="AE264" s="14"/>
      <c r="AF264" s="14"/>
      <c r="AG264" s="14"/>
      <c r="AH264" s="14"/>
      <c r="AI264" s="14"/>
      <c r="AJ264" s="14"/>
    </row>
    <row r="265" spans="1:36" ht="128.25" customHeight="1" x14ac:dyDescent="0.25">
      <c r="A265" s="167"/>
      <c r="B265" s="201"/>
      <c r="C265" s="170" t="s">
        <v>250</v>
      </c>
      <c r="D265" s="170" t="s">
        <v>427</v>
      </c>
      <c r="E265" s="172">
        <v>43466</v>
      </c>
      <c r="F265" s="172">
        <v>43830</v>
      </c>
      <c r="G265" s="172" t="s">
        <v>257</v>
      </c>
      <c r="H265" s="170" t="s">
        <v>259</v>
      </c>
      <c r="I265" s="1" t="s">
        <v>19</v>
      </c>
      <c r="J265" s="159">
        <v>273722179</v>
      </c>
      <c r="K265" s="160">
        <v>491807273</v>
      </c>
      <c r="L265" s="160">
        <v>587806273</v>
      </c>
      <c r="M265" s="160">
        <v>136459275</v>
      </c>
      <c r="N265" s="159">
        <v>1489795000</v>
      </c>
      <c r="O265" s="174">
        <f t="shared" si="44"/>
        <v>0.97505312140260914</v>
      </c>
      <c r="P265" s="176" t="s">
        <v>562</v>
      </c>
      <c r="Q265" s="177"/>
      <c r="R265" s="178"/>
      <c r="S265" s="42"/>
      <c r="T265" s="46"/>
      <c r="U265" s="43"/>
      <c r="V265" s="12"/>
      <c r="W265" s="12"/>
      <c r="X265" s="13"/>
      <c r="Y265" s="14"/>
      <c r="Z265" s="14"/>
      <c r="AA265" s="14"/>
      <c r="AB265" s="14"/>
      <c r="AC265" s="14"/>
      <c r="AD265" s="14"/>
      <c r="AE265" s="14"/>
      <c r="AF265" s="14"/>
      <c r="AG265" s="14"/>
      <c r="AH265" s="14"/>
      <c r="AI265" s="14"/>
      <c r="AJ265" s="14"/>
    </row>
    <row r="266" spans="1:36" ht="113.25" customHeight="1" x14ac:dyDescent="0.25">
      <c r="A266" s="167"/>
      <c r="B266" s="201"/>
      <c r="C266" s="171"/>
      <c r="D266" s="171"/>
      <c r="E266" s="173"/>
      <c r="F266" s="173"/>
      <c r="G266" s="173"/>
      <c r="H266" s="171"/>
      <c r="I266" s="4" t="s">
        <v>20</v>
      </c>
      <c r="J266" s="159">
        <v>345871715</v>
      </c>
      <c r="K266" s="159">
        <v>309408291</v>
      </c>
      <c r="L266" s="159">
        <v>434576948</v>
      </c>
      <c r="M266" s="159">
        <v>362772311</v>
      </c>
      <c r="N266" s="159">
        <f>SUM(J266:M266)</f>
        <v>1452629265</v>
      </c>
      <c r="O266" s="175"/>
      <c r="P266" s="179"/>
      <c r="Q266" s="180"/>
      <c r="R266" s="181"/>
      <c r="S266" s="44"/>
      <c r="T266" s="46"/>
      <c r="U266" s="45"/>
      <c r="V266" s="33"/>
      <c r="W266" s="33"/>
      <c r="X266" s="13"/>
      <c r="Y266" s="14"/>
      <c r="Z266" s="14"/>
      <c r="AA266" s="14"/>
      <c r="AB266" s="14"/>
      <c r="AC266" s="14"/>
      <c r="AD266" s="14"/>
      <c r="AE266" s="14"/>
      <c r="AF266" s="14"/>
      <c r="AG266" s="14"/>
      <c r="AH266" s="14"/>
      <c r="AI266" s="14"/>
      <c r="AJ266" s="14"/>
    </row>
    <row r="267" spans="1:36" ht="129" customHeight="1" x14ac:dyDescent="0.25">
      <c r="A267" s="167"/>
      <c r="B267" s="201"/>
      <c r="C267" s="170" t="s">
        <v>251</v>
      </c>
      <c r="D267" s="170" t="s">
        <v>428</v>
      </c>
      <c r="E267" s="172">
        <v>43466</v>
      </c>
      <c r="F267" s="172">
        <v>43830</v>
      </c>
      <c r="G267" s="172" t="s">
        <v>256</v>
      </c>
      <c r="H267" s="170" t="s">
        <v>429</v>
      </c>
      <c r="I267" s="1" t="s">
        <v>19</v>
      </c>
      <c r="J267" s="93">
        <v>820</v>
      </c>
      <c r="K267" s="93">
        <v>911</v>
      </c>
      <c r="L267" s="93">
        <v>962</v>
      </c>
      <c r="M267" s="93">
        <v>750</v>
      </c>
      <c r="N267" s="93">
        <f>J267+K267+L267+M267</f>
        <v>3443</v>
      </c>
      <c r="O267" s="174">
        <f t="shared" si="44"/>
        <v>1.0011617775196049</v>
      </c>
      <c r="P267" s="176" t="s">
        <v>577</v>
      </c>
      <c r="Q267" s="177"/>
      <c r="R267" s="178"/>
      <c r="S267" s="42"/>
      <c r="T267" s="46"/>
      <c r="U267" s="43"/>
      <c r="V267" s="12"/>
      <c r="W267" s="12"/>
      <c r="X267" s="13"/>
      <c r="Y267" s="14"/>
      <c r="Z267" s="14"/>
      <c r="AA267" s="14"/>
      <c r="AB267" s="14"/>
      <c r="AC267" s="14"/>
      <c r="AD267" s="14"/>
      <c r="AE267" s="14"/>
      <c r="AF267" s="14"/>
      <c r="AG267" s="14"/>
      <c r="AH267" s="14"/>
      <c r="AI267" s="14"/>
      <c r="AJ267" s="14"/>
    </row>
    <row r="268" spans="1:36" ht="132.75" customHeight="1" x14ac:dyDescent="0.25">
      <c r="A268" s="167"/>
      <c r="B268" s="201"/>
      <c r="C268" s="171"/>
      <c r="D268" s="171"/>
      <c r="E268" s="173"/>
      <c r="F268" s="173"/>
      <c r="G268" s="173"/>
      <c r="H268" s="171"/>
      <c r="I268" s="4" t="s">
        <v>20</v>
      </c>
      <c r="J268" s="93">
        <v>820</v>
      </c>
      <c r="K268" s="93">
        <v>911</v>
      </c>
      <c r="L268" s="93">
        <v>962</v>
      </c>
      <c r="M268" s="93">
        <v>754</v>
      </c>
      <c r="N268" s="93">
        <f>J268+K268+L268+M268</f>
        <v>3447</v>
      </c>
      <c r="O268" s="175"/>
      <c r="P268" s="179"/>
      <c r="Q268" s="180"/>
      <c r="R268" s="181"/>
      <c r="S268" s="44"/>
      <c r="T268" s="46"/>
      <c r="U268" s="45"/>
      <c r="V268" s="33"/>
      <c r="W268" s="33"/>
      <c r="X268" s="13"/>
      <c r="Y268" s="14"/>
      <c r="Z268" s="14"/>
      <c r="AA268" s="14"/>
      <c r="AB268" s="14"/>
      <c r="AC268" s="14"/>
      <c r="AD268" s="14"/>
      <c r="AE268" s="14"/>
      <c r="AF268" s="14"/>
      <c r="AG268" s="14"/>
      <c r="AH268" s="14"/>
      <c r="AI268" s="14"/>
      <c r="AJ268" s="14"/>
    </row>
    <row r="269" spans="1:36" ht="153" customHeight="1" x14ac:dyDescent="0.25">
      <c r="A269" s="167"/>
      <c r="B269" s="201"/>
      <c r="C269" s="170" t="s">
        <v>252</v>
      </c>
      <c r="D269" s="170" t="s">
        <v>430</v>
      </c>
      <c r="E269" s="172">
        <v>43466</v>
      </c>
      <c r="F269" s="172">
        <v>43830</v>
      </c>
      <c r="G269" s="172" t="s">
        <v>258</v>
      </c>
      <c r="H269" s="170" t="s">
        <v>260</v>
      </c>
      <c r="I269" s="1" t="s">
        <v>19</v>
      </c>
      <c r="J269" s="93">
        <v>3</v>
      </c>
      <c r="K269" s="93">
        <v>3</v>
      </c>
      <c r="L269" s="93">
        <v>3</v>
      </c>
      <c r="M269" s="93">
        <v>3</v>
      </c>
      <c r="N269" s="93">
        <f t="shared" ref="N269:N272" si="45">J269+K269+L269+M269</f>
        <v>12</v>
      </c>
      <c r="O269" s="174">
        <f t="shared" si="44"/>
        <v>1</v>
      </c>
      <c r="P269" s="176" t="s">
        <v>564</v>
      </c>
      <c r="Q269" s="177"/>
      <c r="R269" s="178"/>
      <c r="S269" s="42"/>
      <c r="T269" s="46"/>
      <c r="U269" s="43"/>
      <c r="V269" s="12"/>
      <c r="W269" s="12"/>
      <c r="X269" s="13"/>
      <c r="Y269" s="14"/>
      <c r="Z269" s="14"/>
      <c r="AA269" s="14"/>
      <c r="AB269" s="14"/>
      <c r="AC269" s="14"/>
      <c r="AD269" s="14"/>
      <c r="AE269" s="14"/>
      <c r="AF269" s="14"/>
      <c r="AG269" s="14"/>
      <c r="AH269" s="14"/>
      <c r="AI269" s="14"/>
      <c r="AJ269" s="14"/>
    </row>
    <row r="270" spans="1:36" ht="115.5" customHeight="1" x14ac:dyDescent="0.25">
      <c r="A270" s="167"/>
      <c r="B270" s="201"/>
      <c r="C270" s="171"/>
      <c r="D270" s="171"/>
      <c r="E270" s="173"/>
      <c r="F270" s="173"/>
      <c r="G270" s="173"/>
      <c r="H270" s="171"/>
      <c r="I270" s="4" t="s">
        <v>20</v>
      </c>
      <c r="J270" s="93">
        <v>3</v>
      </c>
      <c r="K270" s="93">
        <v>3</v>
      </c>
      <c r="L270" s="93">
        <v>3</v>
      </c>
      <c r="M270" s="93">
        <v>3</v>
      </c>
      <c r="N270" s="93">
        <f t="shared" si="45"/>
        <v>12</v>
      </c>
      <c r="O270" s="175"/>
      <c r="P270" s="179"/>
      <c r="Q270" s="180"/>
      <c r="R270" s="181"/>
      <c r="S270" s="44"/>
      <c r="T270" s="46"/>
      <c r="U270" s="45"/>
      <c r="V270" s="33"/>
      <c r="W270" s="33"/>
      <c r="X270" s="13"/>
      <c r="Y270" s="14"/>
      <c r="Z270" s="14"/>
      <c r="AA270" s="14"/>
      <c r="AB270" s="14"/>
      <c r="AC270" s="14"/>
      <c r="AD270" s="14"/>
      <c r="AE270" s="14"/>
      <c r="AF270" s="14"/>
      <c r="AG270" s="14"/>
      <c r="AH270" s="14"/>
      <c r="AI270" s="14"/>
      <c r="AJ270" s="14"/>
    </row>
    <row r="271" spans="1:36" ht="84" customHeight="1" x14ac:dyDescent="0.25">
      <c r="A271" s="167"/>
      <c r="B271" s="201"/>
      <c r="C271" s="170" t="s">
        <v>253</v>
      </c>
      <c r="D271" s="170" t="s">
        <v>431</v>
      </c>
      <c r="E271" s="172">
        <v>43466</v>
      </c>
      <c r="F271" s="172">
        <v>43830</v>
      </c>
      <c r="G271" s="172" t="s">
        <v>258</v>
      </c>
      <c r="H271" s="170" t="s">
        <v>432</v>
      </c>
      <c r="I271" s="1" t="s">
        <v>19</v>
      </c>
      <c r="J271" s="93">
        <v>1</v>
      </c>
      <c r="K271" s="93">
        <v>2</v>
      </c>
      <c r="L271" s="93">
        <v>2</v>
      </c>
      <c r="M271" s="93">
        <v>3</v>
      </c>
      <c r="N271" s="93">
        <f t="shared" si="45"/>
        <v>8</v>
      </c>
      <c r="O271" s="174">
        <f t="shared" si="44"/>
        <v>1</v>
      </c>
      <c r="P271" s="176" t="s">
        <v>565</v>
      </c>
      <c r="Q271" s="177"/>
      <c r="R271" s="178"/>
      <c r="S271" s="42"/>
      <c r="T271" s="46"/>
      <c r="U271" s="43"/>
      <c r="V271" s="12"/>
      <c r="W271" s="12"/>
      <c r="X271" s="13"/>
      <c r="Y271" s="14"/>
      <c r="Z271" s="14"/>
      <c r="AA271" s="14"/>
      <c r="AB271" s="14"/>
      <c r="AC271" s="14"/>
      <c r="AD271" s="14"/>
      <c r="AE271" s="14"/>
      <c r="AF271" s="14"/>
      <c r="AG271" s="14"/>
      <c r="AH271" s="14"/>
      <c r="AI271" s="14"/>
      <c r="AJ271" s="14"/>
    </row>
    <row r="272" spans="1:36" ht="109.5" customHeight="1" x14ac:dyDescent="0.25">
      <c r="A272" s="167"/>
      <c r="B272" s="223"/>
      <c r="C272" s="171"/>
      <c r="D272" s="171"/>
      <c r="E272" s="173"/>
      <c r="F272" s="173"/>
      <c r="G272" s="173"/>
      <c r="H272" s="171"/>
      <c r="I272" s="4" t="s">
        <v>20</v>
      </c>
      <c r="J272" s="93">
        <v>1</v>
      </c>
      <c r="K272" s="93">
        <v>2</v>
      </c>
      <c r="L272" s="93">
        <v>2</v>
      </c>
      <c r="M272" s="93">
        <v>3</v>
      </c>
      <c r="N272" s="93">
        <f t="shared" si="45"/>
        <v>8</v>
      </c>
      <c r="O272" s="175"/>
      <c r="P272" s="179"/>
      <c r="Q272" s="180"/>
      <c r="R272" s="181"/>
      <c r="S272" s="44"/>
      <c r="T272" s="46"/>
      <c r="U272" s="45"/>
      <c r="V272" s="33"/>
      <c r="W272" s="33"/>
      <c r="X272" s="13"/>
      <c r="Y272" s="14"/>
      <c r="Z272" s="14"/>
      <c r="AA272" s="14"/>
      <c r="AB272" s="14"/>
      <c r="AC272" s="14"/>
      <c r="AD272" s="14"/>
      <c r="AE272" s="14"/>
      <c r="AF272" s="14"/>
      <c r="AG272" s="14"/>
      <c r="AH272" s="14"/>
      <c r="AI272" s="14"/>
      <c r="AJ272" s="14"/>
    </row>
    <row r="273" spans="1:36" ht="28.5" customHeight="1" x14ac:dyDescent="0.25">
      <c r="A273" s="5"/>
      <c r="B273" s="305" t="s">
        <v>10</v>
      </c>
      <c r="C273" s="306"/>
      <c r="D273" s="306"/>
      <c r="E273" s="306"/>
      <c r="F273" s="306"/>
      <c r="G273" s="306"/>
      <c r="H273" s="306"/>
      <c r="I273" s="306"/>
      <c r="J273" s="306"/>
      <c r="K273" s="306"/>
      <c r="L273" s="306"/>
      <c r="M273" s="306"/>
      <c r="N273" s="307"/>
      <c r="O273" s="3">
        <f>+SUM(O259:O272)/7</f>
        <v>0.99378580188684695</v>
      </c>
      <c r="P273" s="83"/>
      <c r="Q273" s="84"/>
      <c r="R273" s="85"/>
      <c r="S273" s="5"/>
      <c r="T273" s="12"/>
      <c r="U273" s="12"/>
      <c r="V273" s="12"/>
      <c r="W273" s="12"/>
      <c r="X273" s="13"/>
      <c r="Y273" s="14"/>
      <c r="Z273" s="14"/>
      <c r="AA273" s="14"/>
      <c r="AB273" s="14"/>
      <c r="AC273" s="14"/>
      <c r="AD273" s="14"/>
      <c r="AE273" s="14"/>
      <c r="AF273" s="14"/>
      <c r="AG273" s="14"/>
      <c r="AH273" s="14"/>
      <c r="AI273" s="14"/>
      <c r="AJ273" s="14"/>
    </row>
    <row r="274" spans="1:36" ht="36" customHeight="1" x14ac:dyDescent="0.25">
      <c r="A274" s="5"/>
      <c r="B274" s="202" t="s">
        <v>262</v>
      </c>
      <c r="C274" s="203"/>
      <c r="D274" s="203"/>
      <c r="E274" s="203"/>
      <c r="F274" s="203"/>
      <c r="G274" s="203"/>
      <c r="H274" s="203"/>
      <c r="I274" s="203"/>
      <c r="J274" s="203"/>
      <c r="K274" s="204"/>
      <c r="L274" s="205" t="s">
        <v>11</v>
      </c>
      <c r="M274" s="205"/>
      <c r="N274" s="311">
        <v>0.15</v>
      </c>
      <c r="O274" s="312"/>
      <c r="P274" s="206" t="s">
        <v>34</v>
      </c>
      <c r="Q274" s="206"/>
      <c r="R274" s="152">
        <f>O281*N274</f>
        <v>0.1348679552716705</v>
      </c>
      <c r="S274" s="34"/>
      <c r="T274" s="35"/>
      <c r="U274" s="35"/>
      <c r="V274" s="35"/>
      <c r="W274" s="12"/>
      <c r="X274" s="13"/>
      <c r="Y274" s="14"/>
      <c r="Z274" s="14"/>
      <c r="AA274" s="14"/>
      <c r="AB274" s="14"/>
      <c r="AC274" s="14"/>
      <c r="AD274" s="14"/>
      <c r="AE274" s="14"/>
      <c r="AF274" s="14"/>
      <c r="AG274" s="14"/>
      <c r="AH274" s="14"/>
      <c r="AI274" s="14"/>
      <c r="AJ274" s="14"/>
    </row>
    <row r="275" spans="1:36" ht="45" customHeight="1" x14ac:dyDescent="0.25">
      <c r="A275" s="5"/>
      <c r="B275" s="262" t="s">
        <v>6</v>
      </c>
      <c r="C275" s="264" t="s">
        <v>30</v>
      </c>
      <c r="D275" s="209" t="s">
        <v>275</v>
      </c>
      <c r="E275" s="264" t="s">
        <v>8</v>
      </c>
      <c r="F275" s="264" t="s">
        <v>9</v>
      </c>
      <c r="G275" s="264" t="s">
        <v>3</v>
      </c>
      <c r="H275" s="264" t="s">
        <v>4</v>
      </c>
      <c r="I275" s="226" t="s">
        <v>28</v>
      </c>
      <c r="J275" s="227"/>
      <c r="K275" s="227"/>
      <c r="L275" s="227"/>
      <c r="M275" s="227"/>
      <c r="N275" s="227"/>
      <c r="O275" s="228"/>
      <c r="P275" s="211" t="s">
        <v>29</v>
      </c>
      <c r="Q275" s="212"/>
      <c r="R275" s="213"/>
      <c r="S275" s="19"/>
      <c r="T275" s="37"/>
      <c r="U275" s="38"/>
      <c r="V275" s="37"/>
      <c r="W275" s="12"/>
      <c r="X275" s="12"/>
      <c r="Y275" s="14"/>
      <c r="Z275" s="14"/>
      <c r="AA275" s="14"/>
      <c r="AB275" s="14"/>
      <c r="AC275" s="14"/>
      <c r="AD275" s="14"/>
      <c r="AE275" s="14"/>
      <c r="AF275" s="14"/>
      <c r="AG275" s="14"/>
      <c r="AH275" s="14"/>
      <c r="AI275" s="14"/>
      <c r="AJ275" s="14"/>
    </row>
    <row r="276" spans="1:36" ht="21" customHeight="1" x14ac:dyDescent="0.25">
      <c r="A276" s="6"/>
      <c r="B276" s="263"/>
      <c r="C276" s="265"/>
      <c r="D276" s="210"/>
      <c r="E276" s="265"/>
      <c r="F276" s="265"/>
      <c r="G276" s="265"/>
      <c r="H276" s="265"/>
      <c r="I276" s="47" t="s">
        <v>31</v>
      </c>
      <c r="J276" s="48" t="s">
        <v>21</v>
      </c>
      <c r="K276" s="48" t="s">
        <v>22</v>
      </c>
      <c r="L276" s="48" t="s">
        <v>23</v>
      </c>
      <c r="M276" s="48" t="s">
        <v>24</v>
      </c>
      <c r="N276" s="48" t="s">
        <v>15</v>
      </c>
      <c r="O276" s="72" t="s">
        <v>266</v>
      </c>
      <c r="P276" s="214"/>
      <c r="Q276" s="215"/>
      <c r="R276" s="216"/>
      <c r="S276" s="40"/>
      <c r="T276" s="41"/>
      <c r="U276" s="41"/>
      <c r="V276" s="41"/>
      <c r="W276" s="33"/>
      <c r="X276" s="13"/>
      <c r="Y276" s="14"/>
      <c r="Z276" s="14"/>
      <c r="AA276" s="14"/>
      <c r="AB276" s="14"/>
      <c r="AC276" s="14"/>
      <c r="AD276" s="14"/>
      <c r="AE276" s="14"/>
      <c r="AF276" s="14"/>
      <c r="AG276" s="14"/>
      <c r="AH276" s="14"/>
      <c r="AI276" s="14"/>
      <c r="AJ276" s="14"/>
    </row>
    <row r="277" spans="1:36" ht="48.75" customHeight="1" x14ac:dyDescent="0.25">
      <c r="A277" s="167"/>
      <c r="B277" s="233" t="s">
        <v>263</v>
      </c>
      <c r="C277" s="217" t="s">
        <v>264</v>
      </c>
      <c r="D277" s="219" t="s">
        <v>267</v>
      </c>
      <c r="E277" s="172">
        <v>43466</v>
      </c>
      <c r="F277" s="172">
        <v>43830</v>
      </c>
      <c r="G277" s="293" t="s">
        <v>269</v>
      </c>
      <c r="H277" s="182" t="s">
        <v>270</v>
      </c>
      <c r="I277" s="1" t="s">
        <v>19</v>
      </c>
      <c r="J277" s="90">
        <v>725473912</v>
      </c>
      <c r="K277" s="90">
        <v>725473912</v>
      </c>
      <c r="L277" s="90">
        <v>725473912</v>
      </c>
      <c r="M277" s="90">
        <v>725568345</v>
      </c>
      <c r="N277" s="90">
        <f>+M277</f>
        <v>725568345</v>
      </c>
      <c r="O277" s="301">
        <f>+N278/N277</f>
        <v>0.89911970181113676</v>
      </c>
      <c r="P277" s="295" t="s">
        <v>575</v>
      </c>
      <c r="Q277" s="296"/>
      <c r="R277" s="297"/>
      <c r="S277" s="42"/>
      <c r="T277" s="198"/>
      <c r="U277" s="43"/>
      <c r="V277" s="12"/>
      <c r="W277" s="12"/>
      <c r="X277" s="13"/>
      <c r="Y277" s="14"/>
      <c r="Z277" s="14"/>
      <c r="AA277" s="14"/>
      <c r="AB277" s="14"/>
      <c r="AC277" s="14"/>
      <c r="AD277" s="14"/>
      <c r="AE277" s="14"/>
      <c r="AF277" s="14"/>
      <c r="AG277" s="14"/>
      <c r="AH277" s="14"/>
      <c r="AI277" s="14"/>
      <c r="AJ277" s="14"/>
    </row>
    <row r="278" spans="1:36" ht="48.75" customHeight="1" x14ac:dyDescent="0.25">
      <c r="A278" s="167"/>
      <c r="B278" s="234"/>
      <c r="C278" s="218"/>
      <c r="D278" s="220"/>
      <c r="E278" s="173"/>
      <c r="F278" s="173"/>
      <c r="G278" s="294"/>
      <c r="H278" s="183"/>
      <c r="I278" s="4" t="s">
        <v>20</v>
      </c>
      <c r="J278" s="90">
        <v>244510006</v>
      </c>
      <c r="K278" s="90">
        <v>497790885</v>
      </c>
      <c r="L278" s="90">
        <v>565867071</v>
      </c>
      <c r="M278" s="90">
        <v>652372794</v>
      </c>
      <c r="N278" s="90">
        <f>+M278</f>
        <v>652372794</v>
      </c>
      <c r="O278" s="302"/>
      <c r="P278" s="298"/>
      <c r="Q278" s="299"/>
      <c r="R278" s="300"/>
      <c r="S278" s="44"/>
      <c r="T278" s="199"/>
      <c r="U278" s="45"/>
      <c r="V278" s="33"/>
      <c r="W278" s="33"/>
      <c r="X278" s="13"/>
      <c r="Y278" s="14"/>
      <c r="Z278" s="14"/>
      <c r="AA278" s="14"/>
      <c r="AB278" s="14"/>
      <c r="AC278" s="14"/>
      <c r="AD278" s="14"/>
      <c r="AE278" s="14"/>
      <c r="AF278" s="14"/>
      <c r="AG278" s="14"/>
      <c r="AH278" s="14"/>
      <c r="AI278" s="14"/>
      <c r="AJ278" s="14"/>
    </row>
    <row r="279" spans="1:36" ht="48.75" customHeight="1" x14ac:dyDescent="0.25">
      <c r="A279" s="167"/>
      <c r="B279" s="234"/>
      <c r="C279" s="217" t="s">
        <v>265</v>
      </c>
      <c r="D279" s="219" t="s">
        <v>268</v>
      </c>
      <c r="E279" s="172">
        <v>43466</v>
      </c>
      <c r="F279" s="172">
        <v>43830</v>
      </c>
      <c r="G279" s="182" t="s">
        <v>269</v>
      </c>
      <c r="H279" s="182" t="s">
        <v>271</v>
      </c>
      <c r="I279" s="1" t="s">
        <v>19</v>
      </c>
      <c r="J279" s="90">
        <v>0</v>
      </c>
      <c r="K279" s="90">
        <v>0</v>
      </c>
      <c r="L279" s="90">
        <v>0</v>
      </c>
      <c r="M279" s="90">
        <v>0</v>
      </c>
      <c r="N279" s="90">
        <f t="shared" ref="N279:N280" si="46">J279+K279+L279+M279</f>
        <v>0</v>
      </c>
      <c r="O279" s="303">
        <v>0</v>
      </c>
      <c r="P279" s="295" t="s">
        <v>576</v>
      </c>
      <c r="Q279" s="296"/>
      <c r="R279" s="297"/>
      <c r="S279" s="42"/>
      <c r="T279" s="199"/>
      <c r="U279" s="43"/>
      <c r="V279" s="12"/>
      <c r="W279" s="12"/>
      <c r="X279" s="13"/>
      <c r="Y279" s="14"/>
      <c r="Z279" s="14"/>
      <c r="AA279" s="14"/>
      <c r="AB279" s="14"/>
      <c r="AC279" s="14"/>
      <c r="AD279" s="14"/>
      <c r="AE279" s="14"/>
      <c r="AF279" s="14"/>
      <c r="AG279" s="14"/>
      <c r="AH279" s="14"/>
      <c r="AI279" s="14"/>
      <c r="AJ279" s="14"/>
    </row>
    <row r="280" spans="1:36" ht="48.75" customHeight="1" x14ac:dyDescent="0.25">
      <c r="A280" s="167"/>
      <c r="B280" s="235"/>
      <c r="C280" s="218"/>
      <c r="D280" s="220"/>
      <c r="E280" s="173"/>
      <c r="F280" s="173"/>
      <c r="G280" s="183"/>
      <c r="H280" s="183"/>
      <c r="I280" s="4" t="s">
        <v>20</v>
      </c>
      <c r="J280" s="90">
        <v>0</v>
      </c>
      <c r="K280" s="90">
        <v>0</v>
      </c>
      <c r="L280" s="90">
        <v>0</v>
      </c>
      <c r="M280" s="90">
        <v>0</v>
      </c>
      <c r="N280" s="90">
        <f t="shared" si="46"/>
        <v>0</v>
      </c>
      <c r="O280" s="304"/>
      <c r="P280" s="298"/>
      <c r="Q280" s="299"/>
      <c r="R280" s="300"/>
      <c r="S280" s="44"/>
      <c r="T280" s="199"/>
      <c r="U280" s="45"/>
      <c r="V280" s="33"/>
      <c r="W280" s="33"/>
      <c r="X280" s="13"/>
      <c r="Y280" s="14"/>
      <c r="Z280" s="14"/>
      <c r="AA280" s="14"/>
      <c r="AB280" s="14"/>
      <c r="AC280" s="14"/>
      <c r="AD280" s="14"/>
      <c r="AE280" s="14"/>
      <c r="AF280" s="14"/>
      <c r="AG280" s="14"/>
      <c r="AH280" s="14"/>
      <c r="AI280" s="14"/>
      <c r="AJ280" s="14"/>
    </row>
    <row r="281" spans="1:36" ht="28.5" customHeight="1" x14ac:dyDescent="0.25">
      <c r="A281" s="5"/>
      <c r="B281" s="305" t="s">
        <v>10</v>
      </c>
      <c r="C281" s="306"/>
      <c r="D281" s="306"/>
      <c r="E281" s="306"/>
      <c r="F281" s="306"/>
      <c r="G281" s="306"/>
      <c r="H281" s="306"/>
      <c r="I281" s="306"/>
      <c r="J281" s="306"/>
      <c r="K281" s="306"/>
      <c r="L281" s="306"/>
      <c r="M281" s="306"/>
      <c r="N281" s="307">
        <f>(N278+N280)/2</f>
        <v>326186397</v>
      </c>
      <c r="O281" s="3">
        <f>+SUM(O277:O280)</f>
        <v>0.89911970181113676</v>
      </c>
      <c r="P281" s="83"/>
      <c r="Q281" s="84"/>
      <c r="R281" s="85"/>
      <c r="S281" s="5"/>
      <c r="T281" s="12"/>
      <c r="U281" s="12"/>
      <c r="V281" s="12"/>
      <c r="W281" s="12"/>
      <c r="X281" s="13"/>
      <c r="Y281" s="14"/>
      <c r="Z281" s="14"/>
      <c r="AA281" s="14"/>
      <c r="AB281" s="14"/>
      <c r="AC281" s="14"/>
      <c r="AD281" s="14"/>
      <c r="AE281" s="14"/>
      <c r="AF281" s="14"/>
      <c r="AG281" s="14"/>
      <c r="AH281" s="14"/>
      <c r="AI281" s="14"/>
      <c r="AJ281" s="14"/>
    </row>
    <row r="282" spans="1:36" ht="12.75" customHeight="1" x14ac:dyDescent="0.25">
      <c r="A282" s="5"/>
      <c r="B282" s="49"/>
      <c r="C282" s="49"/>
      <c r="D282" s="50"/>
      <c r="E282" s="267"/>
      <c r="F282" s="268"/>
      <c r="G282" s="268"/>
      <c r="H282" s="268"/>
      <c r="I282" s="49"/>
      <c r="J282" s="49"/>
      <c r="K282" s="49"/>
      <c r="L282" s="49"/>
      <c r="M282" s="51"/>
      <c r="N282" s="51"/>
      <c r="O282" s="51"/>
      <c r="P282" s="139"/>
      <c r="Q282" s="139"/>
      <c r="R282" s="139"/>
      <c r="S282" s="13"/>
      <c r="T282" s="13"/>
      <c r="U282" s="13"/>
      <c r="V282" s="12"/>
      <c r="W282" s="12"/>
      <c r="X282" s="13"/>
      <c r="Y282" s="14"/>
      <c r="Z282" s="14"/>
      <c r="AA282" s="14"/>
      <c r="AB282" s="14"/>
      <c r="AC282" s="14"/>
      <c r="AD282" s="14"/>
      <c r="AE282" s="14"/>
      <c r="AF282" s="14"/>
      <c r="AG282" s="14"/>
      <c r="AH282" s="14"/>
      <c r="AI282" s="14"/>
      <c r="AJ282" s="14"/>
    </row>
    <row r="283" spans="1:36" ht="21.75" customHeight="1" x14ac:dyDescent="0.25">
      <c r="A283" s="5"/>
      <c r="B283" s="49"/>
      <c r="C283" s="49"/>
      <c r="D283" s="50"/>
      <c r="E283" s="49"/>
      <c r="F283" s="49"/>
      <c r="G283" s="49"/>
      <c r="H283" s="49"/>
      <c r="I283" s="49"/>
      <c r="J283" s="52"/>
      <c r="K283" s="52"/>
      <c r="L283" s="52"/>
      <c r="M283" s="52"/>
      <c r="N283" s="52"/>
      <c r="O283" s="52"/>
      <c r="P283" s="140"/>
      <c r="Q283" s="140"/>
      <c r="R283" s="140"/>
      <c r="S283" s="13"/>
      <c r="T283" s="13"/>
      <c r="U283" s="13"/>
      <c r="V283" s="12"/>
      <c r="W283" s="12"/>
      <c r="X283" s="13"/>
      <c r="Y283" s="14"/>
      <c r="Z283" s="14"/>
      <c r="AA283" s="14"/>
      <c r="AB283" s="14"/>
      <c r="AC283" s="14"/>
      <c r="AD283" s="14"/>
      <c r="AE283" s="14"/>
      <c r="AF283" s="14"/>
      <c r="AG283" s="14"/>
      <c r="AH283" s="14"/>
      <c r="AI283" s="14"/>
      <c r="AJ283" s="14"/>
    </row>
    <row r="284" spans="1:36" ht="56.25" customHeight="1" x14ac:dyDescent="0.25">
      <c r="A284" s="5"/>
      <c r="B284" s="53"/>
      <c r="C284" s="255" t="s">
        <v>12</v>
      </c>
      <c r="D284" s="255"/>
      <c r="E284" s="244">
        <f>N12+N46+N54+N82+N92+N158+N164+N184+N220+N244+N256+N274</f>
        <v>1.0003</v>
      </c>
      <c r="F284" s="244"/>
      <c r="G284" s="70"/>
      <c r="H284" s="70"/>
      <c r="I284" s="70"/>
      <c r="J284" s="255" t="s">
        <v>38</v>
      </c>
      <c r="K284" s="255"/>
      <c r="L284" s="255"/>
      <c r="M284" s="71"/>
      <c r="N284" s="266">
        <f>(O91+O81+O53+O45+O157+O163+O183+O219+O243+O255+O273+O281)/12</f>
        <v>0.9796509537486956</v>
      </c>
      <c r="O284" s="266"/>
      <c r="P284" s="266"/>
      <c r="Q284" s="140"/>
      <c r="R284" s="140"/>
      <c r="S284" s="54"/>
      <c r="T284" s="12"/>
      <c r="U284" s="12"/>
      <c r="V284" s="12"/>
      <c r="W284" s="12"/>
      <c r="X284" s="13"/>
      <c r="Y284" s="14"/>
      <c r="Z284" s="14"/>
      <c r="AA284" s="14"/>
      <c r="AB284" s="14"/>
      <c r="AC284" s="14"/>
      <c r="AD284" s="14"/>
      <c r="AE284" s="14"/>
      <c r="AF284" s="14"/>
      <c r="AG284" s="14"/>
      <c r="AH284" s="14"/>
      <c r="AI284" s="14"/>
      <c r="AJ284" s="14"/>
    </row>
    <row r="285" spans="1:36" ht="47.25" customHeight="1" x14ac:dyDescent="0.25">
      <c r="A285" s="5"/>
      <c r="B285" s="53"/>
      <c r="C285" s="255"/>
      <c r="D285" s="255"/>
      <c r="E285" s="244"/>
      <c r="F285" s="244"/>
      <c r="G285" s="70"/>
      <c r="H285" s="70"/>
      <c r="I285" s="70"/>
      <c r="J285" s="255"/>
      <c r="K285" s="255"/>
      <c r="L285" s="255"/>
      <c r="M285" s="71"/>
      <c r="N285" s="266"/>
      <c r="O285" s="266"/>
      <c r="P285" s="266"/>
      <c r="Q285" s="140"/>
      <c r="R285" s="140"/>
      <c r="S285" s="5"/>
      <c r="T285" s="12"/>
      <c r="U285" s="12"/>
      <c r="V285" s="12"/>
      <c r="W285" s="12"/>
      <c r="X285" s="13"/>
      <c r="Y285" s="14"/>
      <c r="Z285" s="14"/>
      <c r="AA285" s="14"/>
      <c r="AB285" s="14"/>
      <c r="AC285" s="14"/>
      <c r="AD285" s="14"/>
      <c r="AE285" s="14"/>
      <c r="AF285" s="14"/>
      <c r="AG285" s="14"/>
      <c r="AH285" s="14"/>
      <c r="AI285" s="14"/>
      <c r="AJ285" s="14"/>
    </row>
    <row r="286" spans="1:36" ht="49.5" customHeight="1" x14ac:dyDescent="0.25">
      <c r="A286" s="5"/>
      <c r="B286" s="55"/>
      <c r="C286" s="55"/>
      <c r="D286" s="273"/>
      <c r="E286" s="274"/>
      <c r="F286" s="274"/>
      <c r="G286" s="55"/>
      <c r="H286" s="55"/>
      <c r="I286" s="56"/>
      <c r="J286" s="56"/>
      <c r="K286" s="56"/>
      <c r="L286" s="56"/>
      <c r="M286" s="56"/>
      <c r="N286" s="56"/>
      <c r="O286" s="56"/>
      <c r="P286" s="141"/>
      <c r="Q286" s="141"/>
      <c r="R286" s="141"/>
      <c r="S286" s="5"/>
      <c r="T286" s="12"/>
      <c r="U286" s="12"/>
      <c r="V286" s="12"/>
      <c r="W286" s="12"/>
      <c r="X286" s="13"/>
      <c r="Y286" s="14"/>
      <c r="Z286" s="14"/>
      <c r="AA286" s="14"/>
      <c r="AB286" s="14"/>
      <c r="AC286" s="14"/>
      <c r="AD286" s="14"/>
      <c r="AE286" s="14"/>
      <c r="AF286" s="14"/>
      <c r="AG286" s="14"/>
      <c r="AH286" s="14"/>
      <c r="AI286" s="14"/>
      <c r="AJ286" s="14"/>
    </row>
    <row r="287" spans="1:36" ht="12.75" customHeight="1" x14ac:dyDescent="0.25">
      <c r="A287" s="5"/>
      <c r="B287" s="57"/>
      <c r="C287" s="57"/>
      <c r="D287" s="269"/>
      <c r="E287" s="270"/>
      <c r="F287" s="271"/>
      <c r="G287" s="57"/>
      <c r="H287" s="57"/>
      <c r="I287" s="58"/>
      <c r="J287" s="270"/>
      <c r="K287" s="272"/>
      <c r="L287" s="272"/>
      <c r="M287" s="272"/>
      <c r="N287" s="270"/>
      <c r="O287" s="59"/>
      <c r="P287" s="142"/>
      <c r="Q287" s="143"/>
      <c r="R287" s="143"/>
      <c r="S287" s="60"/>
      <c r="T287" s="13"/>
      <c r="U287" s="13"/>
      <c r="V287" s="13"/>
      <c r="W287" s="13"/>
      <c r="X287" s="13"/>
      <c r="Y287" s="14"/>
      <c r="Z287" s="14"/>
      <c r="AA287" s="14"/>
      <c r="AB287" s="14"/>
      <c r="AC287" s="14"/>
      <c r="AD287" s="14"/>
      <c r="AE287" s="14"/>
      <c r="AF287" s="14"/>
      <c r="AG287" s="14"/>
      <c r="AH287" s="14"/>
      <c r="AI287" s="14"/>
      <c r="AJ287" s="14"/>
    </row>
    <row r="288" spans="1:36" ht="12.75" customHeight="1" x14ac:dyDescent="0.25">
      <c r="A288" s="6"/>
      <c r="B288" s="58"/>
      <c r="C288" s="58"/>
      <c r="D288" s="58"/>
      <c r="E288" s="59"/>
      <c r="F288" s="59"/>
      <c r="G288" s="58"/>
      <c r="H288" s="58"/>
      <c r="I288" s="58"/>
      <c r="J288" s="59"/>
      <c r="K288" s="59"/>
      <c r="L288" s="59"/>
      <c r="M288" s="59"/>
      <c r="N288" s="59"/>
      <c r="O288" s="59"/>
      <c r="P288" s="142"/>
      <c r="Q288" s="143"/>
      <c r="R288" s="143"/>
      <c r="S288" s="60"/>
      <c r="T288" s="13"/>
      <c r="U288" s="13"/>
      <c r="V288" s="13"/>
      <c r="W288" s="13"/>
      <c r="X288" s="13"/>
      <c r="Y288" s="14"/>
      <c r="Z288" s="14"/>
      <c r="AA288" s="14"/>
      <c r="AB288" s="14"/>
      <c r="AC288" s="14"/>
      <c r="AD288" s="14"/>
      <c r="AE288" s="14"/>
      <c r="AF288" s="14"/>
      <c r="AG288" s="14"/>
      <c r="AH288" s="14"/>
      <c r="AI288" s="14"/>
      <c r="AJ288" s="14"/>
    </row>
    <row r="289" spans="1:36" ht="30" customHeight="1" x14ac:dyDescent="0.25">
      <c r="A289" s="5"/>
      <c r="B289" s="245" t="s">
        <v>39</v>
      </c>
      <c r="C289" s="245"/>
      <c r="D289" s="245"/>
      <c r="E289" s="245"/>
      <c r="F289" s="245"/>
      <c r="G289" s="245"/>
      <c r="H289" s="245"/>
      <c r="I289" s="61"/>
      <c r="J289" s="61"/>
      <c r="K289" s="61"/>
      <c r="L289" s="61"/>
      <c r="M289" s="61"/>
      <c r="N289" s="61"/>
      <c r="O289" s="61"/>
      <c r="P289" s="144"/>
      <c r="Q289" s="144"/>
      <c r="R289" s="144"/>
      <c r="S289" s="13"/>
      <c r="T289" s="13"/>
      <c r="U289" s="13"/>
      <c r="V289" s="13"/>
      <c r="W289" s="13"/>
      <c r="X289" s="13"/>
      <c r="Y289" s="14"/>
      <c r="Z289" s="14"/>
      <c r="AA289" s="14"/>
      <c r="AB289" s="14"/>
      <c r="AC289" s="14"/>
      <c r="AD289" s="14"/>
      <c r="AE289" s="14"/>
      <c r="AF289" s="14"/>
      <c r="AG289" s="14"/>
      <c r="AH289" s="14"/>
      <c r="AI289" s="14"/>
      <c r="AJ289" s="14"/>
    </row>
    <row r="290" spans="1:36" ht="66" customHeight="1" x14ac:dyDescent="0.25">
      <c r="A290" s="5"/>
      <c r="B290" s="62" t="s">
        <v>41</v>
      </c>
      <c r="C290" s="62" t="s">
        <v>30</v>
      </c>
      <c r="D290" s="62" t="s">
        <v>7</v>
      </c>
      <c r="E290" s="246" t="s">
        <v>40</v>
      </c>
      <c r="F290" s="247"/>
      <c r="G290" s="247"/>
      <c r="H290" s="248"/>
      <c r="I290" s="63"/>
      <c r="J290" s="64"/>
      <c r="K290" s="65"/>
      <c r="L290" s="157"/>
      <c r="M290" s="157"/>
      <c r="N290" s="66"/>
      <c r="O290" s="67"/>
      <c r="P290" s="145"/>
      <c r="Q290" s="76"/>
      <c r="R290" s="76"/>
      <c r="S290" s="13"/>
      <c r="T290" s="13"/>
      <c r="U290" s="13"/>
      <c r="V290" s="13"/>
      <c r="W290" s="13"/>
      <c r="X290" s="13"/>
      <c r="Y290" s="14"/>
      <c r="Z290" s="14"/>
      <c r="AA290" s="14"/>
      <c r="AB290" s="14"/>
      <c r="AC290" s="14"/>
      <c r="AD290" s="14"/>
      <c r="AE290" s="14"/>
      <c r="AF290" s="14"/>
      <c r="AG290" s="14"/>
      <c r="AH290" s="14"/>
      <c r="AI290" s="14"/>
      <c r="AJ290" s="14"/>
    </row>
    <row r="291" spans="1:36" ht="120.75" customHeight="1" x14ac:dyDescent="0.25">
      <c r="A291" s="13"/>
      <c r="B291" s="121">
        <v>43739</v>
      </c>
      <c r="C291" s="122" t="s">
        <v>287</v>
      </c>
      <c r="D291" s="122" t="s">
        <v>288</v>
      </c>
      <c r="E291" s="249" t="s">
        <v>289</v>
      </c>
      <c r="F291" s="250"/>
      <c r="G291" s="250"/>
      <c r="H291" s="251"/>
      <c r="I291" s="13"/>
      <c r="J291" s="68"/>
      <c r="K291" s="68"/>
      <c r="L291" s="68"/>
      <c r="M291" s="68"/>
      <c r="N291" s="68"/>
      <c r="O291" s="68"/>
      <c r="P291" s="146"/>
      <c r="Q291" s="76"/>
      <c r="R291" s="76"/>
      <c r="S291" s="13"/>
      <c r="T291" s="13"/>
      <c r="U291" s="13"/>
      <c r="V291" s="13"/>
      <c r="W291" s="13"/>
      <c r="X291" s="13"/>
      <c r="Y291" s="14"/>
      <c r="Z291" s="14"/>
      <c r="AA291" s="14"/>
      <c r="AB291" s="14"/>
      <c r="AC291" s="14"/>
      <c r="AD291" s="14"/>
      <c r="AE291" s="14"/>
      <c r="AF291" s="14"/>
      <c r="AG291" s="14"/>
      <c r="AH291" s="14"/>
      <c r="AI291" s="14"/>
      <c r="AJ291" s="14"/>
    </row>
    <row r="292" spans="1:36" ht="120.75" customHeight="1" x14ac:dyDescent="0.25">
      <c r="A292" s="9"/>
      <c r="B292" s="121">
        <v>43739</v>
      </c>
      <c r="C292" s="122" t="s">
        <v>121</v>
      </c>
      <c r="D292" s="124" t="s">
        <v>143</v>
      </c>
      <c r="E292" s="256" t="s">
        <v>442</v>
      </c>
      <c r="F292" s="257"/>
      <c r="G292" s="257"/>
      <c r="H292" s="258"/>
      <c r="I292" s="9"/>
      <c r="J292" s="69"/>
      <c r="K292" s="69"/>
      <c r="L292" s="69"/>
      <c r="M292" s="69"/>
      <c r="N292" s="69"/>
      <c r="O292" s="69"/>
      <c r="P292" s="147"/>
      <c r="Q292" s="148"/>
      <c r="R292" s="148"/>
      <c r="S292" s="9"/>
      <c r="T292" s="13"/>
      <c r="U292" s="13"/>
      <c r="V292" s="13"/>
      <c r="W292" s="13"/>
      <c r="X292" s="13"/>
      <c r="Y292" s="14"/>
      <c r="Z292" s="14"/>
      <c r="AA292" s="14"/>
      <c r="AB292" s="14"/>
      <c r="AC292" s="14"/>
      <c r="AD292" s="14"/>
      <c r="AE292" s="14"/>
      <c r="AF292" s="14"/>
      <c r="AG292" s="14"/>
      <c r="AH292" s="14"/>
      <c r="AI292" s="14"/>
      <c r="AJ292" s="14"/>
    </row>
    <row r="293" spans="1:36" ht="120.75" customHeight="1" x14ac:dyDescent="0.25">
      <c r="A293" s="9"/>
      <c r="B293" s="121">
        <v>43739</v>
      </c>
      <c r="C293" s="122" t="s">
        <v>129</v>
      </c>
      <c r="D293" s="151" t="s">
        <v>449</v>
      </c>
      <c r="E293" s="252" t="s">
        <v>490</v>
      </c>
      <c r="F293" s="253"/>
      <c r="G293" s="253"/>
      <c r="H293" s="254"/>
      <c r="I293" s="9"/>
      <c r="J293" s="69"/>
      <c r="K293" s="69"/>
      <c r="L293" s="69"/>
      <c r="M293" s="69"/>
      <c r="N293" s="69"/>
      <c r="O293" s="69"/>
      <c r="P293" s="147"/>
      <c r="Q293" s="148"/>
      <c r="R293" s="148"/>
      <c r="S293" s="9"/>
      <c r="T293" s="13"/>
      <c r="U293" s="13"/>
      <c r="V293" s="13"/>
      <c r="W293" s="13"/>
      <c r="X293" s="13"/>
      <c r="Y293" s="14"/>
      <c r="Z293" s="14"/>
      <c r="AA293" s="14"/>
      <c r="AB293" s="14"/>
      <c r="AC293" s="14"/>
      <c r="AD293" s="14"/>
      <c r="AE293" s="14"/>
      <c r="AF293" s="14"/>
      <c r="AG293" s="14"/>
      <c r="AH293" s="14"/>
      <c r="AI293" s="14"/>
      <c r="AJ293" s="14"/>
    </row>
    <row r="294" spans="1:36" ht="120.75" customHeight="1" x14ac:dyDescent="0.25">
      <c r="A294" s="9"/>
      <c r="B294" s="121">
        <v>43739</v>
      </c>
      <c r="C294" s="122" t="s">
        <v>138</v>
      </c>
      <c r="D294" s="124" t="s">
        <v>144</v>
      </c>
      <c r="E294" s="256" t="s">
        <v>470</v>
      </c>
      <c r="F294" s="257"/>
      <c r="G294" s="257"/>
      <c r="H294" s="258"/>
      <c r="I294" s="9"/>
      <c r="J294" s="69"/>
      <c r="K294" s="69"/>
      <c r="L294" s="69"/>
      <c r="M294" s="69"/>
      <c r="N294" s="69"/>
      <c r="O294" s="69"/>
      <c r="P294" s="147"/>
      <c r="Q294" s="148"/>
      <c r="R294" s="148"/>
      <c r="S294" s="9"/>
      <c r="T294" s="13"/>
      <c r="U294" s="13"/>
      <c r="V294" s="13"/>
      <c r="W294" s="13"/>
      <c r="X294" s="13"/>
      <c r="Y294" s="14"/>
      <c r="Z294" s="14"/>
      <c r="AA294" s="14"/>
      <c r="AB294" s="14"/>
      <c r="AC294" s="14"/>
      <c r="AD294" s="14"/>
      <c r="AE294" s="14"/>
      <c r="AF294" s="14"/>
      <c r="AG294" s="14"/>
      <c r="AH294" s="14"/>
      <c r="AI294" s="14"/>
      <c r="AJ294" s="14"/>
    </row>
    <row r="295" spans="1:36" ht="120.75" customHeight="1" x14ac:dyDescent="0.25">
      <c r="A295" s="9"/>
      <c r="B295" s="121">
        <v>43739</v>
      </c>
      <c r="C295" s="122" t="s">
        <v>140</v>
      </c>
      <c r="D295" s="122" t="s">
        <v>299</v>
      </c>
      <c r="E295" s="252" t="s">
        <v>489</v>
      </c>
      <c r="F295" s="253"/>
      <c r="G295" s="253"/>
      <c r="H295" s="254"/>
      <c r="I295" s="9"/>
      <c r="J295" s="69"/>
      <c r="K295" s="69"/>
      <c r="L295" s="69"/>
      <c r="M295" s="69"/>
      <c r="N295" s="69"/>
      <c r="O295" s="69"/>
      <c r="P295" s="147"/>
      <c r="Q295" s="148"/>
      <c r="R295" s="148"/>
      <c r="S295" s="9"/>
      <c r="T295" s="13"/>
      <c r="U295" s="13"/>
      <c r="V295" s="13"/>
      <c r="W295" s="13"/>
      <c r="X295" s="13"/>
      <c r="Y295" s="14"/>
      <c r="Z295" s="14"/>
      <c r="AA295" s="14"/>
      <c r="AB295" s="14"/>
      <c r="AC295" s="14"/>
      <c r="AD295" s="14"/>
      <c r="AE295" s="14"/>
      <c r="AF295" s="14"/>
      <c r="AG295" s="14"/>
      <c r="AH295" s="14"/>
      <c r="AI295" s="14"/>
      <c r="AJ295" s="14"/>
    </row>
    <row r="296" spans="1:36" ht="120.75" customHeight="1" x14ac:dyDescent="0.25">
      <c r="A296" s="9"/>
      <c r="B296" s="121">
        <v>43739</v>
      </c>
      <c r="C296" s="122" t="s">
        <v>141</v>
      </c>
      <c r="D296" s="122" t="s">
        <v>303</v>
      </c>
      <c r="E296" s="252" t="s">
        <v>489</v>
      </c>
      <c r="F296" s="253"/>
      <c r="G296" s="253"/>
      <c r="H296" s="254"/>
      <c r="I296" s="9"/>
      <c r="J296" s="69"/>
      <c r="K296" s="69"/>
      <c r="L296" s="69"/>
      <c r="M296" s="69"/>
      <c r="N296" s="69"/>
      <c r="O296" s="69"/>
      <c r="P296" s="147"/>
      <c r="Q296" s="148"/>
      <c r="R296" s="148"/>
      <c r="S296" s="9"/>
      <c r="T296" s="13"/>
      <c r="U296" s="13"/>
      <c r="V296" s="13"/>
      <c r="W296" s="13"/>
      <c r="X296" s="13"/>
      <c r="Y296" s="14"/>
      <c r="Z296" s="14"/>
      <c r="AA296" s="14"/>
      <c r="AB296" s="14"/>
      <c r="AC296" s="14"/>
      <c r="AD296" s="14"/>
      <c r="AE296" s="14"/>
      <c r="AF296" s="14"/>
      <c r="AG296" s="14"/>
      <c r="AH296" s="14"/>
      <c r="AI296" s="14"/>
      <c r="AJ296" s="14"/>
    </row>
    <row r="297" spans="1:36" ht="120.75" customHeight="1" x14ac:dyDescent="0.25">
      <c r="A297" s="9"/>
      <c r="B297" s="121">
        <v>43739</v>
      </c>
      <c r="C297" s="122" t="s">
        <v>142</v>
      </c>
      <c r="D297" s="122" t="s">
        <v>451</v>
      </c>
      <c r="E297" s="252" t="s">
        <v>489</v>
      </c>
      <c r="F297" s="253"/>
      <c r="G297" s="253"/>
      <c r="H297" s="254"/>
      <c r="I297" s="9"/>
      <c r="J297" s="69"/>
      <c r="K297" s="69"/>
      <c r="L297" s="69"/>
      <c r="M297" s="69"/>
      <c r="N297" s="69"/>
      <c r="O297" s="69"/>
      <c r="P297" s="147"/>
      <c r="Q297" s="148"/>
      <c r="R297" s="148"/>
      <c r="S297" s="9"/>
      <c r="T297" s="13"/>
      <c r="U297" s="13"/>
      <c r="V297" s="13"/>
      <c r="W297" s="13"/>
      <c r="X297" s="13"/>
      <c r="Y297" s="14"/>
      <c r="Z297" s="14"/>
      <c r="AA297" s="14"/>
      <c r="AB297" s="14"/>
      <c r="AC297" s="14"/>
      <c r="AD297" s="14"/>
      <c r="AE297" s="14"/>
      <c r="AF297" s="14"/>
      <c r="AG297" s="14"/>
      <c r="AH297" s="14"/>
      <c r="AI297" s="14"/>
      <c r="AJ297" s="14"/>
    </row>
    <row r="298" spans="1:36" ht="120.75" customHeight="1" x14ac:dyDescent="0.25">
      <c r="A298" s="9"/>
      <c r="B298" s="121">
        <v>43739</v>
      </c>
      <c r="C298" s="122" t="s">
        <v>199</v>
      </c>
      <c r="D298" s="123" t="s">
        <v>207</v>
      </c>
      <c r="E298" s="259" t="s">
        <v>402</v>
      </c>
      <c r="F298" s="260"/>
      <c r="G298" s="260"/>
      <c r="H298" s="261"/>
      <c r="I298" s="9"/>
      <c r="J298" s="69"/>
      <c r="K298" s="69"/>
      <c r="L298" s="69"/>
      <c r="M298" s="69"/>
      <c r="N298" s="69"/>
      <c r="O298" s="69"/>
      <c r="P298" s="147"/>
      <c r="Q298" s="148"/>
      <c r="R298" s="148"/>
      <c r="S298" s="9"/>
      <c r="T298" s="13"/>
      <c r="U298" s="13"/>
      <c r="V298" s="13"/>
      <c r="W298" s="13"/>
      <c r="X298" s="13"/>
      <c r="Y298" s="14"/>
      <c r="Z298" s="14"/>
      <c r="AA298" s="14"/>
      <c r="AB298" s="14"/>
      <c r="AC298" s="14"/>
      <c r="AD298" s="14"/>
      <c r="AE298" s="14"/>
      <c r="AF298" s="14"/>
      <c r="AG298" s="14"/>
      <c r="AH298" s="14"/>
      <c r="AI298" s="14"/>
      <c r="AJ298" s="14"/>
    </row>
    <row r="299" spans="1:36" ht="120.75" customHeight="1" x14ac:dyDescent="0.25">
      <c r="A299" s="9"/>
      <c r="B299" s="121">
        <v>43739</v>
      </c>
      <c r="C299" s="122" t="s">
        <v>205</v>
      </c>
      <c r="D299" s="122" t="s">
        <v>208</v>
      </c>
      <c r="E299" s="259" t="s">
        <v>403</v>
      </c>
      <c r="F299" s="260"/>
      <c r="G299" s="260"/>
      <c r="H299" s="261"/>
      <c r="I299" s="9"/>
      <c r="J299" s="69"/>
      <c r="K299" s="69"/>
      <c r="L299" s="69"/>
      <c r="M299" s="69"/>
      <c r="N299" s="69"/>
      <c r="O299" s="69"/>
      <c r="P299" s="147"/>
      <c r="Q299" s="148"/>
      <c r="R299" s="148"/>
      <c r="S299" s="9"/>
      <c r="T299" s="13"/>
      <c r="U299" s="13"/>
      <c r="V299" s="13"/>
      <c r="W299" s="13"/>
      <c r="X299" s="13"/>
      <c r="Y299" s="14"/>
      <c r="Z299" s="14"/>
      <c r="AA299" s="14"/>
      <c r="AB299" s="14"/>
      <c r="AC299" s="14"/>
      <c r="AD299" s="14"/>
      <c r="AE299" s="14"/>
      <c r="AF299" s="14"/>
      <c r="AG299" s="14"/>
      <c r="AH299" s="14"/>
      <c r="AI299" s="14"/>
      <c r="AJ299" s="14"/>
    </row>
    <row r="300" spans="1:36" ht="120.75" customHeight="1" x14ac:dyDescent="0.25">
      <c r="A300" s="9"/>
      <c r="B300" s="121">
        <v>43739</v>
      </c>
      <c r="C300" s="122" t="s">
        <v>206</v>
      </c>
      <c r="D300" s="124" t="s">
        <v>404</v>
      </c>
      <c r="E300" s="256" t="s">
        <v>405</v>
      </c>
      <c r="F300" s="257"/>
      <c r="G300" s="257"/>
      <c r="H300" s="258"/>
      <c r="I300" s="9"/>
      <c r="J300" s="69"/>
      <c r="K300" s="69"/>
      <c r="L300" s="69"/>
      <c r="M300" s="69"/>
      <c r="N300" s="69"/>
      <c r="O300" s="69"/>
      <c r="P300" s="147"/>
      <c r="Q300" s="148"/>
      <c r="R300" s="148"/>
      <c r="S300" s="9"/>
      <c r="T300" s="13"/>
      <c r="U300" s="13"/>
      <c r="V300" s="13"/>
      <c r="W300" s="13"/>
      <c r="X300" s="13"/>
      <c r="Y300" s="14"/>
      <c r="Z300" s="14"/>
      <c r="AA300" s="14"/>
      <c r="AB300" s="14"/>
      <c r="AC300" s="14"/>
      <c r="AD300" s="14"/>
      <c r="AE300" s="14"/>
      <c r="AF300" s="14"/>
      <c r="AG300" s="14"/>
      <c r="AH300" s="14"/>
      <c r="AI300" s="14"/>
      <c r="AJ300" s="14"/>
    </row>
    <row r="301" spans="1:36" ht="15.75" customHeight="1" x14ac:dyDescent="0.25"/>
    <row r="302" spans="1:36" ht="15.75" customHeight="1" x14ac:dyDescent="0.25"/>
    <row r="303" spans="1:36" ht="15.75" customHeight="1" x14ac:dyDescent="0.25"/>
    <row r="304" spans="1:36"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sheetData>
  <autoFilter ref="A94:AJ281">
    <filterColumn colId="15" showButton="0"/>
    <filterColumn colId="16" showButton="0"/>
  </autoFilter>
  <mergeCells count="1229">
    <mergeCell ref="A155:A156"/>
    <mergeCell ref="C155:C156"/>
    <mergeCell ref="D155:D156"/>
    <mergeCell ref="E155:E156"/>
    <mergeCell ref="F155:F156"/>
    <mergeCell ref="G155:G156"/>
    <mergeCell ref="H155:H156"/>
    <mergeCell ref="O155:O156"/>
    <mergeCell ref="P155:R156"/>
    <mergeCell ref="B281:N281"/>
    <mergeCell ref="C149:C150"/>
    <mergeCell ref="N12:O12"/>
    <mergeCell ref="N46:O46"/>
    <mergeCell ref="N54:O54"/>
    <mergeCell ref="N82:O82"/>
    <mergeCell ref="N92:O92"/>
    <mergeCell ref="N158:O158"/>
    <mergeCell ref="N164:O164"/>
    <mergeCell ref="N184:O184"/>
    <mergeCell ref="N220:O220"/>
    <mergeCell ref="N244:O244"/>
    <mergeCell ref="N256:O256"/>
    <mergeCell ref="N274:O274"/>
    <mergeCell ref="B45:N45"/>
    <mergeCell ref="B53:N53"/>
    <mergeCell ref="B81:N81"/>
    <mergeCell ref="B91:N91"/>
    <mergeCell ref="B157:N157"/>
    <mergeCell ref="B163:N163"/>
    <mergeCell ref="O161:O162"/>
    <mergeCell ref="B183:N183"/>
    <mergeCell ref="B219:N219"/>
    <mergeCell ref="O19:O20"/>
    <mergeCell ref="O21:O22"/>
    <mergeCell ref="O23:O24"/>
    <mergeCell ref="O25:O26"/>
    <mergeCell ref="O27:O28"/>
    <mergeCell ref="O29:O30"/>
    <mergeCell ref="O31:O32"/>
    <mergeCell ref="O33:O34"/>
    <mergeCell ref="O35:O36"/>
    <mergeCell ref="O37:O38"/>
    <mergeCell ref="O39:O40"/>
    <mergeCell ref="O41:O42"/>
    <mergeCell ref="O43:O44"/>
    <mergeCell ref="C115:C116"/>
    <mergeCell ref="C117:C118"/>
    <mergeCell ref="O89:O90"/>
    <mergeCell ref="O57:O58"/>
    <mergeCell ref="O59:O60"/>
    <mergeCell ref="O61:O62"/>
    <mergeCell ref="O63:O64"/>
    <mergeCell ref="O65:O66"/>
    <mergeCell ref="O67:O68"/>
    <mergeCell ref="O75:O76"/>
    <mergeCell ref="O79:O80"/>
    <mergeCell ref="D61:D62"/>
    <mergeCell ref="E61:E62"/>
    <mergeCell ref="F61:F62"/>
    <mergeCell ref="O105:O106"/>
    <mergeCell ref="O107:O108"/>
    <mergeCell ref="O109:O110"/>
    <mergeCell ref="B273:N273"/>
    <mergeCell ref="C105:C106"/>
    <mergeCell ref="C107:C108"/>
    <mergeCell ref="C109:C110"/>
    <mergeCell ref="C111:C112"/>
    <mergeCell ref="C113:C114"/>
    <mergeCell ref="O127:O128"/>
    <mergeCell ref="O129:O130"/>
    <mergeCell ref="O131:O132"/>
    <mergeCell ref="O133:O134"/>
    <mergeCell ref="O209:O210"/>
    <mergeCell ref="O211:O212"/>
    <mergeCell ref="O213:O214"/>
    <mergeCell ref="O215:O216"/>
    <mergeCell ref="O217:O218"/>
    <mergeCell ref="B220:K220"/>
    <mergeCell ref="L220:M220"/>
    <mergeCell ref="G223:G224"/>
    <mergeCell ref="H223:H224"/>
    <mergeCell ref="C239:C240"/>
    <mergeCell ref="D239:D240"/>
    <mergeCell ref="E239:E240"/>
    <mergeCell ref="F239:F240"/>
    <mergeCell ref="O179:O180"/>
    <mergeCell ref="O181:O182"/>
    <mergeCell ref="B184:K184"/>
    <mergeCell ref="L184:M184"/>
    <mergeCell ref="F203:F204"/>
    <mergeCell ref="G203:G204"/>
    <mergeCell ref="O145:O146"/>
    <mergeCell ref="O267:O268"/>
    <mergeCell ref="O269:O270"/>
    <mergeCell ref="O271:O272"/>
    <mergeCell ref="I13:O13"/>
    <mergeCell ref="I47:O47"/>
    <mergeCell ref="I55:O55"/>
    <mergeCell ref="I83:O83"/>
    <mergeCell ref="I257:O257"/>
    <mergeCell ref="I245:O245"/>
    <mergeCell ref="O247:O248"/>
    <mergeCell ref="O249:O250"/>
    <mergeCell ref="O251:O252"/>
    <mergeCell ref="O253:O254"/>
    <mergeCell ref="I221:O221"/>
    <mergeCell ref="O223:O224"/>
    <mergeCell ref="O225:O226"/>
    <mergeCell ref="O227:O228"/>
    <mergeCell ref="O229:O230"/>
    <mergeCell ref="O231:O232"/>
    <mergeCell ref="O111:O112"/>
    <mergeCell ref="O113:O114"/>
    <mergeCell ref="O233:O234"/>
    <mergeCell ref="O235:O236"/>
    <mergeCell ref="O237:O238"/>
    <mergeCell ref="B82:K82"/>
    <mergeCell ref="E101:E102"/>
    <mergeCell ref="O239:O240"/>
    <mergeCell ref="O121:O122"/>
    <mergeCell ref="I185:O185"/>
    <mergeCell ref="B243:N243"/>
    <mergeCell ref="B255:N255"/>
    <mergeCell ref="O15:O16"/>
    <mergeCell ref="O207:O208"/>
    <mergeCell ref="G13:G14"/>
    <mergeCell ref="E275:E276"/>
    <mergeCell ref="F275:F276"/>
    <mergeCell ref="G275:G276"/>
    <mergeCell ref="H275:H276"/>
    <mergeCell ref="P275:R276"/>
    <mergeCell ref="I275:O275"/>
    <mergeCell ref="P259:R260"/>
    <mergeCell ref="C87:C88"/>
    <mergeCell ref="D87:D88"/>
    <mergeCell ref="E87:E88"/>
    <mergeCell ref="F87:F88"/>
    <mergeCell ref="G87:G88"/>
    <mergeCell ref="H87:H88"/>
    <mergeCell ref="P87:R88"/>
    <mergeCell ref="H141:H142"/>
    <mergeCell ref="H145:H146"/>
    <mergeCell ref="P145:R146"/>
    <mergeCell ref="G173:G174"/>
    <mergeCell ref="H173:H174"/>
    <mergeCell ref="O137:O138"/>
    <mergeCell ref="O139:O140"/>
    <mergeCell ref="O141:O142"/>
    <mergeCell ref="G149:G150"/>
    <mergeCell ref="H149:H150"/>
    <mergeCell ref="O143:O144"/>
    <mergeCell ref="P149:R150"/>
    <mergeCell ref="H203:H204"/>
    <mergeCell ref="P117:R118"/>
    <mergeCell ref="O147:O148"/>
    <mergeCell ref="O149:O150"/>
    <mergeCell ref="O265:O266"/>
    <mergeCell ref="P121:R122"/>
    <mergeCell ref="A277:A278"/>
    <mergeCell ref="B277:B280"/>
    <mergeCell ref="C277:C278"/>
    <mergeCell ref="D277:D278"/>
    <mergeCell ref="E277:E278"/>
    <mergeCell ref="F277:F278"/>
    <mergeCell ref="G277:G278"/>
    <mergeCell ref="H277:H278"/>
    <mergeCell ref="P277:R278"/>
    <mergeCell ref="T277:T280"/>
    <mergeCell ref="A279:A280"/>
    <mergeCell ref="C279:C280"/>
    <mergeCell ref="D279:D280"/>
    <mergeCell ref="E279:E280"/>
    <mergeCell ref="F279:F280"/>
    <mergeCell ref="G279:G280"/>
    <mergeCell ref="H279:H280"/>
    <mergeCell ref="P279:R280"/>
    <mergeCell ref="O277:O278"/>
    <mergeCell ref="O279:O280"/>
    <mergeCell ref="A267:A268"/>
    <mergeCell ref="C267:C268"/>
    <mergeCell ref="D267:D268"/>
    <mergeCell ref="E267:E268"/>
    <mergeCell ref="F267:F268"/>
    <mergeCell ref="G267:G268"/>
    <mergeCell ref="H267:H268"/>
    <mergeCell ref="P267:R268"/>
    <mergeCell ref="A269:A270"/>
    <mergeCell ref="C269:C270"/>
    <mergeCell ref="D269:D270"/>
    <mergeCell ref="E269:E270"/>
    <mergeCell ref="F269:F270"/>
    <mergeCell ref="G269:G270"/>
    <mergeCell ref="H269:H270"/>
    <mergeCell ref="P269:R270"/>
    <mergeCell ref="A271:A272"/>
    <mergeCell ref="C271:C272"/>
    <mergeCell ref="D271:D272"/>
    <mergeCell ref="E271:E272"/>
    <mergeCell ref="F271:F272"/>
    <mergeCell ref="G271:G272"/>
    <mergeCell ref="H271:H272"/>
    <mergeCell ref="P271:R272"/>
    <mergeCell ref="B259:B272"/>
    <mergeCell ref="A259:A260"/>
    <mergeCell ref="C259:C260"/>
    <mergeCell ref="D259:D260"/>
    <mergeCell ref="E259:E260"/>
    <mergeCell ref="F259:F260"/>
    <mergeCell ref="G259:G260"/>
    <mergeCell ref="H259:H260"/>
    <mergeCell ref="T259:T262"/>
    <mergeCell ref="A261:A262"/>
    <mergeCell ref="C261:C262"/>
    <mergeCell ref="D261:D262"/>
    <mergeCell ref="E261:E262"/>
    <mergeCell ref="F261:F262"/>
    <mergeCell ref="G261:G262"/>
    <mergeCell ref="H261:H262"/>
    <mergeCell ref="P261:R262"/>
    <mergeCell ref="A263:A264"/>
    <mergeCell ref="C263:C264"/>
    <mergeCell ref="D263:D264"/>
    <mergeCell ref="E263:E264"/>
    <mergeCell ref="F263:F264"/>
    <mergeCell ref="G263:G264"/>
    <mergeCell ref="H263:H264"/>
    <mergeCell ref="P263:R264"/>
    <mergeCell ref="O259:O260"/>
    <mergeCell ref="O261:O262"/>
    <mergeCell ref="O263:O264"/>
    <mergeCell ref="A265:A266"/>
    <mergeCell ref="C265:C266"/>
    <mergeCell ref="D265:D266"/>
    <mergeCell ref="E265:E266"/>
    <mergeCell ref="F265:F266"/>
    <mergeCell ref="G265:G266"/>
    <mergeCell ref="A57:A58"/>
    <mergeCell ref="C57:C58"/>
    <mergeCell ref="D57:D58"/>
    <mergeCell ref="E57:E58"/>
    <mergeCell ref="F57:F58"/>
    <mergeCell ref="G57:G58"/>
    <mergeCell ref="H57:H58"/>
    <mergeCell ref="P57:R58"/>
    <mergeCell ref="B55:B56"/>
    <mergeCell ref="C55:C56"/>
    <mergeCell ref="D55:D56"/>
    <mergeCell ref="E55:E56"/>
    <mergeCell ref="F55:F56"/>
    <mergeCell ref="G61:G62"/>
    <mergeCell ref="H61:H62"/>
    <mergeCell ref="P61:R62"/>
    <mergeCell ref="A59:A60"/>
    <mergeCell ref="C59:C60"/>
    <mergeCell ref="D59:D60"/>
    <mergeCell ref="E59:E60"/>
    <mergeCell ref="F59:F60"/>
    <mergeCell ref="G59:G60"/>
    <mergeCell ref="H59:H60"/>
    <mergeCell ref="P59:R60"/>
    <mergeCell ref="A61:A62"/>
    <mergeCell ref="C61:C62"/>
    <mergeCell ref="O17:O18"/>
    <mergeCell ref="A15:A16"/>
    <mergeCell ref="A17:A18"/>
    <mergeCell ref="A19:A20"/>
    <mergeCell ref="E19:E20"/>
    <mergeCell ref="F19:F20"/>
    <mergeCell ref="G19:G20"/>
    <mergeCell ref="H19:H20"/>
    <mergeCell ref="P19:R20"/>
    <mergeCell ref="C19:C20"/>
    <mergeCell ref="D19:D20"/>
    <mergeCell ref="L46:M46"/>
    <mergeCell ref="P46:Q46"/>
    <mergeCell ref="G47:G48"/>
    <mergeCell ref="A51:A52"/>
    <mergeCell ref="C51:C52"/>
    <mergeCell ref="D51:D52"/>
    <mergeCell ref="E51:E52"/>
    <mergeCell ref="F51:F52"/>
    <mergeCell ref="G51:G52"/>
    <mergeCell ref="H51:H52"/>
    <mergeCell ref="P51:R52"/>
    <mergeCell ref="A49:A50"/>
    <mergeCell ref="A23:A24"/>
    <mergeCell ref="A21:A22"/>
    <mergeCell ref="A27:A28"/>
    <mergeCell ref="P27:R28"/>
    <mergeCell ref="A25:A26"/>
    <mergeCell ref="C25:C26"/>
    <mergeCell ref="D25:D26"/>
    <mergeCell ref="E25:E26"/>
    <mergeCell ref="O49:O50"/>
    <mergeCell ref="D15:D16"/>
    <mergeCell ref="C15:C16"/>
    <mergeCell ref="P13:R14"/>
    <mergeCell ref="C17:C18"/>
    <mergeCell ref="D17:D18"/>
    <mergeCell ref="E17:E18"/>
    <mergeCell ref="F17:F18"/>
    <mergeCell ref="G17:G18"/>
    <mergeCell ref="H17:H18"/>
    <mergeCell ref="P17:R18"/>
    <mergeCell ref="B13:B14"/>
    <mergeCell ref="H13:H14"/>
    <mergeCell ref="C49:C50"/>
    <mergeCell ref="D49:D50"/>
    <mergeCell ref="E49:E50"/>
    <mergeCell ref="F49:F50"/>
    <mergeCell ref="G49:G50"/>
    <mergeCell ref="H49:H50"/>
    <mergeCell ref="P49:R50"/>
    <mergeCell ref="P23:R24"/>
    <mergeCell ref="C21:C22"/>
    <mergeCell ref="D21:D22"/>
    <mergeCell ref="E21:E22"/>
    <mergeCell ref="F21:F22"/>
    <mergeCell ref="G21:G22"/>
    <mergeCell ref="H21:H22"/>
    <mergeCell ref="P21:R22"/>
    <mergeCell ref="C27:C28"/>
    <mergeCell ref="D27:D28"/>
    <mergeCell ref="E27:E28"/>
    <mergeCell ref="F27:F28"/>
    <mergeCell ref="G27:G28"/>
    <mergeCell ref="E297:H297"/>
    <mergeCell ref="E293:H293"/>
    <mergeCell ref="Q10:R10"/>
    <mergeCell ref="P47:R48"/>
    <mergeCell ref="B47:B48"/>
    <mergeCell ref="C47:C48"/>
    <mergeCell ref="D47:D48"/>
    <mergeCell ref="E47:E48"/>
    <mergeCell ref="F47:F48"/>
    <mergeCell ref="H47:H48"/>
    <mergeCell ref="L12:M12"/>
    <mergeCell ref="D10:G10"/>
    <mergeCell ref="B12:K12"/>
    <mergeCell ref="D4:P4"/>
    <mergeCell ref="D2:P3"/>
    <mergeCell ref="J8:L8"/>
    <mergeCell ref="D8:I8"/>
    <mergeCell ref="P15:R16"/>
    <mergeCell ref="C9:F9"/>
    <mergeCell ref="G9:H9"/>
    <mergeCell ref="I9:L9"/>
    <mergeCell ref="M9:N9"/>
    <mergeCell ref="H10:I10"/>
    <mergeCell ref="P12:Q12"/>
    <mergeCell ref="C13:C14"/>
    <mergeCell ref="D13:D14"/>
    <mergeCell ref="E13:E14"/>
    <mergeCell ref="B6:H6"/>
    <mergeCell ref="B8:C8"/>
    <mergeCell ref="J10:L10"/>
    <mergeCell ref="M10:P10"/>
    <mergeCell ref="F13:F14"/>
    <mergeCell ref="B11:R11"/>
    <mergeCell ref="T15:T20"/>
    <mergeCell ref="G15:G16"/>
    <mergeCell ref="H15:H16"/>
    <mergeCell ref="F15:F16"/>
    <mergeCell ref="E15:E16"/>
    <mergeCell ref="T49:T52"/>
    <mergeCell ref="T57:T62"/>
    <mergeCell ref="F257:F258"/>
    <mergeCell ref="G257:G258"/>
    <mergeCell ref="H257:H258"/>
    <mergeCell ref="P257:R258"/>
    <mergeCell ref="H265:H266"/>
    <mergeCell ref="P265:R266"/>
    <mergeCell ref="B274:K274"/>
    <mergeCell ref="L274:M274"/>
    <mergeCell ref="P274:Q274"/>
    <mergeCell ref="T85:T88"/>
    <mergeCell ref="E23:E24"/>
    <mergeCell ref="F23:F24"/>
    <mergeCell ref="G23:G24"/>
    <mergeCell ref="H23:H24"/>
    <mergeCell ref="L82:M82"/>
    <mergeCell ref="P82:Q82"/>
    <mergeCell ref="C63:C64"/>
    <mergeCell ref="D63:D64"/>
    <mergeCell ref="E63:E64"/>
    <mergeCell ref="F63:F64"/>
    <mergeCell ref="G63:G64"/>
    <mergeCell ref="L54:M54"/>
    <mergeCell ref="P54:Q54"/>
    <mergeCell ref="G55:G56"/>
    <mergeCell ref="E296:H296"/>
    <mergeCell ref="E298:H298"/>
    <mergeCell ref="E299:H299"/>
    <mergeCell ref="E300:H300"/>
    <mergeCell ref="C145:C146"/>
    <mergeCell ref="C147:C148"/>
    <mergeCell ref="P131:R132"/>
    <mergeCell ref="O135:O136"/>
    <mergeCell ref="P143:R144"/>
    <mergeCell ref="C139:C140"/>
    <mergeCell ref="C141:C142"/>
    <mergeCell ref="C143:C144"/>
    <mergeCell ref="P129:R130"/>
    <mergeCell ref="A85:A86"/>
    <mergeCell ref="C85:C86"/>
    <mergeCell ref="D85:D86"/>
    <mergeCell ref="E85:E86"/>
    <mergeCell ref="F85:F86"/>
    <mergeCell ref="G85:G86"/>
    <mergeCell ref="H85:H86"/>
    <mergeCell ref="P85:R86"/>
    <mergeCell ref="O85:O86"/>
    <mergeCell ref="O87:O88"/>
    <mergeCell ref="B275:B276"/>
    <mergeCell ref="C275:C276"/>
    <mergeCell ref="D275:D276"/>
    <mergeCell ref="N284:P285"/>
    <mergeCell ref="E282:H282"/>
    <mergeCell ref="D287:F287"/>
    <mergeCell ref="J287:N287"/>
    <mergeCell ref="D286:F286"/>
    <mergeCell ref="J284:L285"/>
    <mergeCell ref="E284:F285"/>
    <mergeCell ref="B289:H289"/>
    <mergeCell ref="B92:K92"/>
    <mergeCell ref="L92:M92"/>
    <mergeCell ref="B83:B84"/>
    <mergeCell ref="C83:C84"/>
    <mergeCell ref="D83:D84"/>
    <mergeCell ref="C23:C24"/>
    <mergeCell ref="D23:D24"/>
    <mergeCell ref="E83:E84"/>
    <mergeCell ref="F83:F84"/>
    <mergeCell ref="G83:G84"/>
    <mergeCell ref="H83:H84"/>
    <mergeCell ref="P83:R84"/>
    <mergeCell ref="E290:H290"/>
    <mergeCell ref="E291:H291"/>
    <mergeCell ref="E295:H295"/>
    <mergeCell ref="C284:D285"/>
    <mergeCell ref="H55:H56"/>
    <mergeCell ref="P55:R56"/>
    <mergeCell ref="P63:R64"/>
    <mergeCell ref="B256:K256"/>
    <mergeCell ref="L256:M256"/>
    <mergeCell ref="P256:Q256"/>
    <mergeCell ref="B257:B258"/>
    <mergeCell ref="C257:C258"/>
    <mergeCell ref="D257:D258"/>
    <mergeCell ref="E257:E258"/>
    <mergeCell ref="E292:H292"/>
    <mergeCell ref="E294:H294"/>
    <mergeCell ref="H27:H28"/>
    <mergeCell ref="O51:O52"/>
    <mergeCell ref="A29:A30"/>
    <mergeCell ref="C29:C30"/>
    <mergeCell ref="D29:D30"/>
    <mergeCell ref="E29:E30"/>
    <mergeCell ref="F29:F30"/>
    <mergeCell ref="G29:G30"/>
    <mergeCell ref="H29:H30"/>
    <mergeCell ref="P29:R30"/>
    <mergeCell ref="P41:R42"/>
    <mergeCell ref="A39:A40"/>
    <mergeCell ref="C39:C40"/>
    <mergeCell ref="D39:D40"/>
    <mergeCell ref="E39:E40"/>
    <mergeCell ref="F39:F40"/>
    <mergeCell ref="G39:G40"/>
    <mergeCell ref="H39:H40"/>
    <mergeCell ref="P39:R40"/>
    <mergeCell ref="D41:D42"/>
    <mergeCell ref="A37:A38"/>
    <mergeCell ref="C37:C38"/>
    <mergeCell ref="D37:D38"/>
    <mergeCell ref="E37:E38"/>
    <mergeCell ref="F37:F38"/>
    <mergeCell ref="G37:G38"/>
    <mergeCell ref="H37:H38"/>
    <mergeCell ref="P37:R38"/>
    <mergeCell ref="F41:F42"/>
    <mergeCell ref="G41:G42"/>
    <mergeCell ref="H41:H42"/>
    <mergeCell ref="A87:A88"/>
    <mergeCell ref="F25:F26"/>
    <mergeCell ref="G25:G26"/>
    <mergeCell ref="H25:H26"/>
    <mergeCell ref="P25:R26"/>
    <mergeCell ref="A35:A36"/>
    <mergeCell ref="C35:C36"/>
    <mergeCell ref="D35:D36"/>
    <mergeCell ref="E35:E36"/>
    <mergeCell ref="F35:F36"/>
    <mergeCell ref="G35:G36"/>
    <mergeCell ref="H35:H36"/>
    <mergeCell ref="P35:R36"/>
    <mergeCell ref="A33:A34"/>
    <mergeCell ref="C33:C34"/>
    <mergeCell ref="D33:D34"/>
    <mergeCell ref="E33:E34"/>
    <mergeCell ref="F33:F34"/>
    <mergeCell ref="G33:G34"/>
    <mergeCell ref="H33:H34"/>
    <mergeCell ref="P33:R34"/>
    <mergeCell ref="A31:A32"/>
    <mergeCell ref="C31:C32"/>
    <mergeCell ref="D31:D32"/>
    <mergeCell ref="E31:E32"/>
    <mergeCell ref="F31:F32"/>
    <mergeCell ref="G31:G32"/>
    <mergeCell ref="H31:H32"/>
    <mergeCell ref="P31:R32"/>
    <mergeCell ref="B15:B44"/>
    <mergeCell ref="A41:A42"/>
    <mergeCell ref="C41:C42"/>
    <mergeCell ref="A67:A68"/>
    <mergeCell ref="C67:C68"/>
    <mergeCell ref="D67:D68"/>
    <mergeCell ref="E67:E68"/>
    <mergeCell ref="F67:F68"/>
    <mergeCell ref="G67:G68"/>
    <mergeCell ref="H67:H68"/>
    <mergeCell ref="P67:R68"/>
    <mergeCell ref="A65:A66"/>
    <mergeCell ref="C65:C66"/>
    <mergeCell ref="D65:D66"/>
    <mergeCell ref="E65:E66"/>
    <mergeCell ref="F65:F66"/>
    <mergeCell ref="G65:G66"/>
    <mergeCell ref="H65:H66"/>
    <mergeCell ref="P65:R66"/>
    <mergeCell ref="A43:A44"/>
    <mergeCell ref="C43:C44"/>
    <mergeCell ref="D43:D44"/>
    <mergeCell ref="E43:E44"/>
    <mergeCell ref="F43:F44"/>
    <mergeCell ref="G43:G44"/>
    <mergeCell ref="H43:H44"/>
    <mergeCell ref="P43:R44"/>
    <mergeCell ref="A63:A64"/>
    <mergeCell ref="H63:H64"/>
    <mergeCell ref="A73:A74"/>
    <mergeCell ref="C73:C74"/>
    <mergeCell ref="D73:D74"/>
    <mergeCell ref="E73:E74"/>
    <mergeCell ref="F73:F74"/>
    <mergeCell ref="G73:G74"/>
    <mergeCell ref="H73:H74"/>
    <mergeCell ref="P73:R74"/>
    <mergeCell ref="A71:A72"/>
    <mergeCell ref="C71:C72"/>
    <mergeCell ref="D71:D72"/>
    <mergeCell ref="E71:E72"/>
    <mergeCell ref="F71:F72"/>
    <mergeCell ref="G71:G72"/>
    <mergeCell ref="H71:H72"/>
    <mergeCell ref="P71:R72"/>
    <mergeCell ref="A69:A70"/>
    <mergeCell ref="C69:C70"/>
    <mergeCell ref="D69:D70"/>
    <mergeCell ref="E69:E70"/>
    <mergeCell ref="F69:F70"/>
    <mergeCell ref="G69:G70"/>
    <mergeCell ref="H69:H70"/>
    <mergeCell ref="P69:R70"/>
    <mergeCell ref="O69:O70"/>
    <mergeCell ref="O71:O72"/>
    <mergeCell ref="O73:O74"/>
    <mergeCell ref="A89:A90"/>
    <mergeCell ref="C89:C90"/>
    <mergeCell ref="D89:D90"/>
    <mergeCell ref="E89:E90"/>
    <mergeCell ref="F89:F90"/>
    <mergeCell ref="G89:G90"/>
    <mergeCell ref="H89:H90"/>
    <mergeCell ref="P89:R90"/>
    <mergeCell ref="B85:B90"/>
    <mergeCell ref="M8:R8"/>
    <mergeCell ref="B49:B52"/>
    <mergeCell ref="O9:R9"/>
    <mergeCell ref="B46:K46"/>
    <mergeCell ref="B57:B80"/>
    <mergeCell ref="B54:K54"/>
    <mergeCell ref="A79:A80"/>
    <mergeCell ref="C79:C80"/>
    <mergeCell ref="D79:D80"/>
    <mergeCell ref="E79:E80"/>
    <mergeCell ref="F79:F80"/>
    <mergeCell ref="G79:G80"/>
    <mergeCell ref="H79:H80"/>
    <mergeCell ref="P79:R80"/>
    <mergeCell ref="A75:A76"/>
    <mergeCell ref="C75:C76"/>
    <mergeCell ref="D75:D76"/>
    <mergeCell ref="E75:E76"/>
    <mergeCell ref="F75:F76"/>
    <mergeCell ref="G75:G76"/>
    <mergeCell ref="H75:H76"/>
    <mergeCell ref="P75:R76"/>
    <mergeCell ref="E41:E42"/>
    <mergeCell ref="A103:A104"/>
    <mergeCell ref="D103:D104"/>
    <mergeCell ref="E103:E104"/>
    <mergeCell ref="F103:F104"/>
    <mergeCell ref="G103:G104"/>
    <mergeCell ref="H103:H104"/>
    <mergeCell ref="P92:Q92"/>
    <mergeCell ref="B93:B94"/>
    <mergeCell ref="C93:C94"/>
    <mergeCell ref="D93:D94"/>
    <mergeCell ref="E93:E94"/>
    <mergeCell ref="F93:F94"/>
    <mergeCell ref="G93:G94"/>
    <mergeCell ref="H93:H94"/>
    <mergeCell ref="P93:R94"/>
    <mergeCell ref="C95:C96"/>
    <mergeCell ref="C97:C98"/>
    <mergeCell ref="C99:C100"/>
    <mergeCell ref="C101:C102"/>
    <mergeCell ref="C103:C104"/>
    <mergeCell ref="P103:R104"/>
    <mergeCell ref="F101:F102"/>
    <mergeCell ref="G101:G102"/>
    <mergeCell ref="H101:H102"/>
    <mergeCell ref="I93:O93"/>
    <mergeCell ref="O95:O96"/>
    <mergeCell ref="O97:O98"/>
    <mergeCell ref="O99:O100"/>
    <mergeCell ref="O101:O102"/>
    <mergeCell ref="O103:O104"/>
    <mergeCell ref="A105:A106"/>
    <mergeCell ref="D105:D106"/>
    <mergeCell ref="E105:E106"/>
    <mergeCell ref="F105:F106"/>
    <mergeCell ref="G105:G106"/>
    <mergeCell ref="H105:H106"/>
    <mergeCell ref="P105:R106"/>
    <mergeCell ref="T95:T100"/>
    <mergeCell ref="A97:A98"/>
    <mergeCell ref="D97:D98"/>
    <mergeCell ref="E97:E98"/>
    <mergeCell ref="F97:F98"/>
    <mergeCell ref="G97:G98"/>
    <mergeCell ref="H97:H98"/>
    <mergeCell ref="P97:R98"/>
    <mergeCell ref="A99:A100"/>
    <mergeCell ref="D99:D100"/>
    <mergeCell ref="E99:E100"/>
    <mergeCell ref="F99:F100"/>
    <mergeCell ref="G99:G100"/>
    <mergeCell ref="H99:H100"/>
    <mergeCell ref="P99:R100"/>
    <mergeCell ref="A95:A96"/>
    <mergeCell ref="D95:D96"/>
    <mergeCell ref="E95:E96"/>
    <mergeCell ref="F95:F96"/>
    <mergeCell ref="G95:G96"/>
    <mergeCell ref="H95:H96"/>
    <mergeCell ref="P95:R96"/>
    <mergeCell ref="A101:A102"/>
    <mergeCell ref="D101:D102"/>
    <mergeCell ref="P101:R102"/>
    <mergeCell ref="A111:A112"/>
    <mergeCell ref="D111:D112"/>
    <mergeCell ref="E111:E112"/>
    <mergeCell ref="F111:F112"/>
    <mergeCell ref="G111:G112"/>
    <mergeCell ref="H111:H112"/>
    <mergeCell ref="P111:R112"/>
    <mergeCell ref="A107:A108"/>
    <mergeCell ref="D107:D108"/>
    <mergeCell ref="E107:E108"/>
    <mergeCell ref="F107:F108"/>
    <mergeCell ref="G107:G108"/>
    <mergeCell ref="H107:H108"/>
    <mergeCell ref="P107:R108"/>
    <mergeCell ref="A109:A110"/>
    <mergeCell ref="D109:D110"/>
    <mergeCell ref="E109:E110"/>
    <mergeCell ref="F109:F110"/>
    <mergeCell ref="G109:G110"/>
    <mergeCell ref="H109:H110"/>
    <mergeCell ref="P109:R110"/>
    <mergeCell ref="P119:R120"/>
    <mergeCell ref="A113:A114"/>
    <mergeCell ref="D113:D114"/>
    <mergeCell ref="E113:E114"/>
    <mergeCell ref="F113:F114"/>
    <mergeCell ref="G113:G114"/>
    <mergeCell ref="H113:H114"/>
    <mergeCell ref="P113:R114"/>
    <mergeCell ref="A115:A116"/>
    <mergeCell ref="D115:D116"/>
    <mergeCell ref="E115:E116"/>
    <mergeCell ref="F115:F116"/>
    <mergeCell ref="G115:G116"/>
    <mergeCell ref="H115:H116"/>
    <mergeCell ref="P115:R116"/>
    <mergeCell ref="C119:C120"/>
    <mergeCell ref="O115:O116"/>
    <mergeCell ref="O117:O118"/>
    <mergeCell ref="O119:O120"/>
    <mergeCell ref="P123:R124"/>
    <mergeCell ref="A125:A126"/>
    <mergeCell ref="D125:D126"/>
    <mergeCell ref="E125:E126"/>
    <mergeCell ref="F125:F126"/>
    <mergeCell ref="G125:G126"/>
    <mergeCell ref="H125:H126"/>
    <mergeCell ref="C121:C122"/>
    <mergeCell ref="C123:C124"/>
    <mergeCell ref="C125:C126"/>
    <mergeCell ref="P125:R126"/>
    <mergeCell ref="O123:O124"/>
    <mergeCell ref="O125:O126"/>
    <mergeCell ref="B95:B150"/>
    <mergeCell ref="A145:A146"/>
    <mergeCell ref="D145:D146"/>
    <mergeCell ref="E145:E146"/>
    <mergeCell ref="F145:F146"/>
    <mergeCell ref="G145:G146"/>
    <mergeCell ref="A117:A118"/>
    <mergeCell ref="D117:D118"/>
    <mergeCell ref="E117:E118"/>
    <mergeCell ref="F117:F118"/>
    <mergeCell ref="G117:G118"/>
    <mergeCell ref="H117:H118"/>
    <mergeCell ref="H143:H144"/>
    <mergeCell ref="A119:A120"/>
    <mergeCell ref="D119:D120"/>
    <mergeCell ref="E119:E120"/>
    <mergeCell ref="F119:F120"/>
    <mergeCell ref="G119:G120"/>
    <mergeCell ref="H119:H120"/>
    <mergeCell ref="A139:A140"/>
    <mergeCell ref="D139:D140"/>
    <mergeCell ref="E139:E140"/>
    <mergeCell ref="C135:C136"/>
    <mergeCell ref="C137:C138"/>
    <mergeCell ref="A129:A130"/>
    <mergeCell ref="D129:D130"/>
    <mergeCell ref="E129:E130"/>
    <mergeCell ref="F129:F130"/>
    <mergeCell ref="G129:G130"/>
    <mergeCell ref="H129:H130"/>
    <mergeCell ref="G143:G144"/>
    <mergeCell ref="A121:A122"/>
    <mergeCell ref="D121:D122"/>
    <mergeCell ref="E121:E122"/>
    <mergeCell ref="F121:F122"/>
    <mergeCell ref="G121:G122"/>
    <mergeCell ref="H121:H122"/>
    <mergeCell ref="A127:A128"/>
    <mergeCell ref="D127:D128"/>
    <mergeCell ref="E127:E128"/>
    <mergeCell ref="F127:F128"/>
    <mergeCell ref="G127:G128"/>
    <mergeCell ref="H127:H128"/>
    <mergeCell ref="A123:A124"/>
    <mergeCell ref="D123:D124"/>
    <mergeCell ref="E123:E124"/>
    <mergeCell ref="F123:F124"/>
    <mergeCell ref="G123:G124"/>
    <mergeCell ref="H123:H124"/>
    <mergeCell ref="P127:R128"/>
    <mergeCell ref="A135:A136"/>
    <mergeCell ref="D135:D136"/>
    <mergeCell ref="E135:E136"/>
    <mergeCell ref="F135:F136"/>
    <mergeCell ref="G135:G136"/>
    <mergeCell ref="H135:H136"/>
    <mergeCell ref="P135:R136"/>
    <mergeCell ref="C127:C128"/>
    <mergeCell ref="G131:G132"/>
    <mergeCell ref="H131:H132"/>
    <mergeCell ref="C129:C130"/>
    <mergeCell ref="C131:C132"/>
    <mergeCell ref="C133:C134"/>
    <mergeCell ref="H133:H134"/>
    <mergeCell ref="A133:A134"/>
    <mergeCell ref="D133:D134"/>
    <mergeCell ref="E133:E134"/>
    <mergeCell ref="F133:F134"/>
    <mergeCell ref="G133:G134"/>
    <mergeCell ref="A147:A148"/>
    <mergeCell ref="D147:D148"/>
    <mergeCell ref="E147:E148"/>
    <mergeCell ref="F147:F148"/>
    <mergeCell ref="G147:G148"/>
    <mergeCell ref="H147:H148"/>
    <mergeCell ref="P147:R148"/>
    <mergeCell ref="A143:A144"/>
    <mergeCell ref="D143:D144"/>
    <mergeCell ref="P137:R138"/>
    <mergeCell ref="A131:A132"/>
    <mergeCell ref="D131:D132"/>
    <mergeCell ref="E131:E132"/>
    <mergeCell ref="F131:F132"/>
    <mergeCell ref="P133:R134"/>
    <mergeCell ref="F143:F144"/>
    <mergeCell ref="P139:R140"/>
    <mergeCell ref="A141:A142"/>
    <mergeCell ref="D141:D142"/>
    <mergeCell ref="E141:E142"/>
    <mergeCell ref="F141:F142"/>
    <mergeCell ref="G141:G142"/>
    <mergeCell ref="A137:A138"/>
    <mergeCell ref="D137:D138"/>
    <mergeCell ref="E137:E138"/>
    <mergeCell ref="F137:F138"/>
    <mergeCell ref="G137:G138"/>
    <mergeCell ref="H137:H138"/>
    <mergeCell ref="E143:E144"/>
    <mergeCell ref="F139:F140"/>
    <mergeCell ref="G139:G140"/>
    <mergeCell ref="H139:H140"/>
    <mergeCell ref="T161:T162"/>
    <mergeCell ref="A161:A162"/>
    <mergeCell ref="C161:C162"/>
    <mergeCell ref="D161:D162"/>
    <mergeCell ref="E161:E162"/>
    <mergeCell ref="F161:F162"/>
    <mergeCell ref="G161:G162"/>
    <mergeCell ref="H161:H162"/>
    <mergeCell ref="P161:R162"/>
    <mergeCell ref="B158:K158"/>
    <mergeCell ref="L158:M158"/>
    <mergeCell ref="P158:Q158"/>
    <mergeCell ref="B159:B160"/>
    <mergeCell ref="C159:C160"/>
    <mergeCell ref="D159:D160"/>
    <mergeCell ref="E159:E160"/>
    <mergeCell ref="F159:F160"/>
    <mergeCell ref="G159:G160"/>
    <mergeCell ref="H159:H160"/>
    <mergeCell ref="P159:R160"/>
    <mergeCell ref="B161:B162"/>
    <mergeCell ref="I159:O159"/>
    <mergeCell ref="A171:A172"/>
    <mergeCell ref="C171:C172"/>
    <mergeCell ref="D171:D172"/>
    <mergeCell ref="E171:E172"/>
    <mergeCell ref="F171:F172"/>
    <mergeCell ref="G171:G172"/>
    <mergeCell ref="H171:H172"/>
    <mergeCell ref="P171:R172"/>
    <mergeCell ref="B164:K164"/>
    <mergeCell ref="L164:M164"/>
    <mergeCell ref="P164:Q164"/>
    <mergeCell ref="B165:B166"/>
    <mergeCell ref="C165:C166"/>
    <mergeCell ref="D165:D166"/>
    <mergeCell ref="E165:E166"/>
    <mergeCell ref="F165:F166"/>
    <mergeCell ref="G165:G166"/>
    <mergeCell ref="H165:H166"/>
    <mergeCell ref="P165:R166"/>
    <mergeCell ref="I165:O165"/>
    <mergeCell ref="O167:O168"/>
    <mergeCell ref="O169:O170"/>
    <mergeCell ref="O171:O172"/>
    <mergeCell ref="T167:T170"/>
    <mergeCell ref="A169:A170"/>
    <mergeCell ref="C169:C170"/>
    <mergeCell ref="D169:D170"/>
    <mergeCell ref="E169:E170"/>
    <mergeCell ref="F169:F170"/>
    <mergeCell ref="G169:G170"/>
    <mergeCell ref="H169:H170"/>
    <mergeCell ref="P169:R170"/>
    <mergeCell ref="A167:A168"/>
    <mergeCell ref="C167:C168"/>
    <mergeCell ref="D167:D168"/>
    <mergeCell ref="E167:E168"/>
    <mergeCell ref="F167:F168"/>
    <mergeCell ref="G167:G168"/>
    <mergeCell ref="H167:H168"/>
    <mergeCell ref="P167:R168"/>
    <mergeCell ref="P173:R174"/>
    <mergeCell ref="A175:A176"/>
    <mergeCell ref="C175:C176"/>
    <mergeCell ref="D175:D176"/>
    <mergeCell ref="E175:E176"/>
    <mergeCell ref="F175:F176"/>
    <mergeCell ref="G175:G176"/>
    <mergeCell ref="H175:H176"/>
    <mergeCell ref="P175:R176"/>
    <mergeCell ref="A177:A178"/>
    <mergeCell ref="C177:C178"/>
    <mergeCell ref="D177:D178"/>
    <mergeCell ref="E177:E178"/>
    <mergeCell ref="F177:F178"/>
    <mergeCell ref="G177:G178"/>
    <mergeCell ref="H177:H178"/>
    <mergeCell ref="O173:O174"/>
    <mergeCell ref="O175:O176"/>
    <mergeCell ref="O177:O178"/>
    <mergeCell ref="P184:Q184"/>
    <mergeCell ref="B185:B186"/>
    <mergeCell ref="C185:C186"/>
    <mergeCell ref="D185:D186"/>
    <mergeCell ref="E185:E186"/>
    <mergeCell ref="F185:F186"/>
    <mergeCell ref="G185:G186"/>
    <mergeCell ref="H185:H186"/>
    <mergeCell ref="P185:R186"/>
    <mergeCell ref="A181:A182"/>
    <mergeCell ref="C181:C182"/>
    <mergeCell ref="D181:D182"/>
    <mergeCell ref="E181:E182"/>
    <mergeCell ref="F181:F182"/>
    <mergeCell ref="G181:G182"/>
    <mergeCell ref="H181:H182"/>
    <mergeCell ref="P181:R182"/>
    <mergeCell ref="B167:B182"/>
    <mergeCell ref="P177:R178"/>
    <mergeCell ref="A179:A180"/>
    <mergeCell ref="C179:C180"/>
    <mergeCell ref="D179:D180"/>
    <mergeCell ref="E179:E180"/>
    <mergeCell ref="F179:F180"/>
    <mergeCell ref="G179:G180"/>
    <mergeCell ref="H179:H180"/>
    <mergeCell ref="P179:R180"/>
    <mergeCell ref="A173:A174"/>
    <mergeCell ref="C173:C174"/>
    <mergeCell ref="D173:D174"/>
    <mergeCell ref="E173:E174"/>
    <mergeCell ref="F173:F174"/>
    <mergeCell ref="A193:A194"/>
    <mergeCell ref="C193:C194"/>
    <mergeCell ref="D193:D194"/>
    <mergeCell ref="E193:E194"/>
    <mergeCell ref="F193:F194"/>
    <mergeCell ref="G193:G194"/>
    <mergeCell ref="H193:H194"/>
    <mergeCell ref="P193:R194"/>
    <mergeCell ref="A195:A196"/>
    <mergeCell ref="C195:C196"/>
    <mergeCell ref="D195:D196"/>
    <mergeCell ref="E195:E196"/>
    <mergeCell ref="F195:F196"/>
    <mergeCell ref="G195:G196"/>
    <mergeCell ref="H195:H196"/>
    <mergeCell ref="B187:B218"/>
    <mergeCell ref="P195:R196"/>
    <mergeCell ref="A197:A198"/>
    <mergeCell ref="C197:C198"/>
    <mergeCell ref="D197:D198"/>
    <mergeCell ref="E197:E198"/>
    <mergeCell ref="F197:F198"/>
    <mergeCell ref="G197:G198"/>
    <mergeCell ref="H197:H198"/>
    <mergeCell ref="P197:R198"/>
    <mergeCell ref="A203:A204"/>
    <mergeCell ref="C203:C204"/>
    <mergeCell ref="D203:D204"/>
    <mergeCell ref="E203:E204"/>
    <mergeCell ref="O193:O194"/>
    <mergeCell ref="O195:O196"/>
    <mergeCell ref="O197:O198"/>
    <mergeCell ref="T187:T192"/>
    <mergeCell ref="A189:A190"/>
    <mergeCell ref="C189:C190"/>
    <mergeCell ref="D189:D190"/>
    <mergeCell ref="E189:E190"/>
    <mergeCell ref="F189:F190"/>
    <mergeCell ref="G189:G190"/>
    <mergeCell ref="H189:H190"/>
    <mergeCell ref="P189:R190"/>
    <mergeCell ref="A191:A192"/>
    <mergeCell ref="C191:C192"/>
    <mergeCell ref="D191:D192"/>
    <mergeCell ref="E191:E192"/>
    <mergeCell ref="F191:F192"/>
    <mergeCell ref="G191:G192"/>
    <mergeCell ref="H191:H192"/>
    <mergeCell ref="P191:R192"/>
    <mergeCell ref="A187:A188"/>
    <mergeCell ref="C187:C188"/>
    <mergeCell ref="D187:D188"/>
    <mergeCell ref="E187:E188"/>
    <mergeCell ref="F187:F188"/>
    <mergeCell ref="G187:G188"/>
    <mergeCell ref="H187:H188"/>
    <mergeCell ref="P187:R188"/>
    <mergeCell ref="O187:O188"/>
    <mergeCell ref="O189:O190"/>
    <mergeCell ref="O191:O192"/>
    <mergeCell ref="P203:R204"/>
    <mergeCell ref="A205:A206"/>
    <mergeCell ref="C205:C206"/>
    <mergeCell ref="D205:D206"/>
    <mergeCell ref="E205:E206"/>
    <mergeCell ref="F205:F206"/>
    <mergeCell ref="G205:G206"/>
    <mergeCell ref="H205:H206"/>
    <mergeCell ref="P205:R206"/>
    <mergeCell ref="A199:A200"/>
    <mergeCell ref="C199:C200"/>
    <mergeCell ref="D199:D200"/>
    <mergeCell ref="E199:E200"/>
    <mergeCell ref="F199:F200"/>
    <mergeCell ref="G199:G200"/>
    <mergeCell ref="H199:H200"/>
    <mergeCell ref="P199:R200"/>
    <mergeCell ref="A201:A202"/>
    <mergeCell ref="C201:C202"/>
    <mergeCell ref="D201:D202"/>
    <mergeCell ref="E201:E202"/>
    <mergeCell ref="F201:F202"/>
    <mergeCell ref="G201:G202"/>
    <mergeCell ref="H201:H202"/>
    <mergeCell ref="P201:R202"/>
    <mergeCell ref="O199:O200"/>
    <mergeCell ref="O201:O202"/>
    <mergeCell ref="O203:O204"/>
    <mergeCell ref="O205:O206"/>
    <mergeCell ref="A211:A212"/>
    <mergeCell ref="C211:C212"/>
    <mergeCell ref="D211:D212"/>
    <mergeCell ref="E211:E212"/>
    <mergeCell ref="F211:F212"/>
    <mergeCell ref="G211:G212"/>
    <mergeCell ref="H211:H212"/>
    <mergeCell ref="P211:R212"/>
    <mergeCell ref="A213:A214"/>
    <mergeCell ref="C213:C214"/>
    <mergeCell ref="D213:D214"/>
    <mergeCell ref="E213:E214"/>
    <mergeCell ref="F213:F214"/>
    <mergeCell ref="G213:G214"/>
    <mergeCell ref="H213:H214"/>
    <mergeCell ref="P213:R214"/>
    <mergeCell ref="A207:A208"/>
    <mergeCell ref="C207:C208"/>
    <mergeCell ref="D207:D208"/>
    <mergeCell ref="E207:E208"/>
    <mergeCell ref="F207:F208"/>
    <mergeCell ref="G207:G208"/>
    <mergeCell ref="H207:H208"/>
    <mergeCell ref="P207:R208"/>
    <mergeCell ref="A209:A210"/>
    <mergeCell ref="C209:C210"/>
    <mergeCell ref="D209:D210"/>
    <mergeCell ref="E209:E210"/>
    <mergeCell ref="F209:F210"/>
    <mergeCell ref="G209:G210"/>
    <mergeCell ref="H209:H210"/>
    <mergeCell ref="P209:R210"/>
    <mergeCell ref="P220:Q220"/>
    <mergeCell ref="B221:B222"/>
    <mergeCell ref="C221:C222"/>
    <mergeCell ref="D221:D222"/>
    <mergeCell ref="E221:E222"/>
    <mergeCell ref="F221:F222"/>
    <mergeCell ref="G221:G222"/>
    <mergeCell ref="H221:H222"/>
    <mergeCell ref="P221:R222"/>
    <mergeCell ref="A215:A216"/>
    <mergeCell ref="C215:C216"/>
    <mergeCell ref="D215:D216"/>
    <mergeCell ref="E215:E216"/>
    <mergeCell ref="F215:F216"/>
    <mergeCell ref="G215:G216"/>
    <mergeCell ref="H215:H216"/>
    <mergeCell ref="P215:R216"/>
    <mergeCell ref="A217:A218"/>
    <mergeCell ref="C217:C218"/>
    <mergeCell ref="D217:D218"/>
    <mergeCell ref="E217:E218"/>
    <mergeCell ref="F217:F218"/>
    <mergeCell ref="G217:G218"/>
    <mergeCell ref="H217:H218"/>
    <mergeCell ref="P217:R218"/>
    <mergeCell ref="P223:R224"/>
    <mergeCell ref="A229:A230"/>
    <mergeCell ref="C229:C230"/>
    <mergeCell ref="D229:D230"/>
    <mergeCell ref="E229:E230"/>
    <mergeCell ref="F229:F230"/>
    <mergeCell ref="G229:G230"/>
    <mergeCell ref="H229:H230"/>
    <mergeCell ref="P229:R230"/>
    <mergeCell ref="A231:A232"/>
    <mergeCell ref="C231:C232"/>
    <mergeCell ref="D231:D232"/>
    <mergeCell ref="E231:E232"/>
    <mergeCell ref="F231:F232"/>
    <mergeCell ref="G231:G232"/>
    <mergeCell ref="H231:H232"/>
    <mergeCell ref="P231:R232"/>
    <mergeCell ref="A233:A234"/>
    <mergeCell ref="C233:C234"/>
    <mergeCell ref="D233:D234"/>
    <mergeCell ref="E233:E234"/>
    <mergeCell ref="F233:F234"/>
    <mergeCell ref="G233:G234"/>
    <mergeCell ref="H233:H234"/>
    <mergeCell ref="P233:R234"/>
    <mergeCell ref="T223:T228"/>
    <mergeCell ref="A225:A226"/>
    <mergeCell ref="C225:C226"/>
    <mergeCell ref="D225:D226"/>
    <mergeCell ref="E225:E226"/>
    <mergeCell ref="F225:F226"/>
    <mergeCell ref="G225:G226"/>
    <mergeCell ref="H225:H226"/>
    <mergeCell ref="P225:R226"/>
    <mergeCell ref="A227:A228"/>
    <mergeCell ref="C227:C228"/>
    <mergeCell ref="D227:D228"/>
    <mergeCell ref="E227:E228"/>
    <mergeCell ref="F227:F228"/>
    <mergeCell ref="G227:G228"/>
    <mergeCell ref="H227:H228"/>
    <mergeCell ref="P227:R228"/>
    <mergeCell ref="A223:A224"/>
    <mergeCell ref="B223:B242"/>
    <mergeCell ref="C223:C224"/>
    <mergeCell ref="D223:D224"/>
    <mergeCell ref="E223:E224"/>
    <mergeCell ref="F223:F224"/>
    <mergeCell ref="A239:A240"/>
    <mergeCell ref="P239:R240"/>
    <mergeCell ref="A241:A242"/>
    <mergeCell ref="C241:C242"/>
    <mergeCell ref="D241:D242"/>
    <mergeCell ref="E241:E242"/>
    <mergeCell ref="F241:F242"/>
    <mergeCell ref="G241:G242"/>
    <mergeCell ref="H241:H242"/>
    <mergeCell ref="P241:R242"/>
    <mergeCell ref="A235:A236"/>
    <mergeCell ref="C235:C236"/>
    <mergeCell ref="D235:D236"/>
    <mergeCell ref="E235:E236"/>
    <mergeCell ref="F235:F236"/>
    <mergeCell ref="G235:G236"/>
    <mergeCell ref="H235:H236"/>
    <mergeCell ref="P235:R236"/>
    <mergeCell ref="A237:A238"/>
    <mergeCell ref="C237:C238"/>
    <mergeCell ref="D237:D238"/>
    <mergeCell ref="E237:E238"/>
    <mergeCell ref="F237:F238"/>
    <mergeCell ref="G237:G238"/>
    <mergeCell ref="H237:H238"/>
    <mergeCell ref="P237:R238"/>
    <mergeCell ref="G239:G240"/>
    <mergeCell ref="H239:H240"/>
    <mergeCell ref="O241:O242"/>
    <mergeCell ref="B244:K244"/>
    <mergeCell ref="L244:M244"/>
    <mergeCell ref="P244:Q244"/>
    <mergeCell ref="B245:B246"/>
    <mergeCell ref="A247:A248"/>
    <mergeCell ref="C247:C248"/>
    <mergeCell ref="D247:D248"/>
    <mergeCell ref="E247:E248"/>
    <mergeCell ref="F247:F248"/>
    <mergeCell ref="G247:G248"/>
    <mergeCell ref="H247:H248"/>
    <mergeCell ref="P247:R248"/>
    <mergeCell ref="A249:A250"/>
    <mergeCell ref="C249:C250"/>
    <mergeCell ref="D249:D250"/>
    <mergeCell ref="E249:E250"/>
    <mergeCell ref="F249:F250"/>
    <mergeCell ref="G249:G250"/>
    <mergeCell ref="H249:H250"/>
    <mergeCell ref="P249:R250"/>
    <mergeCell ref="C245:C246"/>
    <mergeCell ref="D245:D246"/>
    <mergeCell ref="E245:E246"/>
    <mergeCell ref="F245:F246"/>
    <mergeCell ref="G245:G246"/>
    <mergeCell ref="H245:H246"/>
    <mergeCell ref="P245:R246"/>
    <mergeCell ref="T247:T250"/>
    <mergeCell ref="A253:A254"/>
    <mergeCell ref="C253:C254"/>
    <mergeCell ref="D253:D254"/>
    <mergeCell ref="E253:E254"/>
    <mergeCell ref="F253:F254"/>
    <mergeCell ref="G253:G254"/>
    <mergeCell ref="H253:H254"/>
    <mergeCell ref="P253:R254"/>
    <mergeCell ref="B247:B254"/>
    <mergeCell ref="A251:A252"/>
    <mergeCell ref="C251:C252"/>
    <mergeCell ref="D251:D252"/>
    <mergeCell ref="E251:E252"/>
    <mergeCell ref="F251:F252"/>
    <mergeCell ref="G251:G252"/>
    <mergeCell ref="H251:H252"/>
    <mergeCell ref="P251:R252"/>
    <mergeCell ref="A153:A154"/>
    <mergeCell ref="C153:C154"/>
    <mergeCell ref="D153:D154"/>
    <mergeCell ref="E153:E154"/>
    <mergeCell ref="F153:F154"/>
    <mergeCell ref="G153:G154"/>
    <mergeCell ref="H153:H154"/>
    <mergeCell ref="O153:O154"/>
    <mergeCell ref="P153:R154"/>
    <mergeCell ref="A77:A78"/>
    <mergeCell ref="C77:C78"/>
    <mergeCell ref="D77:D78"/>
    <mergeCell ref="E77:E78"/>
    <mergeCell ref="F77:F78"/>
    <mergeCell ref="G77:G78"/>
    <mergeCell ref="H77:H78"/>
    <mergeCell ref="O77:O78"/>
    <mergeCell ref="P77:R78"/>
    <mergeCell ref="A151:A152"/>
    <mergeCell ref="C151:C152"/>
    <mergeCell ref="D151:D152"/>
    <mergeCell ref="E151:E152"/>
    <mergeCell ref="F151:F152"/>
    <mergeCell ref="G151:G152"/>
    <mergeCell ref="H151:H152"/>
    <mergeCell ref="O151:O152"/>
    <mergeCell ref="P151:R152"/>
    <mergeCell ref="P141:R142"/>
    <mergeCell ref="A149:A150"/>
    <mergeCell ref="D149:D150"/>
    <mergeCell ref="E149:E150"/>
    <mergeCell ref="F149:F150"/>
  </mergeCells>
  <dataValidations disablePrompts="1" xWindow="97" yWindow="467" count="27">
    <dataValidation allowBlank="1" showInputMessage="1" showErrorMessage="1" promptTitle="RESPONSABLE DEL PLAN DE ACCIÓN" prompt="Escriba el nombre del  Subdirector o Jefe de Oficina responsable del Plan de acción." sqref="B8:C8"/>
    <dataValidation allowBlank="1" showInputMessage="1" showErrorMessage="1" promptTitle="PROCESO(S) RELACIONADO(S)" prompt="Escriba el proceso o procesos asociados al Plan de acción." sqref="B9"/>
    <dataValidation allowBlank="1" showInputMessage="1" showErrorMessage="1" promptTitle="FECHA DE FORMULACIÓN PA" prompt="Escriba la fecha  en que el Plan de acción se formuló. " sqref="B11"/>
    <dataValidation allowBlank="1" showInputMessage="1" showErrorMessage="1" promptTitle="DEPENDENCIA RESPONSABLE" prompt="Escriba el nombre de la  subdirección u oficina  responsable del Plan de acción" sqref="J8:L8"/>
    <dataValidation allowBlank="1" showInputMessage="1" showErrorMessage="1" promptTitle="PLAN DE DESARROLLO" prompt="Escriba el nombre del Plan de desarrollo asociado al Plan de acción con su respectiva vigencia.Ej: &quot;Bogota Mejor para Todos&quot; 2016-2020" sqref="G9:H9"/>
    <dataValidation allowBlank="1" showInputMessage="1" showErrorMessage="1" promptTitle="PERIODO DE EJECUCIÓN" prompt="Escriba el periodo en el cual se ajecutará el Plan de acción. Ej 1 de Enero al 31 de Diciembre de 2019 _x000a__x000a_" sqref="H10:I10"/>
    <dataValidation allowBlank="1" showInputMessage="1" showErrorMessage="1" promptTitle="PROYECTO DE INVERSIÓN" prompt="Escriba el nombre del proyecto de inversión asociado al Plan de acción. Ej: 1166 - Consolidación de la gestión pública eficiente del IDIGER, como entidad coordinadora del SDGR-CC.  _x000a_  _x000a_  _x000a_" sqref="M9:O9"/>
    <dataValidation allowBlank="1" showInputMessage="1" showErrorMessage="1" promptTitle="PERIODO DE SEGUIMIENTO" prompt="Escriba el periodo correspondiente al seguimiento. Ej. 1 enero a 31 de marzo de 2019." sqref="M10:P10"/>
    <dataValidation allowBlank="1" showInputMessage="1" showErrorMessage="1" promptTitle="COMPONENTE" prompt="Son los temas principales que componen el Plan de acción y se indentifican en la formulación. Escriba el nombre correspondiente e  inserte los requeridos por cada dependencia. Todos los planes deben tener componente de proceso y financiero. _x000a_" sqref="B12 B46 B92 B184 B220 B274"/>
    <dataValidation allowBlank="1" showInputMessage="1" showErrorMessage="1" promptTitle="PONDERACION" prompt="Coloque el peso del componente en porcentaje." sqref="L12:M12 L46:M46 L92:M92 L184:M184 L220:M220 L274:M274"/>
    <dataValidation allowBlank="1" showInputMessage="1" showErrorMessage="1" promptTitle="Cumplimiento componente" prompt="Este valor se genera  una vez se haya diligenciado el avance de cumplimiento del indicador de todos los productos del componente._x000a_" sqref="P12:Q12 P46:Q46 P92:Q92 P184:Q184 P220:Q220 P274:Q274"/>
    <dataValidation allowBlank="1" showInputMessage="1" showErrorMessage="1" promptTitle="META" prompt="Son los propositos de cada uno de los componentes, asociadas a la solución de la causa de un problema y se redacta en terminos de acción, magnitud, unidad de medida y complemento. Ej:Ejecutar 7 obras de mitigación" sqref="B13:B14 B47:B48 B93:B94 B185:B186 B221:B222 B275:B276"/>
    <dataValidation allowBlank="1" showInputMessage="1" showErrorMessage="1" promptTitle="N°" prompt="Escriba el consecutivo de cada producto acorde con la númeración del componente Ej: Para el componente 1, producto 1, N° 1.1." sqref="C13:C14 C47:C48 C93:C94 C185:C186 C221:C222 C275:C276"/>
    <dataValidation allowBlank="1" showInputMessage="1" showErrorMessage="1" promptTitle="PRODUCTO" prompt="Liste los productos que espera entregar para el cumplimiento de la meta. " sqref="D13:D14 D257:D258 D83:D84 D165:D166 D185:D186 D47:D48 D55:D56 D93:D94 D159:D160 D221:D222 D245:D246 D275:D276"/>
    <dataValidation allowBlank="1" showInputMessage="1" showErrorMessage="1" promptTitle="FECHA INICIO" prompt="Determine y escriba la fecha en que se dará inicio al desarrollo del producto propuesto." sqref="E13:E14 E47:E48 E93:E94 E185:E186 E221:E222 E275:E276"/>
    <dataValidation allowBlank="1" showInputMessage="1" showErrorMessage="1" promptTitle="FECHA FINAL" prompt="Determine y escriba la fecha en que finalizará el producto propuesto._x000a_" sqref="F13:F14 F47:F48 F93:F94 F185:F186 F221:F222 F275:F276"/>
    <dataValidation allowBlank="1" showInputMessage="1" showErrorMessage="1" promptTitle="RESPONSABLE" prompt="Escriba el responsable de realizar y cumplir con el producto propuesto." sqref="G13:G14 G47:G48 G93:G94 G185:G186 G221:G222 G275:G276"/>
    <dataValidation allowBlank="1" showInputMessage="1" showErrorMessage="1" promptTitle="INDICADOR" prompt="Formule el indicador asociado al cumplimiento del producto." sqref="H13:H14 H47:H48 H93:H94 H185:H186 H221:H222 H275:H276"/>
    <dataValidation allowBlank="1" showInputMessage="1" showErrorMessage="1" promptTitle="AVANCE CUMPLIMIENTO INDICADOR" prompt="En la fila &quot;P&quot; determine el valor programado para cumplimiento del producto acorde con el indicador y en la fila &quot;E&quot; el avance del producto en terminos del indicador. Tanto el valor programado como el ejecutado es el acumulado en el año." sqref="I275"/>
    <dataValidation allowBlank="1" showInputMessage="1" showErrorMessage="1" promptTitle="Total programado" prompt="El total programado corresponde a la suma de la ponderación por componente y su resultado debe ser 100%. " sqref="C284:D285"/>
    <dataValidation allowBlank="1" showInputMessage="1" showErrorMessage="1" promptTitle="Total % Plan de Acción" prompt="Es la suma del cumplimiento de los componentes." sqref="J284:L285"/>
    <dataValidation allowBlank="1" showInputMessage="1" showErrorMessage="1" promptTitle="Fecha de Solicitud " prompt="Registre la  fecha de solicitud del cambio o actualización." sqref="B290"/>
    <dataValidation allowBlank="1" showInputMessage="1" showErrorMessage="1" promptTitle="N°" prompt="Escriba el consecutivo del producto a cambiar o actualizar acorde con la númeración del componente y el producto Ej: producto 1, N° 1.1." sqref="C290"/>
    <dataValidation allowBlank="1" showInputMessage="1" showErrorMessage="1" promptTitle="PRODUCTO" prompt="Escriba el nombre del producto a cambiar o actualizar. " sqref="D290"/>
    <dataValidation allowBlank="1" showInputMessage="1" showErrorMessage="1" promptTitle="JUSTIFICACION DEL CAMBIO" prompt="Explique el motivo del cambio o actualización" sqref="E290:H290"/>
    <dataValidation allowBlank="1" showInputMessage="1" showErrorMessage="1" promptTitle="FECHA DE FORMULACIÓN PA" prompt="Escriba la fecha de formulación del Plan de acción. " sqref="B10"/>
    <dataValidation allowBlank="1" showInputMessage="1" showErrorMessage="1" promptTitle="ANALISIS CUMPLIMIENTO INDICADOR" prompt="Justifique el avance o retraso de la ejecución del producto con respecto al lo programado. Escriba los documentos y/o evidencias asociadas al avance." sqref="P13:R14 P47:R48 P93:R94 P185:R186 P221:R222 P275:R276"/>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PLAN DE ACCION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Lady Milena Parra Castro</dc:creator>
  <cp:lastModifiedBy>Angelica Maria Bermudez Rodriguez</cp:lastModifiedBy>
  <cp:lastPrinted>2019-07-08T19:11:05Z</cp:lastPrinted>
  <dcterms:created xsi:type="dcterms:W3CDTF">2019-07-03T19:33:08Z</dcterms:created>
  <dcterms:modified xsi:type="dcterms:W3CDTF">2020-01-15T15:52:48Z</dcterms:modified>
</cp:coreProperties>
</file>