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1415" windowHeight="10875" tabRatio="604" firstSheet="1" activeTab="2"/>
  </bookViews>
  <sheets>
    <sheet name="Plan de Acción Metas Ciudad" sheetId="7" state="hidden" r:id="rId1"/>
    <sheet name="Plan de Acción 2012 - 2016" sheetId="6" r:id="rId2"/>
    <sheet name="Indicadores" sheetId="14" r:id="rId3"/>
    <sheet name="PMR" sheetId="8" state="hidden" r:id="rId4"/>
    <sheet name="Plan de Acción 2012 - 2016 (3)" sheetId="11" state="hidden" r:id="rId5"/>
    <sheet name="Hoja3" sheetId="13" state="hidden" r:id="rId6"/>
  </sheets>
  <definedNames>
    <definedName name="_xlnm._FilterDatabase" localSheetId="1" hidden="1">'Plan de Acción 2012 - 2016'!$A$5:$BS$82</definedName>
    <definedName name="_xlnm._FilterDatabase" localSheetId="4" hidden="1">'Plan de Acción 2012 - 2016 (3)'!$A$4:$G$81</definedName>
    <definedName name="_xlnm.Print_Area" localSheetId="1">'Plan de Acción 2012 - 2016'!$A$1:$BL$82</definedName>
    <definedName name="_xlnm.Print_Area" localSheetId="4">'Plan de Acción 2012 - 2016 (3)'!$A$1:$G$81</definedName>
    <definedName name="_xlnm.Print_Titles" localSheetId="1">'Plan de Acción 2012 - 2016'!$1:$7</definedName>
    <definedName name="_xlnm.Print_Titles" localSheetId="4">'Plan de Acción 2012 - 2016 (3)'!$1:$6</definedName>
    <definedName name="_xlnm.Print_Titles" localSheetId="0">'Plan de Acción Metas Ciudad'!$1:$6</definedName>
  </definedNames>
  <calcPr calcId="152511"/>
</workbook>
</file>

<file path=xl/calcChain.xml><?xml version="1.0" encoding="utf-8"?>
<calcChain xmlns="http://schemas.openxmlformats.org/spreadsheetml/2006/main">
  <c r="F91" i="14" l="1"/>
  <c r="F90" i="14"/>
  <c r="F89" i="14"/>
  <c r="F88" i="14"/>
  <c r="F87" i="14"/>
  <c r="F86" i="14"/>
  <c r="F85" i="14"/>
  <c r="F84" i="14"/>
  <c r="F80" i="14"/>
  <c r="F79" i="14"/>
  <c r="F78" i="14"/>
  <c r="F77" i="14"/>
  <c r="F76" i="14"/>
  <c r="F75" i="14"/>
  <c r="F74" i="14"/>
  <c r="F73" i="14"/>
  <c r="F72" i="14"/>
  <c r="F67" i="14"/>
  <c r="F65" i="14"/>
  <c r="F64" i="14"/>
  <c r="F60" i="14"/>
  <c r="F59" i="14"/>
  <c r="F58" i="14"/>
  <c r="F57" i="14"/>
  <c r="F56" i="14"/>
  <c r="F55" i="14"/>
  <c r="F54" i="14"/>
  <c r="F50" i="14"/>
  <c r="F49" i="14"/>
  <c r="F48" i="14"/>
  <c r="F47" i="14"/>
  <c r="F46" i="14"/>
  <c r="F42" i="14"/>
  <c r="F41" i="14"/>
  <c r="F40" i="14"/>
  <c r="F39" i="14"/>
  <c r="F38" i="14"/>
  <c r="F37" i="14"/>
  <c r="F36" i="14"/>
  <c r="F35" i="14"/>
  <c r="F31" i="14"/>
  <c r="F30" i="14"/>
  <c r="F29" i="14"/>
  <c r="F28" i="14"/>
  <c r="F27" i="14"/>
  <c r="F26" i="14"/>
  <c r="F22" i="14"/>
  <c r="D21" i="14"/>
  <c r="F21" i="14" s="1"/>
  <c r="F20" i="14"/>
  <c r="D19" i="14"/>
  <c r="F19" i="14" s="1"/>
  <c r="D18" i="14"/>
  <c r="F18" i="14" s="1"/>
  <c r="F17" i="14"/>
  <c r="F16" i="14"/>
  <c r="F15" i="14"/>
  <c r="D14" i="14"/>
  <c r="F14" i="14" s="1"/>
  <c r="F13" i="14"/>
  <c r="F9" i="14"/>
  <c r="F8" i="14"/>
  <c r="F7" i="14"/>
  <c r="F6" i="14"/>
  <c r="F5" i="14"/>
  <c r="F4" i="14"/>
  <c r="BG74" i="6"/>
  <c r="BG68" i="6"/>
  <c r="BG66" i="6"/>
  <c r="BG56" i="6"/>
  <c r="BG48" i="6"/>
  <c r="BG42" i="6"/>
  <c r="BG33" i="6"/>
  <c r="BG26" i="6"/>
  <c r="BG15" i="6"/>
  <c r="BG8" i="6"/>
  <c r="BA8" i="6"/>
  <c r="AZ8" i="6"/>
  <c r="H103" i="13"/>
  <c r="E81" i="11"/>
  <c r="E80" i="11"/>
  <c r="E79" i="11"/>
  <c r="E78" i="11"/>
  <c r="E77" i="11"/>
  <c r="E76" i="11"/>
  <c r="E75" i="11"/>
  <c r="E74" i="11"/>
  <c r="E64" i="11"/>
  <c r="E63" i="11"/>
  <c r="E62" i="11"/>
  <c r="E61" i="11"/>
  <c r="E60" i="11"/>
  <c r="E59" i="11"/>
  <c r="E58" i="11"/>
  <c r="E57" i="11"/>
  <c r="E56" i="11"/>
  <c r="E54" i="11"/>
  <c r="E53" i="11"/>
  <c r="E52" i="11"/>
  <c r="E51" i="11"/>
  <c r="E50" i="11"/>
  <c r="E49" i="11"/>
  <c r="E48" i="11"/>
  <c r="E46" i="11"/>
  <c r="E45" i="11"/>
  <c r="E44" i="11"/>
  <c r="E43" i="11"/>
  <c r="E42" i="11"/>
  <c r="E40" i="11"/>
  <c r="E39" i="11"/>
  <c r="E38" i="11"/>
  <c r="E37" i="11"/>
  <c r="E36" i="11"/>
  <c r="E35" i="11"/>
  <c r="E34" i="11"/>
  <c r="E33" i="11"/>
  <c r="E27" i="11"/>
  <c r="E28" i="11"/>
  <c r="E29" i="11"/>
  <c r="E30" i="11"/>
  <c r="E31" i="11"/>
  <c r="E26" i="11"/>
  <c r="E24" i="11"/>
  <c r="E22" i="11"/>
  <c r="E19" i="11"/>
  <c r="E18" i="11"/>
  <c r="E17" i="11"/>
  <c r="E13" i="11"/>
  <c r="E12" i="11"/>
  <c r="E11" i="11"/>
  <c r="E10" i="11"/>
  <c r="E9" i="11"/>
  <c r="E8" i="11"/>
  <c r="E15" i="11"/>
  <c r="E32" i="11"/>
  <c r="E69" i="11"/>
  <c r="E71" i="11"/>
  <c r="E73" i="11"/>
  <c r="H81" i="11"/>
  <c r="H80" i="11"/>
  <c r="H79" i="11"/>
  <c r="H78" i="11"/>
  <c r="H77" i="11"/>
  <c r="H76" i="11"/>
  <c r="H75" i="11"/>
  <c r="H74" i="11"/>
  <c r="G73" i="11"/>
  <c r="F73" i="11"/>
  <c r="H73" i="11" s="1"/>
  <c r="H72" i="11"/>
  <c r="H71" i="11"/>
  <c r="H70" i="11"/>
  <c r="H69" i="11"/>
  <c r="H68" i="11"/>
  <c r="B68" i="11"/>
  <c r="E68" i="11" s="1"/>
  <c r="G67" i="11"/>
  <c r="H67" i="11" s="1"/>
  <c r="F67" i="11"/>
  <c r="H66" i="11"/>
  <c r="G65" i="11"/>
  <c r="F65" i="11"/>
  <c r="H65" i="11" s="1"/>
  <c r="H64" i="11"/>
  <c r="H63" i="11"/>
  <c r="H62" i="11"/>
  <c r="H61" i="11"/>
  <c r="H60" i="11"/>
  <c r="H59" i="11"/>
  <c r="H58" i="11"/>
  <c r="H57" i="11"/>
  <c r="H56" i="11"/>
  <c r="G55" i="11"/>
  <c r="F55" i="11"/>
  <c r="H55" i="11" s="1"/>
  <c r="H54" i="11"/>
  <c r="H53" i="11"/>
  <c r="H52" i="11"/>
  <c r="H51" i="11"/>
  <c r="H50" i="11"/>
  <c r="H49" i="11"/>
  <c r="H48" i="11"/>
  <c r="G47" i="11"/>
  <c r="H47" i="11" s="1"/>
  <c r="F47" i="11"/>
  <c r="H46" i="11"/>
  <c r="H45" i="11"/>
  <c r="H44" i="11"/>
  <c r="H43" i="11"/>
  <c r="H42" i="11"/>
  <c r="H41" i="11"/>
  <c r="G41" i="11"/>
  <c r="F41" i="11"/>
  <c r="H40" i="11"/>
  <c r="H39" i="11"/>
  <c r="H38" i="11"/>
  <c r="H37" i="11"/>
  <c r="H36" i="11"/>
  <c r="H35" i="11"/>
  <c r="H34" i="11"/>
  <c r="H33" i="11"/>
  <c r="G32" i="11"/>
  <c r="H32" i="11"/>
  <c r="F32" i="11"/>
  <c r="H31" i="11"/>
  <c r="H30" i="11"/>
  <c r="H29" i="11"/>
  <c r="H28" i="11"/>
  <c r="H27" i="11"/>
  <c r="H26" i="11"/>
  <c r="G25" i="11"/>
  <c r="H25" i="11" s="1"/>
  <c r="F25" i="11"/>
  <c r="H24" i="11"/>
  <c r="H23" i="11"/>
  <c r="B23" i="11"/>
  <c r="E23" i="11" s="1"/>
  <c r="H22" i="11"/>
  <c r="H21" i="11"/>
  <c r="B21" i="11"/>
  <c r="E21" i="11" s="1"/>
  <c r="H20" i="11"/>
  <c r="B20" i="11"/>
  <c r="E20" i="11" s="1"/>
  <c r="H19" i="11"/>
  <c r="H18" i="11"/>
  <c r="H17" i="11"/>
  <c r="H16" i="11"/>
  <c r="B16" i="11"/>
  <c r="E16" i="11" s="1"/>
  <c r="H15" i="11"/>
  <c r="G14" i="11"/>
  <c r="F14" i="11"/>
  <c r="H14" i="11" s="1"/>
  <c r="H13" i="11"/>
  <c r="H12" i="11"/>
  <c r="H11" i="11"/>
  <c r="H10" i="11"/>
  <c r="H9" i="11"/>
  <c r="H8" i="11"/>
  <c r="G7" i="11"/>
  <c r="F7" i="11"/>
  <c r="H7" i="11" s="1"/>
  <c r="AZ74" i="6"/>
  <c r="AZ68" i="6"/>
  <c r="AZ66" i="6"/>
  <c r="AZ56" i="6"/>
  <c r="AZ48" i="6"/>
  <c r="AZ42" i="6"/>
  <c r="AZ33" i="6"/>
  <c r="AZ26" i="6"/>
  <c r="AZ15" i="6"/>
  <c r="BF74" i="6"/>
  <c r="BF68" i="6"/>
  <c r="BF66" i="6"/>
  <c r="BF56" i="6"/>
  <c r="BF48" i="6"/>
  <c r="BF42" i="6"/>
  <c r="BF33" i="6"/>
  <c r="BF26" i="6"/>
  <c r="BF15" i="6"/>
  <c r="BF8" i="6"/>
  <c r="AY74" i="6"/>
  <c r="AY84" i="6" s="1"/>
  <c r="AY68" i="6"/>
  <c r="AY66" i="6"/>
  <c r="AY56" i="6"/>
  <c r="AY48" i="6"/>
  <c r="BA48" i="6"/>
  <c r="AY42" i="6"/>
  <c r="AY33" i="6"/>
  <c r="AY26" i="6"/>
  <c r="AY15" i="6"/>
  <c r="AY8" i="6"/>
  <c r="AQ8" i="6"/>
  <c r="AR8" i="6"/>
  <c r="AS8" i="6"/>
  <c r="AT8" i="6"/>
  <c r="AU8" i="6"/>
  <c r="AV8" i="6"/>
  <c r="AW8" i="6"/>
  <c r="AX8" i="6"/>
  <c r="BB8" i="6"/>
  <c r="BC8" i="6"/>
  <c r="BD8" i="6"/>
  <c r="BE8" i="6"/>
  <c r="BH8" i="6"/>
  <c r="BI8" i="6"/>
  <c r="BJ8" i="6"/>
  <c r="BK9" i="6"/>
  <c r="BL9" i="6"/>
  <c r="BL8" i="6" s="1"/>
  <c r="AP10" i="6"/>
  <c r="BK10" i="6"/>
  <c r="BL10" i="6"/>
  <c r="BK11" i="6"/>
  <c r="BL11" i="6"/>
  <c r="AP12" i="6"/>
  <c r="BK12" i="6"/>
  <c r="BL12" i="6"/>
  <c r="AP13" i="6"/>
  <c r="BK13" i="6"/>
  <c r="BL13" i="6"/>
  <c r="AP14" i="6"/>
  <c r="BK14" i="6"/>
  <c r="BL14" i="6"/>
  <c r="K15" i="6"/>
  <c r="V15" i="6"/>
  <c r="AQ15" i="6"/>
  <c r="AR15" i="6"/>
  <c r="AS15" i="6"/>
  <c r="AT15" i="6"/>
  <c r="AU15" i="6"/>
  <c r="AV15" i="6"/>
  <c r="AW15" i="6"/>
  <c r="AX15" i="6"/>
  <c r="BA15" i="6"/>
  <c r="BB15" i="6"/>
  <c r="BC15" i="6"/>
  <c r="BD15" i="6"/>
  <c r="BE15" i="6"/>
  <c r="BH15" i="6"/>
  <c r="BI15" i="6"/>
  <c r="BJ15" i="6"/>
  <c r="AP16" i="6"/>
  <c r="BK16" i="6"/>
  <c r="BL16" i="6"/>
  <c r="AF17" i="6"/>
  <c r="AP17" i="6"/>
  <c r="BK17" i="6"/>
  <c r="BL17" i="6"/>
  <c r="AP18" i="6"/>
  <c r="BK18" i="6"/>
  <c r="BL18" i="6"/>
  <c r="AP19" i="6"/>
  <c r="BK19" i="6"/>
  <c r="BL19" i="6"/>
  <c r="BL15" i="6" s="1"/>
  <c r="BK20" i="6"/>
  <c r="BL20" i="6"/>
  <c r="AF21" i="6"/>
  <c r="AP21" i="6"/>
  <c r="BK21" i="6"/>
  <c r="BL21" i="6"/>
  <c r="AF22" i="6"/>
  <c r="AP22" i="6"/>
  <c r="BK22" i="6"/>
  <c r="BL22" i="6"/>
  <c r="AP23" i="6"/>
  <c r="BK23" i="6"/>
  <c r="BL23" i="6"/>
  <c r="K24" i="6"/>
  <c r="V24" i="6"/>
  <c r="AF24" i="6"/>
  <c r="AP24" i="6" s="1"/>
  <c r="BK24" i="6"/>
  <c r="BL24" i="6"/>
  <c r="AP25" i="6"/>
  <c r="BK25" i="6"/>
  <c r="BL25" i="6"/>
  <c r="AQ26" i="6"/>
  <c r="AR26" i="6"/>
  <c r="AS26" i="6"/>
  <c r="AT26" i="6"/>
  <c r="AU26" i="6"/>
  <c r="AV26" i="6"/>
  <c r="AV84" i="6" s="1"/>
  <c r="AW26" i="6"/>
  <c r="AX26" i="6"/>
  <c r="BA26" i="6"/>
  <c r="BB26" i="6"/>
  <c r="BC26" i="6"/>
  <c r="BD26" i="6"/>
  <c r="BE26" i="6"/>
  <c r="BH26" i="6"/>
  <c r="BK26" i="6" s="1"/>
  <c r="BI26" i="6"/>
  <c r="AP27" i="6"/>
  <c r="BK27" i="6"/>
  <c r="BL27" i="6"/>
  <c r="AP28" i="6"/>
  <c r="BK28" i="6"/>
  <c r="BL28" i="6"/>
  <c r="AP29" i="6"/>
  <c r="BK29" i="6"/>
  <c r="BL29" i="6"/>
  <c r="AP30" i="6"/>
  <c r="BK30" i="6"/>
  <c r="BL30" i="6"/>
  <c r="AP31" i="6"/>
  <c r="BK31" i="6"/>
  <c r="BL31" i="6"/>
  <c r="BL26" i="6" s="1"/>
  <c r="AP32" i="6"/>
  <c r="BJ32" i="6"/>
  <c r="BJ26" i="6"/>
  <c r="BL32" i="6"/>
  <c r="V33" i="6"/>
  <c r="AQ33" i="6"/>
  <c r="BK33" i="6" s="1"/>
  <c r="AR33" i="6"/>
  <c r="AS33" i="6"/>
  <c r="AT33" i="6"/>
  <c r="AU33" i="6"/>
  <c r="AV33" i="6"/>
  <c r="AW33" i="6"/>
  <c r="AX33" i="6"/>
  <c r="BA33" i="6"/>
  <c r="BB33" i="6"/>
  <c r="BC33" i="6"/>
  <c r="BD33" i="6"/>
  <c r="BE33" i="6"/>
  <c r="BH33" i="6"/>
  <c r="BI33" i="6"/>
  <c r="BJ33" i="6"/>
  <c r="AP34" i="6"/>
  <c r="BK34" i="6"/>
  <c r="BL34" i="6"/>
  <c r="BL33" i="6" s="1"/>
  <c r="AP35" i="6"/>
  <c r="BK35" i="6"/>
  <c r="BL35" i="6"/>
  <c r="AP36" i="6"/>
  <c r="BK36" i="6"/>
  <c r="BL36" i="6"/>
  <c r="AP37" i="6"/>
  <c r="BK37" i="6"/>
  <c r="BL37" i="6"/>
  <c r="AP38" i="6"/>
  <c r="BK38" i="6"/>
  <c r="BL38" i="6"/>
  <c r="AG39" i="6"/>
  <c r="AP39" i="6"/>
  <c r="BK39" i="6"/>
  <c r="BL39" i="6"/>
  <c r="BK40" i="6"/>
  <c r="BL40" i="6"/>
  <c r="BK41" i="6"/>
  <c r="BL41" i="6"/>
  <c r="K42" i="6"/>
  <c r="V42" i="6"/>
  <c r="AQ42" i="6"/>
  <c r="BK42" i="6" s="1"/>
  <c r="AR42" i="6"/>
  <c r="AS42" i="6"/>
  <c r="AT42" i="6"/>
  <c r="AU42" i="6"/>
  <c r="AV42" i="6"/>
  <c r="AW42" i="6"/>
  <c r="AX42" i="6"/>
  <c r="BA42" i="6"/>
  <c r="BB42" i="6"/>
  <c r="BC42" i="6"/>
  <c r="BD42" i="6"/>
  <c r="BE42" i="6"/>
  <c r="BH42" i="6"/>
  <c r="BI42" i="6"/>
  <c r="BJ42" i="6"/>
  <c r="AP43" i="6"/>
  <c r="BK43" i="6"/>
  <c r="BL43" i="6"/>
  <c r="AI44" i="6"/>
  <c r="AP44" i="6"/>
  <c r="BK44" i="6"/>
  <c r="BL44" i="6"/>
  <c r="AP45" i="6"/>
  <c r="BK45" i="6"/>
  <c r="BL45" i="6"/>
  <c r="BL42" i="6" s="1"/>
  <c r="AP46" i="6"/>
  <c r="BK46" i="6"/>
  <c r="BL46" i="6"/>
  <c r="AP47" i="6"/>
  <c r="BK47" i="6"/>
  <c r="BL47" i="6"/>
  <c r="AQ48" i="6"/>
  <c r="BK48" i="6" s="1"/>
  <c r="AR48" i="6"/>
  <c r="AR84" i="6" s="1"/>
  <c r="AS48" i="6"/>
  <c r="AT48" i="6"/>
  <c r="AU48" i="6"/>
  <c r="AV48" i="6"/>
  <c r="AW48" i="6"/>
  <c r="AX48" i="6"/>
  <c r="BB48" i="6"/>
  <c r="BC48" i="6"/>
  <c r="BD48" i="6"/>
  <c r="BE48" i="6"/>
  <c r="BH48" i="6"/>
  <c r="BI48" i="6"/>
  <c r="BJ48" i="6"/>
  <c r="AP49" i="6"/>
  <c r="BK49" i="6"/>
  <c r="BL49" i="6"/>
  <c r="BL48" i="6" s="1"/>
  <c r="AP50" i="6"/>
  <c r="BK50" i="6"/>
  <c r="BL50" i="6"/>
  <c r="AP51" i="6"/>
  <c r="BK51" i="6"/>
  <c r="BL51" i="6"/>
  <c r="AP52" i="6"/>
  <c r="BK52" i="6"/>
  <c r="BL52" i="6"/>
  <c r="AH53" i="6"/>
  <c r="AI53" i="6"/>
  <c r="AP53" i="6"/>
  <c r="BK53" i="6"/>
  <c r="BL53" i="6"/>
  <c r="AP54" i="6"/>
  <c r="BK54" i="6"/>
  <c r="BL54" i="6"/>
  <c r="AP55" i="6"/>
  <c r="BK55" i="6"/>
  <c r="BL55" i="6"/>
  <c r="AQ56" i="6"/>
  <c r="AR56" i="6"/>
  <c r="AS56" i="6"/>
  <c r="BK56" i="6" s="1"/>
  <c r="AT56" i="6"/>
  <c r="AU56" i="6"/>
  <c r="AV56" i="6"/>
  <c r="AW56" i="6"/>
  <c r="AX56" i="6"/>
  <c r="BA56" i="6"/>
  <c r="BB56" i="6"/>
  <c r="BC56" i="6"/>
  <c r="BD56" i="6"/>
  <c r="BE56" i="6"/>
  <c r="BH56" i="6"/>
  <c r="BI56" i="6"/>
  <c r="BJ56" i="6"/>
  <c r="AP57" i="6"/>
  <c r="BK57" i="6"/>
  <c r="BL57" i="6"/>
  <c r="AP58" i="6"/>
  <c r="BK58" i="6"/>
  <c r="BL58" i="6"/>
  <c r="AP59" i="6"/>
  <c r="BK59" i="6"/>
  <c r="BL59" i="6"/>
  <c r="BK60" i="6"/>
  <c r="BL60" i="6"/>
  <c r="BK61" i="6"/>
  <c r="BL61" i="6"/>
  <c r="BK62" i="6"/>
  <c r="BL62" i="6"/>
  <c r="AP63" i="6"/>
  <c r="BK63" i="6"/>
  <c r="BL63" i="6"/>
  <c r="AP64" i="6"/>
  <c r="BK64" i="6"/>
  <c r="BL64" i="6"/>
  <c r="AP65" i="6"/>
  <c r="BK65" i="6"/>
  <c r="BL65" i="6"/>
  <c r="AQ66" i="6"/>
  <c r="AR66" i="6"/>
  <c r="AS66" i="6"/>
  <c r="AS84" i="6" s="1"/>
  <c r="AT66" i="6"/>
  <c r="AT84" i="6" s="1"/>
  <c r="AU66" i="6"/>
  <c r="AV66" i="6"/>
  <c r="AW66" i="6"/>
  <c r="AX66" i="6"/>
  <c r="BA66" i="6"/>
  <c r="BB66" i="6"/>
  <c r="BC66" i="6"/>
  <c r="BD66" i="6"/>
  <c r="BE66" i="6"/>
  <c r="BH66" i="6"/>
  <c r="BI66" i="6"/>
  <c r="BJ66" i="6"/>
  <c r="BK67" i="6"/>
  <c r="BL67" i="6"/>
  <c r="BL66" i="6"/>
  <c r="AQ68" i="6"/>
  <c r="BK68" i="6" s="1"/>
  <c r="AR68" i="6"/>
  <c r="AS68" i="6"/>
  <c r="AT68" i="6"/>
  <c r="AU68" i="6"/>
  <c r="AV68" i="6"/>
  <c r="AW68" i="6"/>
  <c r="AX68" i="6"/>
  <c r="BA68" i="6"/>
  <c r="BC68" i="6"/>
  <c r="BD68" i="6"/>
  <c r="BE68" i="6"/>
  <c r="BH68" i="6"/>
  <c r="BI68" i="6"/>
  <c r="BJ68" i="6"/>
  <c r="AF69" i="6"/>
  <c r="AP69" i="6"/>
  <c r="BK69" i="6"/>
  <c r="BL69" i="6"/>
  <c r="BK70" i="6"/>
  <c r="BL70" i="6"/>
  <c r="AP71" i="6"/>
  <c r="BK71" i="6"/>
  <c r="BL71" i="6"/>
  <c r="BB72" i="6"/>
  <c r="BB68" i="6"/>
  <c r="BK72" i="6"/>
  <c r="BL72" i="6"/>
  <c r="BK73" i="6"/>
  <c r="BL73" i="6"/>
  <c r="AQ74" i="6"/>
  <c r="BK74" i="6" s="1"/>
  <c r="AR74" i="6"/>
  <c r="AS74" i="6"/>
  <c r="AT74" i="6"/>
  <c r="AU74" i="6"/>
  <c r="AU84" i="6" s="1"/>
  <c r="AV74" i="6"/>
  <c r="AW74" i="6"/>
  <c r="AW84" i="6" s="1"/>
  <c r="AX74" i="6"/>
  <c r="AX84" i="6" s="1"/>
  <c r="BA74" i="6"/>
  <c r="BB74" i="6"/>
  <c r="BC74" i="6"/>
  <c r="BD74" i="6"/>
  <c r="BE74" i="6"/>
  <c r="BH74" i="6"/>
  <c r="BI74" i="6"/>
  <c r="BJ74" i="6"/>
  <c r="AI75" i="6"/>
  <c r="BK75" i="6"/>
  <c r="BL75" i="6"/>
  <c r="BL74" i="6" s="1"/>
  <c r="BK76" i="6"/>
  <c r="BL76" i="6"/>
  <c r="BK77" i="6"/>
  <c r="BL77" i="6"/>
  <c r="BK78" i="6"/>
  <c r="BL78" i="6"/>
  <c r="BK79" i="6"/>
  <c r="BL79" i="6"/>
  <c r="AP80" i="6"/>
  <c r="BK80" i="6"/>
  <c r="BL80" i="6"/>
  <c r="BK81" i="6"/>
  <c r="BL81" i="6"/>
  <c r="BK82" i="6"/>
  <c r="BL82" i="6"/>
  <c r="J9" i="7"/>
  <c r="BK8" i="6"/>
  <c r="BA84" i="6"/>
  <c r="BL68" i="6"/>
  <c r="BK15" i="6"/>
  <c r="BL56" i="6"/>
  <c r="BK32" i="6"/>
  <c r="AQ84" i="6" l="1"/>
  <c r="BK66" i="6"/>
  <c r="F83" i="11"/>
</calcChain>
</file>

<file path=xl/comments1.xml><?xml version="1.0" encoding="utf-8"?>
<comments xmlns="http://schemas.openxmlformats.org/spreadsheetml/2006/main">
  <authors>
    <author>Diana Marcela Reyes Toledo</author>
    <author>FOPAE10</author>
    <author>Elsa Lucia Trujillo</author>
    <author>Elsa Lucia Trujillo Romero</author>
  </authors>
  <commentList>
    <comment ref="AF7" authorId="0">
      <text>
        <r>
          <rPr>
            <b/>
            <sz val="9"/>
            <color indexed="81"/>
            <rFont val="Tahoma"/>
            <family val="2"/>
          </rPr>
          <t>Diana Marcela Reyes Toledo:</t>
        </r>
        <r>
          <rPr>
            <sz val="9"/>
            <color indexed="81"/>
            <rFont val="Tahoma"/>
            <family val="2"/>
          </rPr>
          <t xml:space="preserve">
reserva+vigencia</t>
        </r>
      </text>
    </comment>
    <comment ref="BA12" authorId="0">
      <text>
        <r>
          <rPr>
            <b/>
            <sz val="9"/>
            <color indexed="8"/>
            <rFont val="Tahoma"/>
            <family val="2"/>
          </rPr>
          <t>Diana Marcela Reyes Toledo:</t>
        </r>
        <r>
          <rPr>
            <sz val="9"/>
            <color indexed="8"/>
            <rFont val="Tahoma"/>
            <family val="2"/>
          </rPr>
          <t xml:space="preserve">
diferente en Ficha de cierre</t>
        </r>
      </text>
    </comment>
    <comment ref="AF13" authorId="1">
      <text>
        <r>
          <rPr>
            <b/>
            <sz val="9"/>
            <color indexed="81"/>
            <rFont val="Tahoma"/>
            <family val="2"/>
          </rPr>
          <t>FOPAE10:</t>
        </r>
        <r>
          <rPr>
            <sz val="9"/>
            <color indexed="81"/>
            <rFont val="Tahoma"/>
            <family val="2"/>
          </rPr>
          <t xml:space="preserve">
Reserva 1
Vigencia 1</t>
        </r>
      </text>
    </comment>
    <comment ref="AK13" authorId="0">
      <text>
        <r>
          <rPr>
            <b/>
            <sz val="9"/>
            <color indexed="81"/>
            <rFont val="Tahoma"/>
            <family val="2"/>
          </rPr>
          <t>Diana Marcela Reyes Toledo:</t>
        </r>
        <r>
          <rPr>
            <sz val="9"/>
            <color indexed="81"/>
            <rFont val="Tahoma"/>
            <family val="2"/>
          </rPr>
          <t xml:space="preserve">
vigencia 2
reserva 1</t>
        </r>
      </text>
    </comment>
    <comment ref="AL13" authorId="0">
      <text>
        <r>
          <rPr>
            <b/>
            <sz val="9"/>
            <color indexed="81"/>
            <rFont val="Tahoma"/>
            <family val="2"/>
          </rPr>
          <t>Diana Marcela Reyes Toledo:</t>
        </r>
        <r>
          <rPr>
            <sz val="9"/>
            <color indexed="81"/>
            <rFont val="Tahoma"/>
            <family val="2"/>
          </rPr>
          <t xml:space="preserve">
vigencia 2
reserva 1</t>
        </r>
      </text>
    </comment>
    <comment ref="BA13" authorId="0">
      <text>
        <r>
          <rPr>
            <b/>
            <sz val="9"/>
            <color indexed="8"/>
            <rFont val="Tahoma"/>
            <family val="2"/>
          </rPr>
          <t>Diana Marcela Reyes Toledo:</t>
        </r>
        <r>
          <rPr>
            <sz val="9"/>
            <color indexed="8"/>
            <rFont val="Tahoma"/>
            <family val="2"/>
          </rPr>
          <t xml:space="preserve">
diferente en ficha de cierre</t>
        </r>
      </text>
    </comment>
    <comment ref="AF14" authorId="1">
      <text>
        <r>
          <rPr>
            <b/>
            <sz val="9"/>
            <color indexed="81"/>
            <rFont val="Tahoma"/>
            <family val="2"/>
          </rPr>
          <t>FOPAE10:</t>
        </r>
        <r>
          <rPr>
            <sz val="9"/>
            <color indexed="81"/>
            <rFont val="Tahoma"/>
            <family val="2"/>
          </rPr>
          <t xml:space="preserve">
Reserva 1
Vigencia 1</t>
        </r>
      </text>
    </comment>
    <comment ref="AK14" authorId="0">
      <text>
        <r>
          <rPr>
            <b/>
            <sz val="9"/>
            <color indexed="81"/>
            <rFont val="Tahoma"/>
            <family val="2"/>
          </rPr>
          <t>Diana Marcela Reyes Toledo:</t>
        </r>
        <r>
          <rPr>
            <sz val="9"/>
            <color indexed="81"/>
            <rFont val="Tahoma"/>
            <family val="2"/>
          </rPr>
          <t xml:space="preserve">
vigencia 0
reserva 1</t>
        </r>
      </text>
    </comment>
    <comment ref="AL14" authorId="0">
      <text>
        <r>
          <rPr>
            <b/>
            <sz val="9"/>
            <color indexed="81"/>
            <rFont val="Tahoma"/>
            <family val="2"/>
          </rPr>
          <t>Diana Marcela Reyes Toledo:</t>
        </r>
        <r>
          <rPr>
            <sz val="9"/>
            <color indexed="81"/>
            <rFont val="Tahoma"/>
            <family val="2"/>
          </rPr>
          <t xml:space="preserve">
vigencia 0
reserva 1</t>
        </r>
      </text>
    </comment>
    <comment ref="K15" authorId="1">
      <text>
        <r>
          <rPr>
            <b/>
            <sz val="9"/>
            <color indexed="81"/>
            <rFont val="Tahoma"/>
            <family val="2"/>
          </rPr>
          <t>FOPAE10:</t>
        </r>
        <r>
          <rPr>
            <sz val="9"/>
            <color indexed="81"/>
            <rFont val="Tahoma"/>
            <family val="2"/>
          </rPr>
          <t xml:space="preserve">
Se ajustó la programación 
Reserva 2
vigencia 3</t>
        </r>
      </text>
    </comment>
    <comment ref="X18" authorId="1">
      <text>
        <r>
          <rPr>
            <b/>
            <sz val="9"/>
            <color indexed="81"/>
            <rFont val="Tahoma"/>
            <family val="2"/>
          </rPr>
          <t>FOPAE10:</t>
        </r>
        <r>
          <rPr>
            <sz val="9"/>
            <color indexed="81"/>
            <rFont val="Tahoma"/>
            <family val="2"/>
          </rPr>
          <t xml:space="preserve">
En el SEGPLAN el número de la meta es 10 pero en el informe PMR está programada como 11 </t>
        </r>
      </text>
    </comment>
    <comment ref="AI18" authorId="2">
      <text>
        <r>
          <rPr>
            <b/>
            <sz val="9"/>
            <color indexed="81"/>
            <rFont val="Tahoma"/>
            <family val="2"/>
          </rPr>
          <t>Elsa Lucia Trujillo:</t>
        </r>
        <r>
          <rPr>
            <sz val="9"/>
            <color indexed="81"/>
            <rFont val="Tahoma"/>
            <family val="2"/>
          </rPr>
          <t xml:space="preserve">
Pendiente reportar el avance, dado que en el ITS da la información del contrato pero nada más </t>
        </r>
      </text>
    </comment>
    <comment ref="AI19" authorId="2">
      <text>
        <r>
          <rPr>
            <b/>
            <sz val="9"/>
            <color indexed="81"/>
            <rFont val="Tahoma"/>
            <family val="2"/>
          </rPr>
          <t>Elsa Lucia Trujillo:</t>
        </r>
        <r>
          <rPr>
            <sz val="9"/>
            <color indexed="81"/>
            <rFont val="Tahoma"/>
            <family val="2"/>
          </rPr>
          <t xml:space="preserve">
Se debe revisar el avance de esta meta, dado que en el reporte del ITS, reportan que la PS se finalizó. Oct. 16/13</t>
        </r>
      </text>
    </comment>
    <comment ref="AI20" authorId="2">
      <text>
        <r>
          <rPr>
            <b/>
            <sz val="9"/>
            <color indexed="81"/>
            <rFont val="Tahoma"/>
            <family val="2"/>
          </rPr>
          <t>Elsa Lucia Trujillo:</t>
        </r>
        <r>
          <rPr>
            <sz val="9"/>
            <color indexed="81"/>
            <rFont val="Tahoma"/>
            <family val="2"/>
          </rPr>
          <t xml:space="preserve">
Oct. 16/13
De acuerdo con lo conversado con el jefe y Angélica se revisará el porcentaje de ejecución de la meta teniendo en cuenta que el objeto es rediseñar el aplicativo, determinar cuales son las actividades y su peso para establecer el avance y cumplimiento de la meta.
En ITS reportó 0,50 en avance</t>
        </r>
      </text>
    </comment>
    <comment ref="X21" authorId="1">
      <text>
        <r>
          <rPr>
            <b/>
            <sz val="12"/>
            <color indexed="81"/>
            <rFont val="Tahoma"/>
            <family val="2"/>
          </rPr>
          <t>FOPAE10:</t>
        </r>
        <r>
          <rPr>
            <sz val="12"/>
            <color indexed="81"/>
            <rFont val="Tahoma"/>
            <family val="2"/>
          </rPr>
          <t xml:space="preserve">
revisar con Angélica</t>
        </r>
      </text>
    </comment>
    <comment ref="AF21" authorId="1">
      <text>
        <r>
          <rPr>
            <b/>
            <sz val="9"/>
            <color indexed="81"/>
            <rFont val="Tahoma"/>
            <family val="2"/>
          </rPr>
          <t>FOPAE10:</t>
        </r>
        <r>
          <rPr>
            <sz val="9"/>
            <color indexed="81"/>
            <rFont val="Tahoma"/>
            <family val="2"/>
          </rPr>
          <t xml:space="preserve">
Reserva. 2
Vigencia: 2 
PREGUNTAR CLAUDIA</t>
        </r>
      </text>
    </comment>
    <comment ref="AG21" authorId="1">
      <text>
        <r>
          <rPr>
            <b/>
            <sz val="9"/>
            <color indexed="81"/>
            <rFont val="Tahoma"/>
            <family val="2"/>
          </rPr>
          <t>FOPAE10:</t>
        </r>
        <r>
          <rPr>
            <sz val="9"/>
            <color indexed="81"/>
            <rFont val="Tahoma"/>
            <family val="2"/>
          </rPr>
          <t xml:space="preserve">
REVISAR SEGUIMIENTO EN SEGPLAN NO ESTA SEPARADO EN RESERVA Y VIGENCIA </t>
        </r>
      </text>
    </comment>
    <comment ref="AI21" authorId="2">
      <text>
        <r>
          <rPr>
            <b/>
            <sz val="9"/>
            <color indexed="81"/>
            <rFont val="Tahoma"/>
            <family val="2"/>
          </rPr>
          <t>Elsa Lucia Trujillo:</t>
        </r>
        <r>
          <rPr>
            <sz val="9"/>
            <color indexed="81"/>
            <rFont val="Tahoma"/>
            <family val="2"/>
          </rPr>
          <t xml:space="preserve">
Oct. 16/13
De acuerdo con lo conversado con Lina Guerrero, se reportó solo  1 en RESERVA  Estudio Buena Vista I y II. Soporte en correo Angélica, se debe ajustar el reporte en ITS</t>
        </r>
      </text>
    </comment>
    <comment ref="BE21" authorId="2">
      <text>
        <r>
          <rPr>
            <b/>
            <sz val="9"/>
            <color indexed="81"/>
            <rFont val="Tahoma"/>
            <family val="2"/>
          </rPr>
          <t>Elsa Lucia Trujillo:</t>
        </r>
        <r>
          <rPr>
            <sz val="9"/>
            <color indexed="81"/>
            <rFont val="Tahoma"/>
            <family val="2"/>
          </rPr>
          <t xml:space="preserve">
Revisar el valor $17.771.031</t>
        </r>
      </text>
    </comment>
    <comment ref="AF22" authorId="1">
      <text>
        <r>
          <rPr>
            <b/>
            <sz val="9"/>
            <color indexed="81"/>
            <rFont val="Tahoma"/>
            <family val="2"/>
          </rPr>
          <t>FOPAE10:</t>
        </r>
        <r>
          <rPr>
            <sz val="9"/>
            <color indexed="81"/>
            <rFont val="Tahoma"/>
            <family val="2"/>
          </rPr>
          <t xml:space="preserve">
Reserva: 2
Vigencia 3</t>
        </r>
      </text>
    </comment>
    <comment ref="AI22" authorId="2">
      <text>
        <r>
          <rPr>
            <b/>
            <sz val="9"/>
            <color indexed="81"/>
            <rFont val="Tahoma"/>
            <family val="2"/>
          </rPr>
          <t>Elsa Lucia Trujillo:</t>
        </r>
        <r>
          <rPr>
            <sz val="9"/>
            <color indexed="81"/>
            <rFont val="Tahoma"/>
            <family val="2"/>
          </rPr>
          <t xml:space="preserve">
Reserva 2
San Joaquín del Vaticano L. 19
Socorro L.18</t>
        </r>
      </text>
    </comment>
    <comment ref="K24" authorId="1">
      <text>
        <r>
          <rPr>
            <b/>
            <sz val="9"/>
            <color indexed="81"/>
            <rFont val="Tahoma"/>
            <family val="2"/>
          </rPr>
          <t>FOPAE10:</t>
        </r>
        <r>
          <rPr>
            <sz val="9"/>
            <color indexed="81"/>
            <rFont val="Tahoma"/>
            <family val="2"/>
          </rPr>
          <t xml:space="preserve">
Se ajustó la programación Mayo 29/13</t>
        </r>
      </text>
    </comment>
    <comment ref="AF24" authorId="1">
      <text>
        <r>
          <rPr>
            <b/>
            <sz val="9"/>
            <color indexed="81"/>
            <rFont val="Tahoma"/>
            <family val="2"/>
          </rPr>
          <t>FOPAE10:</t>
        </r>
        <r>
          <rPr>
            <sz val="9"/>
            <color indexed="81"/>
            <rFont val="Tahoma"/>
            <family val="2"/>
          </rPr>
          <t xml:space="preserve">
Reserva: 1
Vigencia: 1</t>
        </r>
      </text>
    </comment>
    <comment ref="AG24" authorId="1">
      <text>
        <r>
          <rPr>
            <b/>
            <sz val="9"/>
            <color indexed="81"/>
            <rFont val="Tahoma"/>
            <family val="2"/>
          </rPr>
          <t xml:space="preserve">FOPAE10:
</t>
        </r>
        <r>
          <rPr>
            <sz val="9"/>
            <color indexed="81"/>
            <rFont val="Tahoma"/>
            <family val="2"/>
          </rPr>
          <t>PENDIENTE REVISAR</t>
        </r>
      </text>
    </comment>
    <comment ref="X25" authorId="1">
      <text>
        <r>
          <rPr>
            <b/>
            <sz val="9"/>
            <color indexed="81"/>
            <rFont val="Tahoma"/>
            <family val="2"/>
          </rPr>
          <t>FOPAE10:</t>
        </r>
        <r>
          <rPr>
            <sz val="9"/>
            <color indexed="81"/>
            <rFont val="Tahoma"/>
            <family val="2"/>
          </rPr>
          <t xml:space="preserve">
OJO revisar con MABEL </t>
        </r>
      </text>
    </comment>
    <comment ref="AI25" authorId="2">
      <text>
        <r>
          <rPr>
            <b/>
            <sz val="9"/>
            <color indexed="81"/>
            <rFont val="Tahoma"/>
            <family val="2"/>
          </rPr>
          <t>Elsa Lucia Trujillo:</t>
        </r>
        <r>
          <rPr>
            <sz val="9"/>
            <color indexed="81"/>
            <rFont val="Tahoma"/>
            <family val="2"/>
          </rPr>
          <t xml:space="preserve">
Pendiente revisar con Hiller dado que en el ITS reportan 1,25 y la meta es 1 </t>
        </r>
      </text>
    </comment>
    <comment ref="L26" authorId="1">
      <text>
        <r>
          <rPr>
            <b/>
            <sz val="11"/>
            <color indexed="81"/>
            <rFont val="Tahoma"/>
            <family val="2"/>
          </rPr>
          <t>FOPAE10:</t>
        </r>
        <r>
          <rPr>
            <sz val="11"/>
            <color indexed="81"/>
            <rFont val="Tahoma"/>
            <family val="2"/>
          </rPr>
          <t xml:space="preserve">
El sistema no permite ingresar el seguimiento de la vigencia , por lo tanto la información se ingresó acumulada por ser meta creciente 5.6</t>
        </r>
      </text>
    </comment>
    <comment ref="AF31" authorId="1">
      <text>
        <r>
          <rPr>
            <b/>
            <sz val="12"/>
            <color indexed="81"/>
            <rFont val="Tahoma"/>
            <family val="2"/>
          </rPr>
          <t>FOPAE10:</t>
        </r>
        <r>
          <rPr>
            <sz val="12"/>
            <color indexed="81"/>
            <rFont val="Tahoma"/>
            <family val="2"/>
          </rPr>
          <t xml:space="preserve">
Reserva 1
Vigencia 9 
Se programó de acuerdo con la ficha de inversión</t>
        </r>
      </text>
    </comment>
    <comment ref="AI31" authorId="2">
      <text>
        <r>
          <rPr>
            <b/>
            <sz val="9"/>
            <color indexed="81"/>
            <rFont val="Tahoma"/>
            <family val="2"/>
          </rPr>
          <t>Elsa Lucia Trujillo:</t>
        </r>
        <r>
          <rPr>
            <sz val="9"/>
            <color indexed="81"/>
            <rFont val="Tahoma"/>
            <family val="2"/>
          </rPr>
          <t xml:space="preserve">
Falta la justificación </t>
        </r>
      </text>
    </comment>
    <comment ref="N33" authorId="0">
      <text>
        <r>
          <rPr>
            <b/>
            <sz val="9"/>
            <color indexed="81"/>
            <rFont val="Tahoma"/>
            <family val="2"/>
          </rPr>
          <t>Diana Marcela Reyes Toledo:</t>
        </r>
        <r>
          <rPr>
            <sz val="9"/>
            <color indexed="81"/>
            <rFont val="Tahoma"/>
            <family val="2"/>
          </rPr>
          <t xml:space="preserve">
ESTABA EN 12412 dif a SEGPLAN</t>
        </r>
      </text>
    </comment>
    <comment ref="AF37" authorId="1">
      <text>
        <r>
          <rPr>
            <b/>
            <sz val="10"/>
            <color indexed="81"/>
            <rFont val="Tahoma"/>
            <family val="2"/>
          </rPr>
          <t>FOPAE10:</t>
        </r>
        <r>
          <rPr>
            <sz val="10"/>
            <color indexed="81"/>
            <rFont val="Tahoma"/>
            <family val="2"/>
          </rPr>
          <t xml:space="preserve">
Se realizó la reprogramación con Melisabel Mayo 24/13
Vigencia 4</t>
        </r>
      </text>
    </comment>
    <comment ref="AF39" authorId="1">
      <text>
        <r>
          <rPr>
            <b/>
            <sz val="9"/>
            <color indexed="81"/>
            <rFont val="Tahoma"/>
            <family val="2"/>
          </rPr>
          <t>FOPAE10:</t>
        </r>
        <r>
          <rPr>
            <sz val="9"/>
            <color indexed="81"/>
            <rFont val="Tahoma"/>
            <family val="2"/>
          </rPr>
          <t xml:space="preserve">
Reserva 20
Vigencia 2000</t>
        </r>
      </text>
    </comment>
    <comment ref="AG39" authorId="1">
      <text>
        <r>
          <rPr>
            <b/>
            <sz val="11"/>
            <color indexed="81"/>
            <rFont val="Tahoma"/>
            <family val="2"/>
          </rPr>
          <t>FOPAE10:</t>
        </r>
        <r>
          <rPr>
            <sz val="11"/>
            <color indexed="81"/>
            <rFont val="Tahoma"/>
            <family val="2"/>
          </rPr>
          <t xml:space="preserve">
De acuerdo con lo conversado con Melisabel el día 24 de mayo/13 se ajustó la magnitud  
Reserva 20
Vigencia 194</t>
        </r>
      </text>
    </comment>
    <comment ref="L40" authorId="1">
      <text>
        <r>
          <rPr>
            <b/>
            <sz val="9"/>
            <color indexed="81"/>
            <rFont val="Tahoma"/>
            <family val="2"/>
          </rPr>
          <t>FOPAE10:</t>
        </r>
        <r>
          <rPr>
            <sz val="9"/>
            <color indexed="81"/>
            <rFont val="Tahoma"/>
            <family val="2"/>
          </rPr>
          <t xml:space="preserve">
Este valor corresponde a  lo ejecutado en febrero </t>
        </r>
      </text>
    </comment>
    <comment ref="N40" authorId="2">
      <text>
        <r>
          <rPr>
            <b/>
            <sz val="9"/>
            <color indexed="81"/>
            <rFont val="Tahoma"/>
            <family val="2"/>
          </rPr>
          <t>Elsa Lucia Trujillo:</t>
        </r>
        <r>
          <rPr>
            <sz val="9"/>
            <color indexed="81"/>
            <rFont val="Tahoma"/>
            <family val="2"/>
          </rPr>
          <t xml:space="preserve">
se calculó el dato con Juan Carlos con la metodología de factor de suavización de la anterior administración</t>
        </r>
      </text>
    </comment>
    <comment ref="O40" authorId="2">
      <text>
        <r>
          <rPr>
            <b/>
            <sz val="9"/>
            <color indexed="81"/>
            <rFont val="Tahoma"/>
            <family val="2"/>
          </rPr>
          <t>Elsa Lucia Trujillo:</t>
        </r>
        <r>
          <rPr>
            <sz val="9"/>
            <color indexed="81"/>
            <rFont val="Tahoma"/>
            <family val="2"/>
          </rPr>
          <t xml:space="preserve">
se calculó el dato con Juan Carlos con la metodología de factor de suavización de la anterior administración. 
Para el 4 trimestre se reportará el dato final 
Para el reporte del cuarto trimestre se deben sumar los 64.781 y 156.021 </t>
        </r>
      </text>
    </comment>
    <comment ref="P40" authorId="2">
      <text>
        <r>
          <rPr>
            <b/>
            <sz val="9"/>
            <color indexed="81"/>
            <rFont val="Tahoma"/>
            <family val="2"/>
          </rPr>
          <t>Elsa Lucia Trujillo:</t>
        </r>
        <r>
          <rPr>
            <sz val="9"/>
            <color indexed="81"/>
            <rFont val="Tahoma"/>
            <family val="2"/>
          </rPr>
          <t xml:space="preserve">
se calculó el dato con Juan Carlos con la metodología de factor de suavización de la anterior administración. 
Para el 4 trimestre se reportará el dato final 
Para el reporte del cuarto trimestre se deben sumar los 64.781 y 156.021 </t>
        </r>
      </text>
    </comment>
    <comment ref="Q40" authorId="0">
      <text>
        <r>
          <rPr>
            <b/>
            <sz val="9"/>
            <color indexed="81"/>
            <rFont val="Tahoma"/>
            <family val="2"/>
          </rPr>
          <t>Diana Marcela Reyes Toledo:</t>
        </r>
        <r>
          <rPr>
            <sz val="9"/>
            <color indexed="81"/>
            <rFont val="Tahoma"/>
            <family val="2"/>
          </rPr>
          <t xml:space="preserve">
El dato real deberia ser 2.786.085</t>
        </r>
      </text>
    </comment>
    <comment ref="AI40" authorId="2">
      <text>
        <r>
          <rPr>
            <b/>
            <sz val="9"/>
            <color indexed="81"/>
            <rFont val="Tahoma"/>
            <family val="2"/>
          </rPr>
          <t>Elsa Lucia Trujillo:</t>
        </r>
        <r>
          <rPr>
            <sz val="9"/>
            <color indexed="81"/>
            <rFont val="Tahoma"/>
            <family val="2"/>
          </rPr>
          <t xml:space="preserve">
se reporta el dato consolidado con el jefe Ariel y Juan Carlos en el mes de agosto</t>
        </r>
      </text>
    </comment>
    <comment ref="K42" authorId="1">
      <text>
        <r>
          <rPr>
            <b/>
            <sz val="9"/>
            <color indexed="81"/>
            <rFont val="Tahoma"/>
            <family val="2"/>
          </rPr>
          <t>FOPAE10:</t>
        </r>
        <r>
          <rPr>
            <sz val="9"/>
            <color indexed="81"/>
            <rFont val="Tahoma"/>
            <family val="2"/>
          </rPr>
          <t xml:space="preserve">
Se ajustó la programación 
reserva 468 
vigencia 800</t>
        </r>
      </text>
    </comment>
    <comment ref="AI44" authorId="2">
      <text>
        <r>
          <rPr>
            <b/>
            <sz val="9"/>
            <color indexed="81"/>
            <rFont val="Tahoma"/>
            <family val="2"/>
          </rPr>
          <t>Elsa Lucia Trujillo:</t>
        </r>
        <r>
          <rPr>
            <sz val="9"/>
            <color indexed="81"/>
            <rFont val="Tahoma"/>
            <family val="2"/>
          </rPr>
          <t xml:space="preserve">
De acuerdo con el correo enviado por Sandra Alvarado, el dato a reportar es: 
julio 40
agosto 11
septiembre 8</t>
        </r>
      </text>
    </comment>
    <comment ref="X45" authorId="2">
      <text>
        <r>
          <rPr>
            <b/>
            <sz val="9"/>
            <color indexed="81"/>
            <rFont val="Tahoma"/>
            <family val="2"/>
          </rPr>
          <t>Elsa Lucia Trujillo:</t>
        </r>
        <r>
          <rPr>
            <sz val="9"/>
            <color indexed="81"/>
            <rFont val="Tahoma"/>
            <family val="2"/>
          </rPr>
          <t xml:space="preserve">
Se ajustó la magnitud de la meta de acuerdo con la solicitud de traslado presupuestal de 3.232 a 5.805 </t>
        </r>
      </text>
    </comment>
    <comment ref="AF45" authorId="2">
      <text>
        <r>
          <rPr>
            <b/>
            <sz val="9"/>
            <color indexed="81"/>
            <rFont val="Tahoma"/>
            <family val="2"/>
          </rPr>
          <t>Elsa Lucia Trujillo:</t>
        </r>
        <r>
          <rPr>
            <sz val="9"/>
            <color indexed="81"/>
            <rFont val="Tahoma"/>
            <family val="2"/>
          </rPr>
          <t xml:space="preserve">
Se ajustó la magnitud, de acuerdo con la solicitud de traslado presupuestal  de 800 a 3.174</t>
        </r>
      </text>
    </comment>
    <comment ref="AO45" authorId="2">
      <text>
        <r>
          <rPr>
            <b/>
            <sz val="9"/>
            <color indexed="81"/>
            <rFont val="Tahoma"/>
            <family val="2"/>
          </rPr>
          <t>Elsa Lucia Trujillo:</t>
        </r>
        <r>
          <rPr>
            <sz val="9"/>
            <color indexed="81"/>
            <rFont val="Tahoma"/>
            <family val="2"/>
          </rPr>
          <t xml:space="preserve">
En el SEGPLAN  se cargo 509 sumando 
310+199 de la ejecución de 2012</t>
        </r>
      </text>
    </comment>
    <comment ref="AH46" authorId="2">
      <text>
        <r>
          <rPr>
            <b/>
            <sz val="9"/>
            <color indexed="81"/>
            <rFont val="Tahoma"/>
            <family val="2"/>
          </rPr>
          <t>Elsa Lucia Trujillo:</t>
        </r>
        <r>
          <rPr>
            <sz val="9"/>
            <color indexed="81"/>
            <rFont val="Tahoma"/>
            <family val="2"/>
          </rPr>
          <t xml:space="preserve">
Revisar con angélica el reporte anterior fue 0,89</t>
        </r>
      </text>
    </comment>
    <comment ref="X47" authorId="2">
      <text>
        <r>
          <rPr>
            <b/>
            <sz val="9"/>
            <color indexed="81"/>
            <rFont val="Tahoma"/>
            <family val="2"/>
          </rPr>
          <t>Elsa Lucia Trujillo:</t>
        </r>
        <r>
          <rPr>
            <sz val="9"/>
            <color indexed="81"/>
            <rFont val="Tahoma"/>
            <family val="2"/>
          </rPr>
          <t xml:space="preserve">
Se ajustó la magnitud de la meta de acuerdo con la solicitud de traslado presupuestal de 4.985 a 4.952 </t>
        </r>
      </text>
    </comment>
    <comment ref="AF47" authorId="1">
      <text>
        <r>
          <rPr>
            <b/>
            <sz val="9"/>
            <color indexed="81"/>
            <rFont val="Tahoma"/>
            <family val="2"/>
          </rPr>
          <t>FOPAE10:</t>
        </r>
        <r>
          <rPr>
            <sz val="9"/>
            <color indexed="81"/>
            <rFont val="Tahoma"/>
            <family val="2"/>
          </rPr>
          <t xml:space="preserve">
1. Se reprogramó la meta de acuerdo con lo conversado con Constanza Ardila Mayo 23/13
2. Oct. 16/13 Se ajustó la magnitud de acuerdo con la solicitud de traslado presupuestal de 1.046 a 1.135</t>
        </r>
      </text>
    </comment>
    <comment ref="AM47" authorId="1">
      <text>
        <r>
          <rPr>
            <b/>
            <sz val="9"/>
            <color indexed="81"/>
            <rFont val="Tahoma"/>
            <family val="2"/>
          </rPr>
          <t>FOPAE10:</t>
        </r>
        <r>
          <rPr>
            <sz val="9"/>
            <color indexed="81"/>
            <rFont val="Tahoma"/>
            <family val="2"/>
          </rPr>
          <t xml:space="preserve">
1. Se reprogramó la meta de acuerdo con lo conversado con Constanza Ardila Mayo 23/13. 
2. Oct. 16/13 Se ajustó la magnitud de acuerdo con la solicitud de traslado presupuestal de 1.061 a 1.000</t>
        </r>
      </text>
    </comment>
    <comment ref="AN47" authorId="1">
      <text>
        <r>
          <rPr>
            <b/>
            <sz val="9"/>
            <color indexed="81"/>
            <rFont val="Tahoma"/>
            <family val="2"/>
          </rPr>
          <t>FOPAE10:</t>
        </r>
        <r>
          <rPr>
            <sz val="9"/>
            <color indexed="81"/>
            <rFont val="Tahoma"/>
            <family val="2"/>
          </rPr>
          <t xml:space="preserve">
1. Se reprogramó la meta de acuerdo con lo conversado con Constanza Ardila Mayo 23/13. 
2. Oct. 16/13 Se ajustó la magnitud de acuerdo con la solicitud de traslado presupuestal de 1.061 a 1.000</t>
        </r>
      </text>
    </comment>
    <comment ref="N48" authorId="2">
      <text>
        <r>
          <rPr>
            <b/>
            <sz val="9"/>
            <color indexed="81"/>
            <rFont val="Tahoma"/>
            <family val="2"/>
          </rPr>
          <t>Elsa Lucia Trujillo:</t>
        </r>
        <r>
          <rPr>
            <sz val="9"/>
            <color indexed="81"/>
            <rFont val="Tahoma"/>
            <family val="2"/>
          </rPr>
          <t xml:space="preserve">
Oct. 15/13
Se solicito ajuste en la SDP, por error de cálculo de la meta se reportó un mayor valor. </t>
        </r>
      </text>
    </comment>
    <comment ref="O48" authorId="2">
      <text>
        <r>
          <rPr>
            <b/>
            <sz val="9"/>
            <color indexed="81"/>
            <rFont val="Tahoma"/>
            <family val="2"/>
          </rPr>
          <t>Elsa Lucia Trujillo:</t>
        </r>
        <r>
          <rPr>
            <sz val="9"/>
            <color indexed="81"/>
            <rFont val="Tahoma"/>
            <family val="2"/>
          </rPr>
          <t xml:space="preserve">
Oct. 15/13
De acuerdo con lo reportado por Lina Hernández se ingreso menor valor.</t>
        </r>
      </text>
    </comment>
    <comment ref="P48" authorId="2">
      <text>
        <r>
          <rPr>
            <b/>
            <sz val="9"/>
            <color indexed="81"/>
            <rFont val="Tahoma"/>
            <family val="2"/>
          </rPr>
          <t>Elsa Lucia Trujillo:</t>
        </r>
        <r>
          <rPr>
            <sz val="9"/>
            <color indexed="81"/>
            <rFont val="Tahoma"/>
            <family val="2"/>
          </rPr>
          <t xml:space="preserve">
Oct. 15/13
De acuerdo con lo reportado por Lina Hernández se ingreso menor valor.</t>
        </r>
      </text>
    </comment>
    <comment ref="AH49" authorId="2">
      <text>
        <r>
          <rPr>
            <b/>
            <sz val="9"/>
            <color indexed="81"/>
            <rFont val="Tahoma"/>
            <family val="2"/>
          </rPr>
          <t>Elsa Lucia Trujillo:</t>
        </r>
        <r>
          <rPr>
            <sz val="9"/>
            <color indexed="81"/>
            <rFont val="Tahoma"/>
            <family val="2"/>
          </rPr>
          <t xml:space="preserve">
pendiente revisar en el informe reportaron 0 </t>
        </r>
      </text>
    </comment>
    <comment ref="AJ52" authorId="3">
      <text>
        <r>
          <rPr>
            <b/>
            <sz val="9"/>
            <color indexed="81"/>
            <rFont val="Tahoma"/>
            <family val="2"/>
          </rPr>
          <t>Elsa Lucia Trujillo Romero:</t>
        </r>
        <r>
          <rPr>
            <sz val="9"/>
            <color indexed="81"/>
            <rFont val="Tahoma"/>
            <family val="2"/>
          </rPr>
          <t xml:space="preserve">
OJO Revisar, porque en el reporte realizado en septiembre fue 0,60, si hay error, se debe enviar correo a planeación (Laura Torres) para que ajusten con el valor correcto </t>
        </r>
      </text>
    </comment>
    <comment ref="AF53" authorId="1">
      <text>
        <r>
          <rPr>
            <b/>
            <sz val="9"/>
            <color indexed="81"/>
            <rFont val="Tahoma"/>
            <family val="2"/>
          </rPr>
          <t>FOPAE10:</t>
        </r>
        <r>
          <rPr>
            <sz val="9"/>
            <color indexed="81"/>
            <rFont val="Tahoma"/>
            <family val="2"/>
          </rPr>
          <t xml:space="preserve">
Reserva 1
Vigencia 1</t>
        </r>
      </text>
    </comment>
    <comment ref="AH53" authorId="2">
      <text>
        <r>
          <rPr>
            <b/>
            <sz val="9"/>
            <color indexed="81"/>
            <rFont val="Tahoma"/>
            <family val="2"/>
          </rPr>
          <t>Elsa Lucia Trujillo:</t>
        </r>
        <r>
          <rPr>
            <sz val="9"/>
            <color indexed="81"/>
            <rFont val="Tahoma"/>
            <family val="2"/>
          </rPr>
          <t xml:space="preserve">
Reserva: 1
Vigencia : 0,15</t>
        </r>
      </text>
    </comment>
    <comment ref="AI53" authorId="2">
      <text>
        <r>
          <rPr>
            <b/>
            <sz val="9"/>
            <color indexed="81"/>
            <rFont val="Tahoma"/>
            <family val="2"/>
          </rPr>
          <t>Elsa Lucia Trujillo:</t>
        </r>
        <r>
          <rPr>
            <sz val="9"/>
            <color indexed="81"/>
            <rFont val="Tahoma"/>
            <family val="2"/>
          </rPr>
          <t xml:space="preserve">
Reserva: 1
Vigencia : 0,34
Pendiente por ajustar en ITS</t>
        </r>
      </text>
    </comment>
    <comment ref="AG54" authorId="1">
      <text>
        <r>
          <rPr>
            <b/>
            <sz val="9"/>
            <color indexed="81"/>
            <rFont val="Tahoma"/>
            <family val="2"/>
          </rPr>
          <t>FOPAE10:</t>
        </r>
        <r>
          <rPr>
            <sz val="9"/>
            <color indexed="81"/>
            <rFont val="Tahoma"/>
            <family val="2"/>
          </rPr>
          <t xml:space="preserve">
No reportó avance</t>
        </r>
      </text>
    </comment>
    <comment ref="AG55" authorId="1">
      <text>
        <r>
          <rPr>
            <b/>
            <sz val="9"/>
            <color indexed="81"/>
            <rFont val="Tahoma"/>
            <family val="2"/>
          </rPr>
          <t>FOPAE10:</t>
        </r>
        <r>
          <rPr>
            <sz val="9"/>
            <color indexed="81"/>
            <rFont val="Tahoma"/>
            <family val="2"/>
          </rPr>
          <t xml:space="preserve">
No reportó avance. </t>
        </r>
      </text>
    </comment>
    <comment ref="L56" authorId="1">
      <text>
        <r>
          <rPr>
            <b/>
            <sz val="10"/>
            <color indexed="81"/>
            <rFont val="Tahoma"/>
            <family val="2"/>
          </rPr>
          <t>FOPAE10:</t>
        </r>
        <r>
          <rPr>
            <sz val="10"/>
            <color indexed="81"/>
            <rFont val="Tahoma"/>
            <family val="2"/>
          </rPr>
          <t xml:space="preserve">
De acuerdo con lo conversado con Angélica se reportará 25%   (8,33*3) </t>
        </r>
      </text>
    </comment>
    <comment ref="Q56" authorId="0">
      <text>
        <r>
          <rPr>
            <b/>
            <sz val="9"/>
            <color indexed="81"/>
            <rFont val="Tahoma"/>
            <family val="2"/>
          </rPr>
          <t xml:space="preserve">Diana Marcela Reyes Tole
</t>
        </r>
        <r>
          <rPr>
            <sz val="9"/>
            <color indexed="81"/>
            <rFont val="Tahoma"/>
            <family val="2"/>
          </rPr>
          <t>Son 11.859 las que representan el 100%</t>
        </r>
      </text>
    </comment>
    <comment ref="AK58" authorId="0">
      <text>
        <r>
          <rPr>
            <b/>
            <sz val="9"/>
            <color indexed="81"/>
            <rFont val="Tahoma"/>
            <family val="2"/>
          </rPr>
          <t>Diana Marcela Reyes Toledo:</t>
        </r>
        <r>
          <rPr>
            <sz val="9"/>
            <color indexed="81"/>
            <rFont val="Tahoma"/>
            <family val="2"/>
          </rPr>
          <t xml:space="preserve">
la ejecución del año corresponde a 15 en el informe de gestión y 5 en compromiso</t>
        </r>
      </text>
    </comment>
    <comment ref="AL58" authorId="0">
      <text>
        <r>
          <rPr>
            <b/>
            <sz val="9"/>
            <color indexed="81"/>
            <rFont val="Tahoma"/>
            <family val="2"/>
          </rPr>
          <t>Diana Marcela Reyes Toledo:</t>
        </r>
        <r>
          <rPr>
            <sz val="9"/>
            <color indexed="81"/>
            <rFont val="Tahoma"/>
            <family val="2"/>
          </rPr>
          <t xml:space="preserve">
la ejecución del año corresponde a 15 en el informe de gestión y 5 en compromiso</t>
        </r>
      </text>
    </comment>
    <comment ref="AK60" authorId="0">
      <text>
        <r>
          <rPr>
            <b/>
            <sz val="9"/>
            <color indexed="81"/>
            <rFont val="Tahoma"/>
            <family val="2"/>
          </rPr>
          <t>Diana Marcela Reyes Toledo:</t>
        </r>
        <r>
          <rPr>
            <sz val="9"/>
            <color indexed="81"/>
            <rFont val="Tahoma"/>
            <family val="2"/>
          </rPr>
          <t xml:space="preserve">
por meta del periodo aparece un registro de 50</t>
        </r>
      </text>
    </comment>
    <comment ref="AL60" authorId="0">
      <text>
        <r>
          <rPr>
            <b/>
            <sz val="9"/>
            <color indexed="81"/>
            <rFont val="Tahoma"/>
            <family val="2"/>
          </rPr>
          <t>Diana Marcela Reyes Toledo:</t>
        </r>
        <r>
          <rPr>
            <sz val="9"/>
            <color indexed="81"/>
            <rFont val="Tahoma"/>
            <family val="2"/>
          </rPr>
          <t xml:space="preserve">
por meta del periodo aparece un registro de 50</t>
        </r>
      </text>
    </comment>
    <comment ref="AK61" authorId="0">
      <text>
        <r>
          <rPr>
            <b/>
            <sz val="9"/>
            <color indexed="81"/>
            <rFont val="Tahoma"/>
            <family val="2"/>
          </rPr>
          <t>Diana Marcela Reyes Toledo:</t>
        </r>
        <r>
          <rPr>
            <sz val="9"/>
            <color indexed="81"/>
            <rFont val="Tahoma"/>
            <family val="2"/>
          </rPr>
          <t xml:space="preserve">
acumulado es0,5</t>
        </r>
      </text>
    </comment>
    <comment ref="AL61" authorId="0">
      <text>
        <r>
          <rPr>
            <b/>
            <sz val="9"/>
            <color indexed="81"/>
            <rFont val="Tahoma"/>
            <family val="2"/>
          </rPr>
          <t>Diana Marcela Reyes Toledo:</t>
        </r>
        <r>
          <rPr>
            <sz val="9"/>
            <color indexed="81"/>
            <rFont val="Tahoma"/>
            <family val="2"/>
          </rPr>
          <t xml:space="preserve">
acumulado es0,5</t>
        </r>
      </text>
    </comment>
    <comment ref="AT65" authorId="0">
      <text>
        <r>
          <rPr>
            <b/>
            <sz val="9"/>
            <color indexed="81"/>
            <rFont val="Tahoma"/>
            <family val="2"/>
          </rPr>
          <t>Diana Marcela Reyes Toledo:</t>
        </r>
        <r>
          <rPr>
            <sz val="9"/>
            <color indexed="81"/>
            <rFont val="Tahoma"/>
            <family val="2"/>
          </rPr>
          <t xml:space="preserve">
Diferente en Ficha de Cierre. El dato cierto es el de PMR que coincide con el total de ejecuión PREDIS</t>
        </r>
      </text>
    </comment>
    <comment ref="L68" authorId="1">
      <text>
        <r>
          <rPr>
            <b/>
            <sz val="9"/>
            <color indexed="81"/>
            <rFont val="Tahoma"/>
            <family val="2"/>
          </rPr>
          <t>FOPAE10:</t>
        </r>
        <r>
          <rPr>
            <sz val="9"/>
            <color indexed="81"/>
            <rFont val="Tahoma"/>
            <family val="2"/>
          </rPr>
          <t xml:space="preserve">
En el SEGPLAN se reportó acumulado 12
De acuerdo al reporte enviado por Claudia Guerra se ingresó 5</t>
        </r>
      </text>
    </comment>
    <comment ref="M68" authorId="2">
      <text>
        <r>
          <rPr>
            <b/>
            <sz val="9"/>
            <color indexed="81"/>
            <rFont val="Tahoma"/>
            <family val="2"/>
          </rPr>
          <t>Elsa Lucia Trujillo:</t>
        </r>
        <r>
          <rPr>
            <sz val="9"/>
            <color indexed="81"/>
            <rFont val="Tahoma"/>
            <family val="2"/>
          </rPr>
          <t xml:space="preserve">
Se reportó acumulado, en SEGPLAN corresponde a 23</t>
        </r>
      </text>
    </comment>
    <comment ref="N68" authorId="2">
      <text>
        <r>
          <rPr>
            <b/>
            <sz val="9"/>
            <color indexed="81"/>
            <rFont val="Tahoma"/>
            <family val="2"/>
          </rPr>
          <t>Elsa Lucia Trujillo:</t>
        </r>
        <r>
          <rPr>
            <sz val="9"/>
            <color indexed="81"/>
            <rFont val="Tahoma"/>
            <family val="2"/>
          </rPr>
          <t xml:space="preserve">
Se reportó acumulado 2012 7 
2013 26. Se reportó 37 en SEGPLAN</t>
        </r>
      </text>
    </comment>
    <comment ref="O68" authorId="2">
      <text>
        <r>
          <rPr>
            <b/>
            <sz val="9"/>
            <color indexed="81"/>
            <rFont val="Tahoma"/>
            <family val="2"/>
          </rPr>
          <t>Elsa Lucia Trujillo:</t>
        </r>
        <r>
          <rPr>
            <sz val="9"/>
            <color indexed="81"/>
            <rFont val="Tahoma"/>
            <family val="2"/>
          </rPr>
          <t xml:space="preserve">
Por ser meta creciente en SEGPLAN (37)se reporta en forma acumulada 
Año 2012    7
Año 2013  30</t>
        </r>
      </text>
    </comment>
    <comment ref="P68" authorId="2">
      <text>
        <r>
          <rPr>
            <b/>
            <sz val="9"/>
            <color indexed="81"/>
            <rFont val="Tahoma"/>
            <family val="2"/>
          </rPr>
          <t>Elsa Lucia Trujillo:</t>
        </r>
        <r>
          <rPr>
            <sz val="9"/>
            <color indexed="81"/>
            <rFont val="Tahoma"/>
            <family val="2"/>
          </rPr>
          <t xml:space="preserve">
Por ser meta creciente en SEGPLAN (39) se reporta en forma acumulada 
Año 2012    7
Año 2013  30</t>
        </r>
      </text>
    </comment>
    <comment ref="AF69" authorId="1">
      <text>
        <r>
          <rPr>
            <b/>
            <sz val="9"/>
            <color indexed="81"/>
            <rFont val="Tahoma"/>
            <family val="2"/>
          </rPr>
          <t>FOPAE10:</t>
        </r>
        <r>
          <rPr>
            <sz val="9"/>
            <color indexed="81"/>
            <rFont val="Tahoma"/>
            <family val="2"/>
          </rPr>
          <t xml:space="preserve">
Vigencia: 5
Reserva:1</t>
        </r>
      </text>
    </comment>
    <comment ref="AG69" authorId="1">
      <text>
        <r>
          <rPr>
            <b/>
            <sz val="9"/>
            <color indexed="81"/>
            <rFont val="Tahoma"/>
            <family val="2"/>
          </rPr>
          <t>FOPAE10:</t>
        </r>
        <r>
          <rPr>
            <sz val="9"/>
            <color indexed="81"/>
            <rFont val="Tahoma"/>
            <family val="2"/>
          </rPr>
          <t xml:space="preserve">
Reserva 1
</t>
        </r>
      </text>
    </comment>
    <comment ref="AH69" authorId="2">
      <text>
        <r>
          <rPr>
            <b/>
            <sz val="9"/>
            <color indexed="81"/>
            <rFont val="Tahoma"/>
            <family val="2"/>
          </rPr>
          <t>Elsa Lucia Trujillo:</t>
        </r>
        <r>
          <rPr>
            <sz val="9"/>
            <color indexed="81"/>
            <rFont val="Tahoma"/>
            <family val="2"/>
          </rPr>
          <t xml:space="preserve">
Reserva 1
</t>
        </r>
      </text>
    </comment>
    <comment ref="AI69" authorId="2">
      <text>
        <r>
          <rPr>
            <b/>
            <sz val="9"/>
            <color indexed="81"/>
            <rFont val="Tahoma"/>
            <family val="2"/>
          </rPr>
          <t>Elsa Lucia Trujillo:</t>
        </r>
        <r>
          <rPr>
            <sz val="9"/>
            <color indexed="81"/>
            <rFont val="Tahoma"/>
            <family val="2"/>
          </rPr>
          <t xml:space="preserve">
Reserva 1
Vigencia 2</t>
        </r>
      </text>
    </comment>
    <comment ref="BA69" authorId="0">
      <text>
        <r>
          <rPr>
            <b/>
            <sz val="9"/>
            <color indexed="81"/>
            <rFont val="Tahoma"/>
            <family val="2"/>
          </rPr>
          <t>Diana Marcela Reyes Toledo:</t>
        </r>
        <r>
          <rPr>
            <sz val="9"/>
            <color indexed="81"/>
            <rFont val="Tahoma"/>
            <family val="2"/>
          </rPr>
          <t xml:space="preserve">
diferente en ficha de cierre</t>
        </r>
      </text>
    </comment>
    <comment ref="AH70" authorId="2">
      <text>
        <r>
          <rPr>
            <b/>
            <sz val="9"/>
            <color indexed="81"/>
            <rFont val="Tahoma"/>
            <family val="2"/>
          </rPr>
          <t>Elsa Lucia Trujillo:</t>
        </r>
        <r>
          <rPr>
            <sz val="9"/>
            <color indexed="81"/>
            <rFont val="Tahoma"/>
            <family val="2"/>
          </rPr>
          <t xml:space="preserve">
Reportan un 10% pero no se ha ejecutado presupuesto </t>
        </r>
      </text>
    </comment>
    <comment ref="AJ70" authorId="3">
      <text>
        <r>
          <rPr>
            <b/>
            <sz val="9"/>
            <color indexed="81"/>
            <rFont val="Tahoma"/>
            <family val="2"/>
          </rPr>
          <t>Elsa Lucia Trujillo Romero:</t>
        </r>
        <r>
          <rPr>
            <sz val="9"/>
            <color indexed="81"/>
            <rFont val="Tahoma"/>
            <family val="2"/>
          </rPr>
          <t xml:space="preserve">
Kata, por favor revisas en el ITS porque en el reporte que envío Angélica está en cero, pero esta meta tiene reporte de 20% con corte septiembre de 2013</t>
        </r>
      </text>
    </comment>
    <comment ref="AO70" authorId="1">
      <text>
        <r>
          <rPr>
            <b/>
            <sz val="9"/>
            <color indexed="81"/>
            <rFont val="Tahoma"/>
            <family val="2"/>
          </rPr>
          <t>FOPAE10:</t>
        </r>
        <r>
          <rPr>
            <sz val="9"/>
            <color indexed="81"/>
            <rFont val="Tahoma"/>
            <family val="2"/>
          </rPr>
          <t xml:space="preserve">
Se ajustó la programación (3% que quedo pendiente en la ejecución de 2012), de acuerdco con la ficha de inversión </t>
        </r>
      </text>
    </comment>
    <comment ref="BA72" authorId="0">
      <text>
        <r>
          <rPr>
            <b/>
            <sz val="9"/>
            <color indexed="81"/>
            <rFont val="Tahoma"/>
            <family val="2"/>
          </rPr>
          <t>Diana Marcela Reyes Toledo:</t>
        </r>
        <r>
          <rPr>
            <sz val="9"/>
            <color indexed="81"/>
            <rFont val="Tahoma"/>
            <family val="2"/>
          </rPr>
          <t xml:space="preserve">
diferente en fc</t>
        </r>
      </text>
    </comment>
    <comment ref="L74" authorId="1">
      <text>
        <r>
          <rPr>
            <b/>
            <sz val="9"/>
            <color indexed="81"/>
            <rFont val="Tahoma"/>
            <family val="2"/>
          </rPr>
          <t>FOPAE10:</t>
        </r>
        <r>
          <rPr>
            <sz val="9"/>
            <color indexed="81"/>
            <rFont val="Tahoma"/>
            <family val="2"/>
          </rPr>
          <t xml:space="preserve">
Se reportó acumulado por ser creciente 26</t>
        </r>
      </text>
    </comment>
    <comment ref="M74" authorId="0">
      <text>
        <r>
          <rPr>
            <b/>
            <sz val="9"/>
            <color indexed="81"/>
            <rFont val="Tahoma"/>
            <family val="2"/>
          </rPr>
          <t>Diana Marcela Reyes Toledo:</t>
        </r>
        <r>
          <rPr>
            <sz val="9"/>
            <color indexed="81"/>
            <rFont val="Tahoma"/>
            <family val="2"/>
          </rPr>
          <t xml:space="preserve">
26 SEGPLAN</t>
        </r>
      </text>
    </comment>
    <comment ref="N74" authorId="0">
      <text>
        <r>
          <rPr>
            <b/>
            <sz val="9"/>
            <color indexed="81"/>
            <rFont val="Tahoma"/>
            <family val="2"/>
          </rPr>
          <t>Diana Marcela Reyes Toledo:</t>
        </r>
        <r>
          <rPr>
            <sz val="9"/>
            <color indexed="81"/>
            <rFont val="Tahoma"/>
            <family val="2"/>
          </rPr>
          <t xml:space="preserve">
32 SEGPLAN</t>
        </r>
      </text>
    </comment>
    <comment ref="O74" authorId="2">
      <text>
        <r>
          <rPr>
            <b/>
            <sz val="9"/>
            <color indexed="81"/>
            <rFont val="Tahoma"/>
            <family val="2"/>
          </rPr>
          <t>Elsa Lucia Trujillo:</t>
        </r>
        <r>
          <rPr>
            <sz val="9"/>
            <color indexed="81"/>
            <rFont val="Tahoma"/>
            <family val="2"/>
          </rPr>
          <t xml:space="preserve">
Ppor ser una meta creciente, en el SEGPLAN se debe reportar en forma acumulada 
año 2012      15%
Sep. 2013    24%
total avance 39%</t>
        </r>
      </text>
    </comment>
    <comment ref="P74" authorId="2">
      <text>
        <r>
          <rPr>
            <b/>
            <sz val="9"/>
            <color indexed="81"/>
            <rFont val="Tahoma"/>
            <family val="2"/>
          </rPr>
          <t>Elsa Lucia Trujillo:</t>
        </r>
        <r>
          <rPr>
            <sz val="9"/>
            <color indexed="81"/>
            <rFont val="Tahoma"/>
            <family val="2"/>
          </rPr>
          <t xml:space="preserve">
Ppor ser una meta creciente, en el SEGPLAN se debe reportar en forma acumulada 
año 2012      15%
Sep. 2013    24%
total avance 39%
en segplan 47</t>
        </r>
      </text>
    </comment>
    <comment ref="AJ75" authorId="3">
      <text>
        <r>
          <rPr>
            <b/>
            <sz val="9"/>
            <color indexed="81"/>
            <rFont val="Tahoma"/>
            <family val="2"/>
          </rPr>
          <t>Elsa Lucia Trujillo Romero:</t>
        </r>
        <r>
          <rPr>
            <sz val="9"/>
            <color indexed="81"/>
            <rFont val="Tahoma"/>
            <family val="2"/>
          </rPr>
          <t xml:space="preserve">
En ITS no aparece reporte, están pendientes por subir los informes que ha enviado Mariela, el inconveniente ha sido que falta un encargado por parte de la subdirección para subir el reporte. 
Mariela ha consolidado los informes de sep, oct, nov, pero no están en ITS</t>
        </r>
      </text>
    </comment>
    <comment ref="AF80" authorId="3">
      <text>
        <r>
          <rPr>
            <b/>
            <sz val="9"/>
            <color indexed="81"/>
            <rFont val="Tahoma"/>
            <family val="2"/>
          </rPr>
          <t>Elsa Lucia Trujillo Romero:</t>
        </r>
        <r>
          <rPr>
            <sz val="9"/>
            <color indexed="81"/>
            <rFont val="Tahoma"/>
            <family val="2"/>
          </rPr>
          <t xml:space="preserve">
En el SEGPLAN esta meta es creciente por lo tanto se debe programar por lo menos dos vigenicas, de acuerdo con lo acordado con el jefe Ariel, 
se programó en el SEGPLAN 
2013 - 4 
2014 - 5
 </t>
        </r>
      </text>
    </comment>
    <comment ref="AI80" authorId="2">
      <text>
        <r>
          <rPr>
            <b/>
            <sz val="9"/>
            <color indexed="81"/>
            <rFont val="Tahoma"/>
            <family val="2"/>
          </rPr>
          <t>Elsa Lucia Trujillo:</t>
        </r>
        <r>
          <rPr>
            <sz val="9"/>
            <color indexed="81"/>
            <rFont val="Tahoma"/>
            <family val="2"/>
          </rPr>
          <t xml:space="preserve">
Cuando se realizó el cargue en SEGPLAN, Isaura reportó un avance de 5,5, teniendo en cuenta que cerraban ese mismo día no se pudo aclarar con ella el valor que reportaba. Por lo tanto se ingresó 5, posteriormente Isaura informó que tenía error en el dato reportado. Está pendiente verificar cual es el dato final y si hay que realizar ajuste.</t>
        </r>
      </text>
    </comment>
    <comment ref="AG81" authorId="1">
      <text>
        <r>
          <rPr>
            <b/>
            <sz val="9"/>
            <color indexed="81"/>
            <rFont val="Tahoma"/>
            <family val="2"/>
          </rPr>
          <t>FOPAE10:</t>
        </r>
        <r>
          <rPr>
            <sz val="9"/>
            <color indexed="81"/>
            <rFont val="Tahoma"/>
            <family val="2"/>
          </rPr>
          <t xml:space="preserve">
El reporte fue enviado por correo (Luz Mary Peralta)</t>
        </r>
      </text>
    </comment>
  </commentList>
</comments>
</file>

<file path=xl/comments2.xml><?xml version="1.0" encoding="utf-8"?>
<comments xmlns="http://schemas.openxmlformats.org/spreadsheetml/2006/main">
  <authors>
    <author>FOPAE10</author>
    <author>Diana Marcela Reyes Toledo</author>
  </authors>
  <commentList>
    <comment ref="D8" authorId="0">
      <text>
        <r>
          <rPr>
            <b/>
            <sz val="9"/>
            <color indexed="81"/>
            <rFont val="Tahoma"/>
            <family val="2"/>
          </rPr>
          <t>FOPAE10:</t>
        </r>
        <r>
          <rPr>
            <sz val="9"/>
            <color indexed="81"/>
            <rFont val="Tahoma"/>
            <family val="2"/>
          </rPr>
          <t xml:space="preserve">
Reserva 1
Vigencia 1</t>
        </r>
      </text>
    </comment>
    <comment ref="D9" authorId="0">
      <text>
        <r>
          <rPr>
            <b/>
            <sz val="9"/>
            <color indexed="81"/>
            <rFont val="Tahoma"/>
            <family val="2"/>
          </rPr>
          <t>FOPAE10:</t>
        </r>
        <r>
          <rPr>
            <sz val="9"/>
            <color indexed="81"/>
            <rFont val="Tahoma"/>
            <family val="2"/>
          </rPr>
          <t xml:space="preserve">
Reserva 1
Vigencia 1</t>
        </r>
      </text>
    </comment>
    <comment ref="D18" authorId="0">
      <text>
        <r>
          <rPr>
            <b/>
            <sz val="9"/>
            <color indexed="81"/>
            <rFont val="Tahoma"/>
            <family val="2"/>
          </rPr>
          <t>FOPAE10:</t>
        </r>
        <r>
          <rPr>
            <sz val="9"/>
            <color indexed="81"/>
            <rFont val="Tahoma"/>
            <family val="2"/>
          </rPr>
          <t xml:space="preserve">
Reserva. 2
Vigencia: 2 </t>
        </r>
      </text>
    </comment>
    <comment ref="D19" authorId="0">
      <text>
        <r>
          <rPr>
            <b/>
            <sz val="9"/>
            <color indexed="81"/>
            <rFont val="Tahoma"/>
            <family val="2"/>
          </rPr>
          <t>FOPAE10:</t>
        </r>
        <r>
          <rPr>
            <sz val="9"/>
            <color indexed="81"/>
            <rFont val="Tahoma"/>
            <family val="2"/>
          </rPr>
          <t xml:space="preserve">
Reserva: 2
Vigencia 3</t>
        </r>
      </text>
    </comment>
    <comment ref="D21" authorId="0">
      <text>
        <r>
          <rPr>
            <b/>
            <sz val="9"/>
            <color indexed="81"/>
            <rFont val="Tahoma"/>
            <family val="2"/>
          </rPr>
          <t>FOPAE10:</t>
        </r>
        <r>
          <rPr>
            <sz val="9"/>
            <color indexed="81"/>
            <rFont val="Tahoma"/>
            <family val="2"/>
          </rPr>
          <t xml:space="preserve">
Reserva: 1
Vigencia: 1</t>
        </r>
      </text>
    </comment>
    <comment ref="E73" authorId="1">
      <text>
        <r>
          <rPr>
            <b/>
            <sz val="9"/>
            <color indexed="81"/>
            <rFont val="Tahoma"/>
            <family val="2"/>
          </rPr>
          <t>Diana Marcela Reyes Toledo:</t>
        </r>
        <r>
          <rPr>
            <sz val="9"/>
            <color indexed="81"/>
            <rFont val="Tahoma"/>
            <family val="2"/>
          </rPr>
          <t xml:space="preserve">
la ejecución del año corresponde a 15 en el informe de gestión y 5 en compromiso</t>
        </r>
      </text>
    </comment>
    <comment ref="E75" authorId="1">
      <text>
        <r>
          <rPr>
            <b/>
            <sz val="9"/>
            <color indexed="81"/>
            <rFont val="Tahoma"/>
            <family val="2"/>
          </rPr>
          <t>Diana Marcela Reyes Toledo:</t>
        </r>
        <r>
          <rPr>
            <sz val="9"/>
            <color indexed="81"/>
            <rFont val="Tahoma"/>
            <family val="2"/>
          </rPr>
          <t xml:space="preserve">
por meta del periodo aparece un registro de 50</t>
        </r>
      </text>
    </comment>
    <comment ref="E76" authorId="1">
      <text>
        <r>
          <rPr>
            <b/>
            <sz val="9"/>
            <color indexed="81"/>
            <rFont val="Tahoma"/>
            <family val="2"/>
          </rPr>
          <t>Diana Marcela Reyes Toledo:</t>
        </r>
        <r>
          <rPr>
            <sz val="9"/>
            <color indexed="81"/>
            <rFont val="Tahoma"/>
            <family val="2"/>
          </rPr>
          <t xml:space="preserve">
acumulado es0,5</t>
        </r>
      </text>
    </comment>
  </commentList>
</comments>
</file>

<file path=xl/comments3.xml><?xml version="1.0" encoding="utf-8"?>
<comments xmlns="http://schemas.openxmlformats.org/spreadsheetml/2006/main">
  <authors>
    <author>FOPAE10</author>
    <author>Elsa Lucia Trujillo</author>
    <author>Elsa Lucia Trujillo Romero</author>
    <author>Diana Marcela Reyes Toledo</author>
  </authors>
  <commentList>
    <comment ref="B12" authorId="0">
      <text>
        <r>
          <rPr>
            <b/>
            <sz val="9"/>
            <color indexed="81"/>
            <rFont val="Tahoma"/>
            <family val="2"/>
          </rPr>
          <t>FOPAE10:</t>
        </r>
        <r>
          <rPr>
            <sz val="9"/>
            <color indexed="81"/>
            <rFont val="Tahoma"/>
            <family val="2"/>
          </rPr>
          <t xml:space="preserve">
Reserva 1
Vigencia 1</t>
        </r>
      </text>
    </comment>
    <comment ref="B13" authorId="0">
      <text>
        <r>
          <rPr>
            <b/>
            <sz val="9"/>
            <color indexed="81"/>
            <rFont val="Tahoma"/>
            <family val="2"/>
          </rPr>
          <t>FOPAE10:</t>
        </r>
        <r>
          <rPr>
            <sz val="9"/>
            <color indexed="81"/>
            <rFont val="Tahoma"/>
            <family val="2"/>
          </rPr>
          <t xml:space="preserve">
Reserva 1
Vigencia 1</t>
        </r>
      </text>
    </comment>
    <comment ref="A17" authorId="0">
      <text>
        <r>
          <rPr>
            <b/>
            <sz val="9"/>
            <color indexed="81"/>
            <rFont val="Tahoma"/>
            <family val="2"/>
          </rPr>
          <t>FOPAE10:</t>
        </r>
        <r>
          <rPr>
            <sz val="9"/>
            <color indexed="81"/>
            <rFont val="Tahoma"/>
            <family val="2"/>
          </rPr>
          <t xml:space="preserve">
En el SEGPLAN el número de la meta es 10 pero en el informe PMR está programada como 11 </t>
        </r>
      </text>
    </comment>
    <comment ref="A20" authorId="0">
      <text>
        <r>
          <rPr>
            <b/>
            <sz val="12"/>
            <color indexed="81"/>
            <rFont val="Tahoma"/>
            <family val="2"/>
          </rPr>
          <t>FOPAE10:</t>
        </r>
        <r>
          <rPr>
            <sz val="12"/>
            <color indexed="81"/>
            <rFont val="Tahoma"/>
            <family val="2"/>
          </rPr>
          <t xml:space="preserve">
revisar con Angélica</t>
        </r>
      </text>
    </comment>
    <comment ref="B20" authorId="0">
      <text>
        <r>
          <rPr>
            <b/>
            <sz val="9"/>
            <color indexed="81"/>
            <rFont val="Tahoma"/>
            <family val="2"/>
          </rPr>
          <t>FOPAE10:</t>
        </r>
        <r>
          <rPr>
            <sz val="9"/>
            <color indexed="81"/>
            <rFont val="Tahoma"/>
            <family val="2"/>
          </rPr>
          <t xml:space="preserve">
Reserva. 2
Vigencia: 2 
PREGUNTAR CLAUDIA</t>
        </r>
      </text>
    </comment>
    <comment ref="B21" authorId="0">
      <text>
        <r>
          <rPr>
            <b/>
            <sz val="9"/>
            <color indexed="81"/>
            <rFont val="Tahoma"/>
            <family val="2"/>
          </rPr>
          <t>FOPAE10:</t>
        </r>
        <r>
          <rPr>
            <sz val="9"/>
            <color indexed="81"/>
            <rFont val="Tahoma"/>
            <family val="2"/>
          </rPr>
          <t xml:space="preserve">
Reserva: 2
Vigencia 3</t>
        </r>
      </text>
    </comment>
    <comment ref="B23" authorId="0">
      <text>
        <r>
          <rPr>
            <b/>
            <sz val="9"/>
            <color indexed="81"/>
            <rFont val="Tahoma"/>
            <family val="2"/>
          </rPr>
          <t>FOPAE10:</t>
        </r>
        <r>
          <rPr>
            <sz val="9"/>
            <color indexed="81"/>
            <rFont val="Tahoma"/>
            <family val="2"/>
          </rPr>
          <t xml:space="preserve">
Reserva: 1
Vigencia: 1</t>
        </r>
      </text>
    </comment>
    <comment ref="A24" authorId="0">
      <text>
        <r>
          <rPr>
            <b/>
            <sz val="9"/>
            <color indexed="81"/>
            <rFont val="Tahoma"/>
            <family val="2"/>
          </rPr>
          <t>FOPAE10:</t>
        </r>
        <r>
          <rPr>
            <sz val="9"/>
            <color indexed="81"/>
            <rFont val="Tahoma"/>
            <family val="2"/>
          </rPr>
          <t xml:space="preserve">
OJO revisar con MABEL </t>
        </r>
      </text>
    </comment>
    <comment ref="B30" authorId="0">
      <text>
        <r>
          <rPr>
            <b/>
            <sz val="12"/>
            <color indexed="81"/>
            <rFont val="Tahoma"/>
            <family val="2"/>
          </rPr>
          <t>FOPAE10:</t>
        </r>
        <r>
          <rPr>
            <sz val="12"/>
            <color indexed="81"/>
            <rFont val="Tahoma"/>
            <family val="2"/>
          </rPr>
          <t xml:space="preserve">
Reserva 1
Vigencia 9 
Se programó de acuerdo con la ficha de inversión</t>
        </r>
      </text>
    </comment>
    <comment ref="B36" authorId="0">
      <text>
        <r>
          <rPr>
            <b/>
            <sz val="10"/>
            <color indexed="81"/>
            <rFont val="Tahoma"/>
            <family val="2"/>
          </rPr>
          <t>FOPAE10:</t>
        </r>
        <r>
          <rPr>
            <sz val="10"/>
            <color indexed="81"/>
            <rFont val="Tahoma"/>
            <family val="2"/>
          </rPr>
          <t xml:space="preserve">
Se realizó la reprogramación con Melisabel Mayo 24/13
Vigencia 4</t>
        </r>
      </text>
    </comment>
    <comment ref="B38" authorId="0">
      <text>
        <r>
          <rPr>
            <b/>
            <sz val="9"/>
            <color indexed="81"/>
            <rFont val="Tahoma"/>
            <family val="2"/>
          </rPr>
          <t>FOPAE10:</t>
        </r>
        <r>
          <rPr>
            <sz val="9"/>
            <color indexed="81"/>
            <rFont val="Tahoma"/>
            <family val="2"/>
          </rPr>
          <t xml:space="preserve">
Reserva 20
Vigencia 2000</t>
        </r>
      </text>
    </comment>
    <comment ref="A44" authorId="1">
      <text>
        <r>
          <rPr>
            <b/>
            <sz val="9"/>
            <color indexed="81"/>
            <rFont val="Tahoma"/>
            <family val="2"/>
          </rPr>
          <t>Elsa Lucia Trujillo:</t>
        </r>
        <r>
          <rPr>
            <sz val="9"/>
            <color indexed="81"/>
            <rFont val="Tahoma"/>
            <family val="2"/>
          </rPr>
          <t xml:space="preserve">
Se ajustó la magnitud de la meta de acuerdo con la solicitud de traslado presupuestal de 3.232 a 5.805 </t>
        </r>
      </text>
    </comment>
    <comment ref="B44" authorId="1">
      <text>
        <r>
          <rPr>
            <b/>
            <sz val="9"/>
            <color indexed="81"/>
            <rFont val="Tahoma"/>
            <family val="2"/>
          </rPr>
          <t>Elsa Lucia Trujillo:</t>
        </r>
        <r>
          <rPr>
            <sz val="9"/>
            <color indexed="81"/>
            <rFont val="Tahoma"/>
            <family val="2"/>
          </rPr>
          <t xml:space="preserve">
Se ajustó la magnitud, de acuerdo con la solicitud de traslado presupuestal  de 800 a 3.174</t>
        </r>
      </text>
    </comment>
    <comment ref="A46" authorId="1">
      <text>
        <r>
          <rPr>
            <b/>
            <sz val="9"/>
            <color indexed="81"/>
            <rFont val="Tahoma"/>
            <family val="2"/>
          </rPr>
          <t>Elsa Lucia Trujillo:</t>
        </r>
        <r>
          <rPr>
            <sz val="9"/>
            <color indexed="81"/>
            <rFont val="Tahoma"/>
            <family val="2"/>
          </rPr>
          <t xml:space="preserve">
Se ajustó la magnitud de la meta de acuerdo con la solicitud de traslado presupuestal de 4.985 a 4.952 </t>
        </r>
      </text>
    </comment>
    <comment ref="B46" authorId="0">
      <text>
        <r>
          <rPr>
            <b/>
            <sz val="9"/>
            <color indexed="81"/>
            <rFont val="Tahoma"/>
            <family val="2"/>
          </rPr>
          <t>FOPAE10:</t>
        </r>
        <r>
          <rPr>
            <sz val="9"/>
            <color indexed="81"/>
            <rFont val="Tahoma"/>
            <family val="2"/>
          </rPr>
          <t xml:space="preserve">
1. Se reprogramó la meta de acuerdo con lo conversado con Constanza Ardila Mayo 23/13
2. Oct. 16/13 Se ajustó la magnitud de acuerdo con la solicitud de traslado presupuestal de 1.046 a 1.135</t>
        </r>
      </text>
    </comment>
    <comment ref="C51" authorId="2">
      <text>
        <r>
          <rPr>
            <b/>
            <sz val="9"/>
            <color indexed="81"/>
            <rFont val="Tahoma"/>
            <family val="2"/>
          </rPr>
          <t>Elsa Lucia Trujillo Romero:</t>
        </r>
        <r>
          <rPr>
            <sz val="9"/>
            <color indexed="81"/>
            <rFont val="Tahoma"/>
            <family val="2"/>
          </rPr>
          <t xml:space="preserve">
OJO Revisar, porque en el reporte realizado en septiembre fue 0,60, si hay error, se debe enviar correo a planeación (Laura Torres) para que ajusten con el valor correcto </t>
        </r>
      </text>
    </comment>
    <comment ref="B52" authorId="0">
      <text>
        <r>
          <rPr>
            <b/>
            <sz val="9"/>
            <color indexed="81"/>
            <rFont val="Tahoma"/>
            <family val="2"/>
          </rPr>
          <t>FOPAE10:</t>
        </r>
        <r>
          <rPr>
            <sz val="9"/>
            <color indexed="81"/>
            <rFont val="Tahoma"/>
            <family val="2"/>
          </rPr>
          <t xml:space="preserve">
Reserva 1
Vigencia 1</t>
        </r>
      </text>
    </comment>
    <comment ref="D57" authorId="3">
      <text>
        <r>
          <rPr>
            <b/>
            <sz val="9"/>
            <color indexed="81"/>
            <rFont val="Tahoma"/>
            <family val="2"/>
          </rPr>
          <t>Diana Marcela Reyes Toledo:</t>
        </r>
        <r>
          <rPr>
            <sz val="9"/>
            <color indexed="81"/>
            <rFont val="Tahoma"/>
            <family val="2"/>
          </rPr>
          <t xml:space="preserve">
la ejecución del año corresponde a 15 en el informe de gestión y 5 en compromiso</t>
        </r>
      </text>
    </comment>
    <comment ref="D59" authorId="3">
      <text>
        <r>
          <rPr>
            <b/>
            <sz val="9"/>
            <color indexed="81"/>
            <rFont val="Tahoma"/>
            <family val="2"/>
          </rPr>
          <t>Diana Marcela Reyes Toledo:</t>
        </r>
        <r>
          <rPr>
            <sz val="9"/>
            <color indexed="81"/>
            <rFont val="Tahoma"/>
            <family val="2"/>
          </rPr>
          <t xml:space="preserve">
por meta del periodo aparece un registro de 50</t>
        </r>
      </text>
    </comment>
    <comment ref="D60" authorId="3">
      <text>
        <r>
          <rPr>
            <b/>
            <sz val="9"/>
            <color indexed="81"/>
            <rFont val="Tahoma"/>
            <family val="2"/>
          </rPr>
          <t>Diana Marcela Reyes Toledo:</t>
        </r>
        <r>
          <rPr>
            <sz val="9"/>
            <color indexed="81"/>
            <rFont val="Tahoma"/>
            <family val="2"/>
          </rPr>
          <t xml:space="preserve">
acumulado es0,5</t>
        </r>
      </text>
    </comment>
    <comment ref="B68" authorId="0">
      <text>
        <r>
          <rPr>
            <b/>
            <sz val="9"/>
            <color indexed="81"/>
            <rFont val="Tahoma"/>
            <family val="2"/>
          </rPr>
          <t>FOPAE10:</t>
        </r>
        <r>
          <rPr>
            <sz val="9"/>
            <color indexed="81"/>
            <rFont val="Tahoma"/>
            <family val="2"/>
          </rPr>
          <t xml:space="preserve">
Vigencia: 5
Reserva:1</t>
        </r>
      </text>
    </comment>
    <comment ref="C69" authorId="2">
      <text>
        <r>
          <rPr>
            <b/>
            <sz val="9"/>
            <color indexed="81"/>
            <rFont val="Tahoma"/>
            <family val="2"/>
          </rPr>
          <t>Elsa Lucia Trujillo Romero:</t>
        </r>
        <r>
          <rPr>
            <sz val="9"/>
            <color indexed="81"/>
            <rFont val="Tahoma"/>
            <family val="2"/>
          </rPr>
          <t xml:space="preserve">
Kata, por favor revisas en el ITS porque en el reporte que envío Angélica está en cero, pero esta meta tiene reporte de 20% con corte septiembre de 2013</t>
        </r>
      </text>
    </comment>
    <comment ref="C74" authorId="2">
      <text>
        <r>
          <rPr>
            <b/>
            <sz val="9"/>
            <color indexed="81"/>
            <rFont val="Tahoma"/>
            <family val="2"/>
          </rPr>
          <t>Elsa Lucia Trujillo Romero:</t>
        </r>
        <r>
          <rPr>
            <sz val="9"/>
            <color indexed="81"/>
            <rFont val="Tahoma"/>
            <family val="2"/>
          </rPr>
          <t xml:space="preserve">
En ITS no aparece reporte, están pendientes por subir los informes que ha enviado Mariela, el inconveniente ha sido que falta un encargado por parte de la subdirección para subir el reporte. 
Mariela ha consolidado los informes de sep, oct, nov, pero no están en ITS</t>
        </r>
      </text>
    </comment>
    <comment ref="B79" authorId="2">
      <text>
        <r>
          <rPr>
            <b/>
            <sz val="9"/>
            <color indexed="81"/>
            <rFont val="Tahoma"/>
            <family val="2"/>
          </rPr>
          <t>Elsa Lucia Trujillo Romero:</t>
        </r>
        <r>
          <rPr>
            <sz val="9"/>
            <color indexed="81"/>
            <rFont val="Tahoma"/>
            <family val="2"/>
          </rPr>
          <t xml:space="preserve">
En el SEGPLAN esta meta es creciente por lo tanto se debe programar por lo menos dos vigenicas, de acuerdo con lo acordado con el jefe Ariel, 
se programó en el SEGPLAN 
2013 - 4 
2014 - 5
 </t>
        </r>
      </text>
    </comment>
  </commentList>
</comments>
</file>

<file path=xl/sharedStrings.xml><?xml version="1.0" encoding="utf-8"?>
<sst xmlns="http://schemas.openxmlformats.org/spreadsheetml/2006/main" count="959" uniqueCount="380">
  <si>
    <t>Años</t>
  </si>
  <si>
    <t>Metas Plan de Desarrollo</t>
  </si>
  <si>
    <t xml:space="preserve">Años </t>
  </si>
  <si>
    <t>Anualización Magnitudes</t>
  </si>
  <si>
    <t>Total</t>
  </si>
  <si>
    <t>COMPONENTE DE GESTIÓN</t>
  </si>
  <si>
    <t xml:space="preserve">Recursos programados por vigencia y por meta </t>
  </si>
  <si>
    <t xml:space="preserve">Anualización metas </t>
  </si>
  <si>
    <t>Proyectos de Inversión / Metas proyecto</t>
  </si>
  <si>
    <t>Proyecto Prioritario</t>
  </si>
  <si>
    <t xml:space="preserve">Indicadores en SEGPLAN </t>
  </si>
  <si>
    <t>EJEC. 2008</t>
  </si>
  <si>
    <t>BOGOTÁ POSITIVA: PARA VIVIR MEJOR 2008 - 2012</t>
  </si>
  <si>
    <t>METAS CIUDAD</t>
  </si>
  <si>
    <t>Metas Ciudad</t>
  </si>
  <si>
    <t>Indicadores</t>
  </si>
  <si>
    <t>Línea Base</t>
  </si>
  <si>
    <t>Fuente</t>
  </si>
  <si>
    <t>Mantener la calificación AAA del riesgo crediticio</t>
  </si>
  <si>
    <t xml:space="preserve">Calificación dada por agencias calificadoras de riesgos a nivel local </t>
  </si>
  <si>
    <t>AAA</t>
  </si>
  <si>
    <t>Duff &amp; Phelps de Colombia y BRC Investor Services - 2007</t>
  </si>
  <si>
    <t xml:space="preserve">Reducir a 5% las reservas presupuestales </t>
  </si>
  <si>
    <t>% de reservas presupuestales</t>
  </si>
  <si>
    <t>DDP - SDH 2007</t>
  </si>
  <si>
    <t>Aumentar a  $2.06 billones el recaudo tributario producto del control a la evasión, la elusión y la morosidad</t>
  </si>
  <si>
    <t>Recaudo tributario producto del control a la evasión, la elusión y la morosidad (predial, vehículos, ICA, delineación urbana y espectáculos públicos)</t>
  </si>
  <si>
    <t>$1.12 billones</t>
  </si>
  <si>
    <t>DDI - SDH
2004-2007</t>
  </si>
  <si>
    <t>Aumentar al 90% el cumplimiento oportuno de las obligaciones tributarias para los impuestos predial y de vehículos</t>
  </si>
  <si>
    <t>% de cumplimiento oportuno de las obligaciones tributarias para los impuestos predial y de vehículos</t>
  </si>
  <si>
    <t>DDI - SDH
2007</t>
  </si>
  <si>
    <t>TOTAL AVANCE ACUM. PLAN DESARROLLO</t>
  </si>
  <si>
    <t>Tipo de Anualización</t>
  </si>
  <si>
    <t>EJEC. 2009</t>
  </si>
  <si>
    <t>TOTAL</t>
  </si>
  <si>
    <t>EJEC. 2010</t>
  </si>
  <si>
    <t>N.D.</t>
  </si>
  <si>
    <t>EJEC. JUNIO 2011</t>
  </si>
  <si>
    <t>PROG.
2012</t>
  </si>
  <si>
    <t>PROG. 
2013</t>
  </si>
  <si>
    <t>PROG. 
2014</t>
  </si>
  <si>
    <t>PROG. 2015</t>
  </si>
  <si>
    <t>PROG. 2016</t>
  </si>
  <si>
    <t>PROGRAMADO 
2012</t>
  </si>
  <si>
    <t>PROGRAMADO 
2013</t>
  </si>
  <si>
    <t>PROGRAMADO 
2014</t>
  </si>
  <si>
    <t>PROGRAMADO 2015</t>
  </si>
  <si>
    <t>PROGRAMADO 2016</t>
  </si>
  <si>
    <t>TOTAL PROGRAMADO POR META 
2012 - 2016</t>
  </si>
  <si>
    <t>COMPONENTE DE INVERSIÓN</t>
  </si>
  <si>
    <t>Programas</t>
  </si>
  <si>
    <t>Eje Estructurante</t>
  </si>
  <si>
    <t>PLAN DE ACCIÓN DEL PLAN DE DESARROLLO "BOGOTÁ HUMANA 2012 - 2016"</t>
  </si>
  <si>
    <t>Constante</t>
  </si>
  <si>
    <t>Suma</t>
  </si>
  <si>
    <t>TOTAL EJECUTADO POR META 
2012 - 2016</t>
  </si>
  <si>
    <t>Agrega</t>
  </si>
  <si>
    <t>Tipo de Agregación</t>
  </si>
  <si>
    <t>No agrega</t>
  </si>
  <si>
    <t>EJEC. DIC. 31/12</t>
  </si>
  <si>
    <t>02 - Un territorio que enfrenta el cambio climático y se ordena alrededor del agua.</t>
  </si>
  <si>
    <t>20 - Gestión integral del riesgo</t>
  </si>
  <si>
    <t>199 - Territorios menos vulnerables frente a riesgos y cambio climático a través de acciones integrales</t>
  </si>
  <si>
    <t>362 - Actualizar los Mapas de Amenaza y los índices de vulnerabilidad y de riesgos para la planeación territorial y sectorial e intervenciones estratégicas de la ciudad.</t>
  </si>
  <si>
    <t>381 - Porcentaje de información de amenazas, vulnerabilidades y riesgos en las intervenciones estratégicas, la planeación territorial y sectorial de la ciudad</t>
  </si>
  <si>
    <t>Componentes proyectos de inversión</t>
  </si>
  <si>
    <t>1. Red de monitoreo y sistemas de alerta temprana</t>
  </si>
  <si>
    <t>3. Conceptos técnicos de riesgos</t>
  </si>
  <si>
    <t>4. Estudios de zonificación de riesgos</t>
  </si>
  <si>
    <t>382 -  Sitios criticos identificados en las laderas de la ciudad de Bogotá con procesos de gestión del riesgo</t>
  </si>
  <si>
    <t>780 - Mitigación y manejo de zonas de alto riesgo para la recuperación e integración al espacio urbano y rural</t>
  </si>
  <si>
    <t>729 - Generación y actualización del conocimiento en el marco de la gestión del riesgo</t>
  </si>
  <si>
    <t>1. Asistencia técnica y apoyo a situaciones de emergencia</t>
  </si>
  <si>
    <t>REPROGRAMADO 2013</t>
  </si>
  <si>
    <t>REPROG. 2013</t>
  </si>
  <si>
    <t>EJEC. MARZO 31/13</t>
  </si>
  <si>
    <t>EJE. MARZO 31/13</t>
  </si>
  <si>
    <t>Indicadores meta proyecto</t>
  </si>
  <si>
    <t>Fórmula del indicador</t>
  </si>
  <si>
    <t>Porcentaje de operación óptima de las redes de monitoreo</t>
  </si>
  <si>
    <t>Modelos de evaluación de daños para Bogotá y la región, diseñados e implementados.</t>
  </si>
  <si>
    <t>(Número de modelos de evaluación de daños diseñados e implementados) / (Número de modelos de evaluación de daños programados para diseñar e implementar)</t>
  </si>
  <si>
    <t>2. Escenario de daños y vulnerabilidad funcional</t>
  </si>
  <si>
    <t>Sectores estructurantes del Distrito Capital con lineamientos definidos para la evaluación de la vulnerabilidad funcional</t>
  </si>
  <si>
    <t>(Número de sectores estructurantes con lineamientos definidos) / (Número de sectores programados para definir lineamientos de evaluación de vulnerabilidad)</t>
  </si>
  <si>
    <t>(Operación de la Red de Monitoreo / Operación óptima de la red )</t>
  </si>
  <si>
    <t>Mapas de zonificación de riesgos elaborados para el manejo de microcuencas en el Distrito Capital</t>
  </si>
  <si>
    <t xml:space="preserve">Número de  Mapas de zonificación de riesgos para microcuencas elaborados / Número de  Mapas de zonificación de riesgos para microcuencas programados para elaborar </t>
  </si>
  <si>
    <t xml:space="preserve">Número de  Mapas de zonificación de riesgos para planificación e intervenciones estratégicas elaborados / Número de  Mapas de zonificación de riesgos para planificación e intervenciones estratégicas  programados para elaborar </t>
  </si>
  <si>
    <t>2. Formulación y sistematización de las acciones para la mitigación y manejo de zonas de riesgo y sectores afectados por emergencia</t>
  </si>
  <si>
    <t>Número de marcos de actuación establecidos / Número de marcos programados para establecer</t>
  </si>
  <si>
    <t>Marco de actuación  establecido para la evaluación cualitativa y cuantitativa de las condiciones de estabilidad de sectores afectados por procesos de remoción en masa en situaciones de emergencias.</t>
  </si>
  <si>
    <t>Diseños de obras menores de emergencia elaborados  para el restablecimiento temporal de las condiciones del sector afectado.</t>
  </si>
  <si>
    <t>Número diseños para obras menores de emergencias elaborados / Número diseños programados para elaborar</t>
  </si>
  <si>
    <t>Diagnósticos técnicos emitidos relacionados con asistencia técnica y apoyo a situaciones de emergencia</t>
  </si>
  <si>
    <t xml:space="preserve">Número de Diagnósticos técnicos emitidos relacionados con asistencia técnica y apoyo a situaciones de emergencia emitidos / Número de Diagnósticos técnicos programados relacionados con asistencia técnica y apoyo a situaciones de emergencia </t>
  </si>
  <si>
    <t>Estudios y diseños de obras elaborados y ajustados para la intervención integral de sitios prioritarios.</t>
  </si>
  <si>
    <t>Número de estudios y diseños de obras elaborados y ajustados / Número estudios y diseños de obras programados para elaborar y ajustar</t>
  </si>
  <si>
    <t>3. Intervenciones para la reducción del riesgo</t>
  </si>
  <si>
    <t xml:space="preserve">Número de obras ejecutadas en sitios críticos / Número de obras programadas para ejecutar </t>
  </si>
  <si>
    <t>Obras ejecutadas de manera integral en sitios críticos para la reducción del riesgo.</t>
  </si>
  <si>
    <t xml:space="preserve">Sitios críticos de ladera coordinados interinstitucional para la intervención integral como estrategia de mitigación de riesgos  </t>
  </si>
  <si>
    <t>Número de sitios críticos de ladera coordinados / Número de sitios críticos de ladera programados para coordinar</t>
  </si>
  <si>
    <t>4. Gestión y apoyo a la intervención</t>
  </si>
  <si>
    <t>Sitios críticos de quebradas y zonas aluviales promovidos para garantizar la intervención  integral como estrategia de mitigación de riesgos.</t>
  </si>
  <si>
    <t xml:space="preserve">Número de sitios críticos de quebradas y zonas aluviales promovidos / Número de sitios críticos de quebradas y zonas aluviales programados para promover </t>
  </si>
  <si>
    <t>5. Recuperación</t>
  </si>
  <si>
    <t>Sectores afectados por procesos de remoción en masa e inundación recuperados</t>
  </si>
  <si>
    <t>Número de sectores recuperados / Número de sectores afectados programados para recuperar</t>
  </si>
  <si>
    <t>Sectores afectados con materiales y suministros para la ejecución de obras de emergencia</t>
  </si>
  <si>
    <t>Número de sectores con materiales y suministro / Número de sectores programados para la ejecución de obras de emergencia</t>
  </si>
  <si>
    <t>1. Emitir 7.000 Diagnósticos y respuestas a requerimientos relacionados con asistencia técnica y apoyo a situaciones de emergencia de manera oportuna.</t>
  </si>
  <si>
    <t>2. Elaborar  10 Diseños de obras menores de emergencia para el restablecimiento temporal de las condiciones del sector afectado.</t>
  </si>
  <si>
    <t>3. Establecer un  marco de actuación  para la evaluación cualitativa y cuantitativa de las condiciones de estabilidad de sectores afectados por procesos de remoción en masa en situaciones de emergencias.</t>
  </si>
  <si>
    <t>5. Elaborar y/o ajustar  10 Estudios y diseños de obras para la intervención integral de sitios prioritarios.</t>
  </si>
  <si>
    <t>6. Ejecutar  18 obras en sitios críticos de manera integral para la reducción del riesgo.</t>
  </si>
  <si>
    <t>8. Promover para 21 Sitios críticos de quebradas y zonas aluviales para garantizar la intervención  integral como estrategia de mitigación de riesgos.</t>
  </si>
  <si>
    <t>363 - 
114 Sitios críticos en zonas de ladera intervenidos con procesos de gestión del riesgo (incluye las 641 hectáreas que se habían planteado en la matriz inicial)</t>
  </si>
  <si>
    <t>364 -  
21 sitios críticos de quebradas en ladera y zonas aluviales intervenidos integramente para prevenir crecientes o avalanchas</t>
  </si>
  <si>
    <t>501 - Número de puntos apoyados en quebradas para la intervención integral</t>
  </si>
  <si>
    <t>365 - 
73 hectáreas recuperadas de la zona de alto riesgo no mitigable de Altos de la Estancia e incorporadas en suelos de protección</t>
  </si>
  <si>
    <t>384 - Número de hectáreas intervenidas</t>
  </si>
  <si>
    <t>812 - Recuperación de la zona declarada suelo de protección por riesgo en el sector Altos de la Estancia de la localidad de Ciudad Bolívar.</t>
  </si>
  <si>
    <t>Familias relocalizadas fuera del polígono de suelo de protección por riesgo,  ocupantes del sector de Altos de la Estancia</t>
  </si>
  <si>
    <t>Número de familias relocalizadas fuera del polígono de suelo de protección por riesgo  / Número de familias a relocalizar fuera del polígono de suelo de protección por riesgo del sector Altos de la Estancia</t>
  </si>
  <si>
    <t>1. Gestión para el reasentamiento, control de la ocupación y participación social</t>
  </si>
  <si>
    <t>1. Gestionar que 560 familias ocupantes del sector de Altos de la Estancia sean relocalizadas fuera del polígono de suelo de protección por riesgo.</t>
  </si>
  <si>
    <t>Acciones implementadas para evitar la reocupación del polígono declarado como suelo de protección por riesgo</t>
  </si>
  <si>
    <t xml:space="preserve">Número de acciones implementadas evitar la reocupación / Número de acciones a implementar evitar la reocupación </t>
  </si>
  <si>
    <t>2. Implementar  10 Acciones para evitar la reocupación del polígono declarado como suelo de protección por riesgo</t>
  </si>
  <si>
    <t>Campañas de monitoreo realizadas en la zona aledaña</t>
  </si>
  <si>
    <t>Número de campañas realizadas en la zona aledaña al polígono / Número de campañas programadas a realizar en la zona aledaña al polígono</t>
  </si>
  <si>
    <t>2. Obras y estudios para la recuperación del sector de altos de la estancia</t>
  </si>
  <si>
    <t>Hectáreas intervenidas en el polígono declarado como Suelo de Protección por Riesgo del Sector de Altos de la Estancia y área adyacentes</t>
  </si>
  <si>
    <t>Número de hectáreas intervenidas en el polígono declarado como suelo de protección por riesgo / Número de hectáreas programadas a intervenir en el polígono de suelo de protección de riesgo</t>
  </si>
  <si>
    <t>3. Realizar  30 Campañas de Monitoreo de la zona aledaña al polígono.</t>
  </si>
  <si>
    <t>Hectáreas saneadas y adquiridas ubicadas dentro del polígono de suelo de protección por riesgo</t>
  </si>
  <si>
    <t>Número de hectáreas saneadas y adquiridas ubicadas dentro del polígono / Número de hectáreas programadas para sanear y adquirir ubicadas dentro del polígono de suelo de protección por riesgo</t>
  </si>
  <si>
    <t>3. Gestión para el saneamiento y adquisición predial</t>
  </si>
  <si>
    <t>5. Sanear y adquirir 73 hectáreas ubicadas dentro del polígono declarado como suelo de protección por riesgo.</t>
  </si>
  <si>
    <t>Acciones de recuperación gestionadas en las instituciones Distritales   para el sector de altos de la estancia y sus alrededores.</t>
  </si>
  <si>
    <t>4. Promoción de acciones para la recuperación de la zona declarada como suelo de protección en altos de la estancia.</t>
  </si>
  <si>
    <t>6. Gestionar  20 Acciones de recuperación en las instituciones Distritales   para el sector de altos de la estancia y sus alrededores.</t>
  </si>
  <si>
    <t>Número acciones de recuperación gestionadas en las instituciones Distritales / Número acciones de recuperación programadas a gestionar en las instituciones Distritales para el sector de Altos de la Estancia y sus alrededores.</t>
  </si>
  <si>
    <t>200 - Poblaciones Resilientes frente a riesgos y cambio climático</t>
  </si>
  <si>
    <t>790 - Fortalecimiento de capacidades sociales, sectoriales y comunitarias para la gestión integral del riesgo</t>
  </si>
  <si>
    <t>367 - 
90.000 personas vinculadas a procesos organizativos y/o de participación para el reconocimiento y gestión del riesgo.</t>
  </si>
  <si>
    <t>386 - Número de personas que participan en procesos educativos y de formación para la apropiación y movilización social para la gestión del riesgo</t>
  </si>
  <si>
    <t>385 - Número de habitantes que reciben información sobre gestión del riesgo</t>
  </si>
  <si>
    <t>Promoción de iniciativas con participación social y comunitaria para la gestión de riesgos a nivel local</t>
  </si>
  <si>
    <t>Fortalecimiento de localidades para generar capacidades institucionales,   sectoriales, sociales y comunitarias en gestión de riesgos</t>
  </si>
  <si>
    <t xml:space="preserve">Número de localidades fortalecidas/ Número de localidades programadas a fortalecer </t>
  </si>
  <si>
    <t xml:space="preserve">1. Iniciativas comunitarias para la Gestión del Riesgo
</t>
  </si>
  <si>
    <t>Número de iniciativas promovidas bajo el esquema de participación social y comunitaria / Número de iniciativas promovidas  con participación social y comunitarias programadas</t>
  </si>
  <si>
    <t>1. Promover  20 iniciativas  con participación social y comunitaria para la gestión de riesgos a nivel local</t>
  </si>
  <si>
    <t>7. Fortalecer  las 20 localidades para generar capacidades institucionales,   sectoriales, sociales y comunitarias en gestión de riesgos</t>
  </si>
  <si>
    <t>2. Vincular 90.000 personas a procesos de organización y de participación</t>
  </si>
  <si>
    <t>Personas vinculadas a procesos de organización y/o participación</t>
  </si>
  <si>
    <t>Número de personas vinculadas a procesos de organización y / o participación /  Número de personas programadas  a vincular</t>
  </si>
  <si>
    <t>3. Producir 5  instrumentos pedagógicos para la capacitación en Gestión de Riesgos</t>
  </si>
  <si>
    <t xml:space="preserve">Producción de instrumentos pedagógicos  para la capacitación en Gestión de Riesgos  </t>
  </si>
  <si>
    <t xml:space="preserve">Número de instrumentos pedagógicos producidos / Número de instrumentos programados </t>
  </si>
  <si>
    <t>3. Educación para la generación de resiliencia en las comunidades</t>
  </si>
  <si>
    <t>Personas de procesos sectoriales, sociales y comunitarios en GR capacitadas</t>
  </si>
  <si>
    <t>Número de personas  capacitadas en GR/ Número de personas programadas a capacitar</t>
  </si>
  <si>
    <t>4. Capacitar a 10.000 Personas de procesos sectoriales, sociales y comunitarios en Gestión de Riesgos</t>
  </si>
  <si>
    <t>5. Capacitar a 10.500 Personas del sector educativo e institucional del distrito en Gestión de Riesgos.</t>
  </si>
  <si>
    <t>Personas del sector educativo e institucional del distrito capacitadas en GR</t>
  </si>
  <si>
    <t>Número de personas del sector educativo e institucional capacitadas en GR/ Número de personas programadas a capacitar</t>
  </si>
  <si>
    <t xml:space="preserve">2. Gestión Local para el fortalecimiento institucional, sectorial, social y comunitario en gestión de riesgos </t>
  </si>
  <si>
    <t>Personas sensibilizadas a través de distintos medios sobre Gestión del Riesgo</t>
  </si>
  <si>
    <t>Número de personas sensibilizadas en GR</t>
  </si>
  <si>
    <t>6. Sensibilizar 2.500.000 personas a través de distintos medios sobre Gestión del Riesgo</t>
  </si>
  <si>
    <t>Procesos culturales realizados que contribuyan a generar hábitos, comportamientos y manifestaciones de GR</t>
  </si>
  <si>
    <t>4. Comunicación para la movilización social frente a la Gestión del Riesgo</t>
  </si>
  <si>
    <t>Procesos culturales relizados bajo el esquema de GR</t>
  </si>
  <si>
    <t>366 - 
2.500.000 habitantes al año sensibilizados sobre riesgo y cambio climático con información pública (Nota: esta magnitud no es acumulativa de una vigencia a otra)</t>
  </si>
  <si>
    <t>788 - Reducción y manejo integral del riesgo de familias localizadas en zonas de alto riesgo no mitigable</t>
  </si>
  <si>
    <t>368 - 
3.232 familias reasentadas por encontrarse en zonas de alto riesgo no mitigable</t>
  </si>
  <si>
    <t>502 - Número de familias identificadas para reasentamiento</t>
  </si>
  <si>
    <t>Instrumentos generados para garantizar el reasentamiento efectivo y oportuno de familias en altos riesgo no mitigable</t>
  </si>
  <si>
    <t>Número de intrumentos generados / Número de Instrumentos programados</t>
  </si>
  <si>
    <t>1. Gestión  y seguimiento para el manejo integral del proceso de reasentamiento de familias en riesgo</t>
  </si>
  <si>
    <t>1. Generar  4  instrumentos para garantizar el reasentamiento efectivo y oportuno de familias en alto riesgo no mitigable.</t>
  </si>
  <si>
    <t xml:space="preserve">Atención integral a  familias evacuadas a través de procesos de orientación y sensibilización </t>
  </si>
  <si>
    <t>5. Atender  985  Familias evacuadas de manera integral,  a través de procesos de orientación y sensibilización a los afectados, de  manera que se garantice el derecho de la población al acceso a las ayudas humanitarias disponibles por el FOPAE.</t>
  </si>
  <si>
    <t xml:space="preserve">Número de familias atendidas de manera integral / Número de familias evacuadas </t>
  </si>
  <si>
    <t>Promover el reasentamiento definitivo de familias ubicadas en zonas de riesgo</t>
  </si>
  <si>
    <t>Número de familias identificadas para reasentamiento / Número de familias en zonas de riesgo</t>
  </si>
  <si>
    <t>Inventario actualizado de las familias ubicadas en zonas de riesgo</t>
  </si>
  <si>
    <t>Inventario actualizado de las familias ubicadas en zonas de riesgo con los repectivos registros de levantamiento de información</t>
  </si>
  <si>
    <t>2. Reasentamiento de familias de alto riesgo no mitigable</t>
  </si>
  <si>
    <t>4. Realizar y actualizar  1  inventario de familias ubicadas en zonas de riesgo de acuerdo con lineamientos establecidos por FOPAE y hacer Entrega de  la documentación e instrumentos de registro  derivados del levantamiento de dicha Información.</t>
  </si>
  <si>
    <t>Porcentaje de pagos inmediatos por concepto de ayudas humanitarias de carácter pecuniario</t>
  </si>
  <si>
    <t>Número de pagos realizados a tiempo/ Número de pagos radicados en el mes</t>
  </si>
  <si>
    <t>3. Relocalización transitoria de familias evacuadas por emergencia o riesgo inminente</t>
  </si>
  <si>
    <t>201 - Fortalecimiento del Sistema  Distrital de Gestión del riesgo</t>
  </si>
  <si>
    <t>793 - Consolidar el Sistema Distrital de Gestión del Riesgo - SDGR</t>
  </si>
  <si>
    <t>369 - Transformar el Sistema Distrital para la prevención y atención de emergencias en el Sistema Distrital de gestión del riesgo - SDGR articulado institucional y territorialmente bajo los principios de la participación, desconcentración y descentralización</t>
  </si>
  <si>
    <t>388 - Sistema Distrital de Gestión del Riesgo reestructurado en los aspectos técnico, operativo, financiero y administrativ</t>
  </si>
  <si>
    <t>1. Transformación y consolidación del SDGR</t>
  </si>
  <si>
    <t>Fondo Distrital de gestión de riesgos reglamentado para financiar el Sistema Distrital de Gestión del Riesgo</t>
  </si>
  <si>
    <t>Plan Distrital de gestión de riesgos ajustado como un instrumento fundamental para garantizar el cumplimiento de los objetivos del Sistema Distrital de Gestión de Riesgos</t>
  </si>
  <si>
    <t xml:space="preserve">Observatorio de gestión de riesgos implemetado para fortalecer el seguimiento y evaluación del Sistema Distrital de Gestión de Riesgos </t>
  </si>
  <si>
    <t>4. Ajustar el 1 Plan Distrital de Gestión de Riesgos como un instrumento fundamental para garantizar el cumplimiento de los objetivos del Sistema Distrital de Gestión de Riesgos</t>
  </si>
  <si>
    <t>9. Implementar  1 Observatorio de Gestión de riesgos para fortalecer el seguimiento y evaluación del Sistema Distrital de Gestión de Riesgos</t>
  </si>
  <si>
    <t>Sistema Distrital de Gestión del Riesgo reglamentado  de forma articulada institucional y territorialmente bajo los principios de la participación, desconcentración y descentralización</t>
  </si>
  <si>
    <t>1.  Reglamentar el 1 Sistema Distrital de Gestión del Riesgo. de forma articulada institucional y territorialmente bajo los principios de la participación, desconcentración y descentralización</t>
  </si>
  <si>
    <t>3. Reglamentar el 1 Fondo Distrital de Gestión de Riesgos para financiar el Sistema Distrital de Gestión del Riesgo</t>
  </si>
  <si>
    <t>Instrumentos de planificación territorial en los cuales se incorporó el componente de Gestión de Riesgos</t>
  </si>
  <si>
    <t>Número de instrumentos en los que se les incorporo el componente de gestión de riesgos / Número de instrumentos programados paea incorporar el componente</t>
  </si>
  <si>
    <t>Lineamientos de gestión sectorial elaborados  para fortalecer la corresponsabilidad pública, privada y ciudadana frente a la Gestión de Riesgos</t>
  </si>
  <si>
    <t>Número de lineamientos sectoriales elaborados / Número de lineamientos programados</t>
  </si>
  <si>
    <t>Mecanismos de cooperación a nivel regional, nacional e internacional establecidos para complementar estrategias de Gestión de Riesgos e intercambio de experiencias y buenas practica</t>
  </si>
  <si>
    <t>Número de mecanismos de cooperación establecidos / Número de mecanismos de cooperación programados</t>
  </si>
  <si>
    <t>2. Articulación y fortalecimiento de los instrumentos de gestión del riesgo en elambito  distrital, regional, nacional e internacional.</t>
  </si>
  <si>
    <t>5. Incorporar en los 5 Instrumentos de planificación territorial el componente de Gestión de Riesgos</t>
  </si>
  <si>
    <t>8. Elaborar  9 Lineamientos de Gestión Sectorial de riesgos para fortalecer la corresponsabilidad pública, privada y ciudadana frente a la Gestión de Riesgos</t>
  </si>
  <si>
    <t>6. Establecer  5 mecanismos  de cooperación a nivel regional, nacional e internacional para complementar estrategias de Gestión de Riesgos e intercambio de experiencias y buenas practica</t>
  </si>
  <si>
    <t>785 - Optimización de la capacidad del Sistema Distrital de Gestión del Riesgo en el manejo de emergencias y desastres.</t>
  </si>
  <si>
    <t>370 - 
100% de las personas afectadas por incidentes emergencias y desastres con respuesta integral y coordinada del SDGR</t>
  </si>
  <si>
    <t>389 - Porcentaje de personas afectadas por incidentes, emergencias y desastres con respuesta integral y coordinada</t>
  </si>
  <si>
    <t>Entidades distritales asesoradas en la formulación e implementación de los PIRE, y/o Plan Integral de Gestión del Riesgo.</t>
  </si>
  <si>
    <t>Número de entidades distritales asesoradas / Número de entidades distritales programadas a asesorar</t>
  </si>
  <si>
    <t>Cursos especializados realizados para el fortalecimiento del SDGR en el manejo de emergencias y desastres.</t>
  </si>
  <si>
    <t>Número de cursos especializados realizados / Número de cursos especializados programados</t>
  </si>
  <si>
    <t>Simulacros distritales actuación frente a un evento de gran magnitud y escenarios específicos desarrollados</t>
  </si>
  <si>
    <t>Número de simulacros distritales de actuación realizados / Número de simulacros distritales de actuación programados</t>
  </si>
  <si>
    <t>1. Preparativos para el manejo de emergencias y desastres</t>
  </si>
  <si>
    <t>1. Asesorar a 45 Entidades Distritales en la formulación e implementación de los PIRE, y/o Plan Integral de Gestión del Riesgo.</t>
  </si>
  <si>
    <t>2. Realizar  50 Cursos especializados para el fortalecimiento del SDGR en el manejo de emergencias y desastres.</t>
  </si>
  <si>
    <t>3. Desarrollar  11 Simulacros Distritales de actuación frente a un evento de gran magnitud y escenarios específicos.</t>
  </si>
  <si>
    <t>Porcentaje suministros de equipos, herramientas, accesorios y ayudas humanitarias no pecuniarias entregados oportunamente en la atención eventos, incidentes, emergencias y desastres</t>
  </si>
  <si>
    <t>(Suministros entregados / Suministros solicitados) * 100</t>
  </si>
  <si>
    <t>Sistema distrital de centros de reserva diseñados e implementados para garantizar el soporte logístico para el manejo de emergencias y desastres</t>
  </si>
  <si>
    <t>2. Logística para el manejo de emergencias y desastres2</t>
  </si>
  <si>
    <t>4. Garantizar el 100 % del suministro de equipos, herramientas, accesorios y ayudas humanitarias no pecuniarias requeridas para la atención oportuna de eventos, incidentes, emergencias y desastres que requieran el soporte logístico</t>
  </si>
  <si>
    <t>Porcentaje de personas afectadas por emergencias y desastres, atendidas con respuesta integral y coordinada del SDGR</t>
  </si>
  <si>
    <t>(Personas atendidas con respuesta integral y coordinada / Personas afectadas  por emergencias y desastres) * 100</t>
  </si>
  <si>
    <t xml:space="preserve">Grupos de respuesta vinculados para  situaciones especificas de emergencia presentadas en Bogotá </t>
  </si>
  <si>
    <t>Número de grupos de respuesta vinculados / Número de grupos de respuesta programados para vincular</t>
  </si>
  <si>
    <t>3. Respuesta integral ante emergencias y desastres</t>
  </si>
  <si>
    <t>Planes de emergencia y contingencia - PEC evaluados para aglomeraciones de Público en el Distrito Capital</t>
  </si>
  <si>
    <t>Número de PEC's para aglomeraciones evaluados / Número de PEC's para aglomeraciones programados</t>
  </si>
  <si>
    <t>Guías y planes tipo generados para la elaboración e implementación de PEC's de Agremiaciones, entidades y comunidad en el Distrito Capital.</t>
  </si>
  <si>
    <t>Número de guías y planes tipo generados / Número de guías y planea tipo programadas a generar</t>
  </si>
  <si>
    <t>4. Seguimiento y control a las actividades de aglomeración de público presentadas en el Distrito Capital.</t>
  </si>
  <si>
    <t>5. Atender 100% de las personas afectadas por emergencias y desastres con respuesta integral y coordinada del SDGR</t>
  </si>
  <si>
    <t xml:space="preserve">6. Vincular a 4 grupos de respuesta para  situaciones especificas de emergencia presentadas en Bogotá </t>
  </si>
  <si>
    <t>7. Evaluar 4308 Planes de emergencia y contingencia para aglomeraciones de Público en el Distrito Capital</t>
  </si>
  <si>
    <t>8. Generar  16 guías y planes tipo para la elaboración e implementación de Planes de Emergencia y Contingencia de Agremiaciones, entidades y comunidad en el Distrito Capital.</t>
  </si>
  <si>
    <t>7240 - Atención de emergencias en el distrito Capital</t>
  </si>
  <si>
    <t>Atención de emergencias en el distrito capital fondo de contingencias para eventos de gran magnitud</t>
  </si>
  <si>
    <t>Apoyar el 100% de las acciones de atención inmediata de emergencias que se requieran en el Distrito.</t>
  </si>
  <si>
    <t>Porcentaje de acciones de atención inmediata de emergencias requeridas por el Distrito</t>
  </si>
  <si>
    <t>789 -  Fortalecimiento del sistema de información de gestión del riesgo - SIRE para la toma de decisiones del Sistema Distrital de Gestión del Riesgo.</t>
  </si>
  <si>
    <t>371 - Fortalecer y posicionar el Sistema de Información para Riesgos y Emergencias- SIRE como fuente oficial y de soporte para la toma de decisiones del SDGR</t>
  </si>
  <si>
    <t>390 -  Sistema de Información para Riesgos y Emergencias - SIRE, oficial, actualizado y con registro de información por los integrantes del SDGR</t>
  </si>
  <si>
    <t>Módulos del SIRE desarrollados e implementados para garantizar el fortalecimiento del Sistema de información de riesgos y emergencias SIRE como fuente única y oficial para la toma de decisiones del SDGR.</t>
  </si>
  <si>
    <t>Plataforma tecnológica mejorada que permita soportar la operación de la entidad, logrando una alta disponibilidad de la información con planes de continuidad de la operación e interoperabilidad con las entidades del sistema Distrital de Gestión del Riesgo</t>
  </si>
  <si>
    <t>Porcentaje de mejora de la plataforma tecnologica / Porcentaje de mejora programado</t>
  </si>
  <si>
    <t>SIRE fortalecido y posicionado  como fuente única y oficial del Sistema Distrital de Gestión de Riesgo</t>
  </si>
  <si>
    <t>1. Construcción y puesta en marcha del modelo de integración e interoperabilidad del SDGR con el SIRE</t>
  </si>
  <si>
    <t>1. Desarrollar e implementar los 12 Módulos del SIRE para garantizar el fortalecimiento del Sistema de información de riesgos y emergencias SIRE como fuente única y oficial para la toma de decisiones del SDGR.</t>
  </si>
  <si>
    <t>2. Mejorar  al 100 % la plataforma Tecnológica que permita soportar la operación de la entidad, logrando una alta disponibilidad de la información con planes de continuidad de la operación e interoperabilidad con las entidades del sistema Distrital de Gestión del Riesgo</t>
  </si>
  <si>
    <t>3. Fortalecer y posicionar   1 SIRE como fuente única y oficial del Sistema Distrital de Gestión de Riesgo</t>
  </si>
  <si>
    <t>Red distrital de telecomunicaciones operada y administrada para activar las entidades del Sistema Distrital de Gestión del Riesgo competentes de la atención de emergencias de acuerdo con los protocolos distritales de atención de emergencias.</t>
  </si>
  <si>
    <t>Red distrital de telecomunicaciones de emergencias ampliada y mejorada  que permita la interoperabilidad de las entidades conectadas  y su interconexión con el NUSE.</t>
  </si>
  <si>
    <t>2. Administrar y operar la red de telecomunicaciones de emergencias del Distrito Capital</t>
  </si>
  <si>
    <t>4. Operar y administrar el 100 % de la red distrital de Telecomunicaciones para activar las entidades del Sistema Distrital de Gestión del Riesgo competentes de la atención de emergencias de acuerdo con los protocolos distritales de atención de emergencias.</t>
  </si>
  <si>
    <t>5. Ampliar y mejorar  1 Red Distrital de Telecomunicaciones de  Emergencia que permita la interoperabilidad de las entidades conectadas  y su interconexión con el NUSE.</t>
  </si>
  <si>
    <t xml:space="preserve">Número del SIRE desarrollados e implementados / Número de módulos del SIRE programados  </t>
  </si>
  <si>
    <t>906 - Fortalecimiento institucional del FOPAE para la gestión del riesgo</t>
  </si>
  <si>
    <t>Soporte administrativo y financiero de la entidad</t>
  </si>
  <si>
    <t xml:space="preserve">Ajuste y Mantenimiento  del  Sistema integrado de gestión del FOPAE </t>
  </si>
  <si>
    <t>Procesos estratégicos y misionales del SDGR y el FOPAE, planeados y controlados</t>
  </si>
  <si>
    <t xml:space="preserve">Número de procesos / Número de procesos programados  </t>
  </si>
  <si>
    <t>Funcionamiento de la red tecnológica del FOPAE.</t>
  </si>
  <si>
    <t>Funcionamiento de la red tecnológica / Funcionamiento óptimo de la red</t>
  </si>
  <si>
    <t>Implementación de las fases de  Reestructuración del FOPAE</t>
  </si>
  <si>
    <t>Fases implementadas de la reestructuración/ Fases programadas</t>
  </si>
  <si>
    <t>Ajuste y control de los mapas de riesgos de los procesos del FOPAE, como estrategia de lucha contra la corrupción y atención al ciudadano</t>
  </si>
  <si>
    <t>Ajuste y control de los mapas de riesgos de los procesos del FOPAE</t>
  </si>
  <si>
    <t>Evaluación de los procesos estratégicos, misionales y de apoyo para la implementación de acciones preventivas y correctivas para el mejoramiento continuo del FOPAE .</t>
  </si>
  <si>
    <t xml:space="preserve">Número de procesos evaluados / Número de procesos programados  </t>
  </si>
  <si>
    <t xml:space="preserve">1. Garantizar el 100 % de los productos por grupos de apoyo administrativo y financiero de la entidad </t>
  </si>
  <si>
    <t>2. Ajustar y mantener  1 Sistema integrado de gestión del FOPAE acorde con el nuevo SDGR y la reestructuración de la entidad</t>
  </si>
  <si>
    <t>3. Planear y controlar los 21 Procesos estratégicos y misionales del SDGR y el FOPAE</t>
  </si>
  <si>
    <t>4. Garantizar  100 % de funcionamiento de la red tecnológica del FOPAE.</t>
  </si>
  <si>
    <t xml:space="preserve">5. Garantizar  100 % eficiencia en la provisión de bienes y servicios de soporte a  todas las áreas que conforman la Entidad  </t>
  </si>
  <si>
    <t>1. Seguimiento y evaluación a los planes estratégicos de la entidad</t>
  </si>
  <si>
    <t>2.  Fortalecimiento tecnológico que soporta la gestión integral del riesgo</t>
  </si>
  <si>
    <t>3. Adquisición de bienes y servicios</t>
  </si>
  <si>
    <t>4. Reestructuración administrativa del Copa</t>
  </si>
  <si>
    <t>5. Estrategia anticorrupción y atención al ciudadano</t>
  </si>
  <si>
    <t>6. Implementar las 5 Fases de la Reestructuración del FOPAE, para la laborización acorde con la normatividad vigente, presupuesto y el nuevo modelo del SDGR</t>
  </si>
  <si>
    <t>7. Ajustar y controlar el 100 % de los mapas de riesgos de los procesos del FOPAE, como estrategia de lucha contra la corrupción y atención al ciudadano</t>
  </si>
  <si>
    <t>8. Evaluar los 21 Procesos estratégicos, misionales y apoyo para implementar acciones preventivas y correctivas para el mejoramiento continuo del FOPAE .</t>
  </si>
  <si>
    <t>03 - Una Bogotá que defiende y fortalece lo público</t>
  </si>
  <si>
    <t>457 - Implementar en el 100% de las entidades del distrito el Sistema Integrado de Gestión</t>
  </si>
  <si>
    <t xml:space="preserve">31 - Fortalecimiento de la función administrativa y desarrollo institucional
</t>
  </si>
  <si>
    <t xml:space="preserve">235. Sistemas de mejoramiento de la gestión y de la capacidad operativa de las entidades
</t>
  </si>
  <si>
    <t>4. Emitir 2000 conceptos tecnicos de riesgo para la planificación sectorial y territorial</t>
  </si>
  <si>
    <t>5. Elaborar 3 mapas de zonificación de riesgos para el manejo de microcuencas en el Distrito Capital</t>
  </si>
  <si>
    <t>6. Elaborar 3 mapas de zonificación de riesgos para la planificación e intervenciones estratégicas del Distrito Capital</t>
  </si>
  <si>
    <t>11. Suministrar para 10 sectores afectados materiales y suministros para la ejecución de obras de emergencia</t>
  </si>
  <si>
    <t>4. Rediseñar un aplicativo  para el seguimiento de las recomendaciones de los diagnósticos y conceptos técnicos</t>
  </si>
  <si>
    <t>RESERVAS 2013</t>
  </si>
  <si>
    <t>RESERVAS EJE. MARZO 31/13</t>
  </si>
  <si>
    <t>1.  Mantener el 100% de las redes de monitoreo operando en condiciones óptimas.</t>
  </si>
  <si>
    <t>2. Diseñar 3  modelos de evaluación de daños para  Bogotá y la región.</t>
  </si>
  <si>
    <t>3. Definir para 5 sectores estructurantes los lineamientos para la evaluación de la vulnerabilidad funcional del Distrito - Capital</t>
  </si>
  <si>
    <t>Creciente</t>
  </si>
  <si>
    <t>8. Realizar  3 procesos culturales que contribuyan a generar hábitos, comportamientos y manifestaciones de Gestión de Riesgo</t>
  </si>
  <si>
    <t>4. Intervenir  73 hectáreas del polígono declarado como Suelo de Protección por Riesgo del Sector de Altos de la Estancia y áreas adyacentes, mediante la gestión o implementación de obras mitigación y manejo del riesgo.</t>
  </si>
  <si>
    <t>EJE. MZO. 31/13</t>
  </si>
  <si>
    <t>EJE. JUNIO 30/13</t>
  </si>
  <si>
    <t>RESERVAS EJE. JUNIO 30/13</t>
  </si>
  <si>
    <t>EJEC. JUNIO 30/13</t>
  </si>
  <si>
    <t>9. Diseñar e Implementar  1 Sistema distrital de centros de reserva para garantizar el soporte logístico para el manejo de emergencias y desastres</t>
  </si>
  <si>
    <t>7. Coordinar para 114 Sitios críticos de ladera la gestión interinstitucional para la intervención integral como estrategia de mitigación de riesgos.</t>
  </si>
  <si>
    <t xml:space="preserve">9. Gestionar la recuperación  de 5 Sectores afectados por procesos de remoción en masa e inundación. </t>
  </si>
  <si>
    <t>EJEC. AGTO. 30/13</t>
  </si>
  <si>
    <t>EJE. AGTO. 31/13</t>
  </si>
  <si>
    <t>RESERVAS EJE. AGTO. 31/13</t>
  </si>
  <si>
    <t>EJEC. SEP. 30/13</t>
  </si>
  <si>
    <t>EJE. SEP. 30/13</t>
  </si>
  <si>
    <t>RESERVAS EJE. SEP. 30/13</t>
  </si>
  <si>
    <t>2. Promover que 5.805 Familias ubicadas en zonas de riesgo sean reasentadas en forma definitiva</t>
  </si>
  <si>
    <t>3. Garantizar a 4.952  Familias evacuadas el pago inmediato de las ayudas humanitarias de carácter pecuniario</t>
  </si>
  <si>
    <t>480 - Porcentaje de implementación del Sistema Integrado de Gestión</t>
  </si>
  <si>
    <t>EJEC. NOV. 30/13</t>
  </si>
  <si>
    <t>EJE. NOV. 30/13</t>
  </si>
  <si>
    <t>RESERVAS EJE. NOV. 30/13</t>
  </si>
  <si>
    <t>EJE. DIC. 30/13</t>
  </si>
  <si>
    <t>RESERVAS EJE. DIC. 30/13</t>
  </si>
  <si>
    <t>EJEC. DIC. 30/13</t>
  </si>
  <si>
    <t>COSTEO DICIEMBRE 2013- BOGOTÁ HUMANA</t>
  </si>
  <si>
    <t>COSTEO A DICIEMBRE 2013- BOGOTÁ HUMANA</t>
  </si>
  <si>
    <t>VIGENCIA BOGOTÁ HUMANA</t>
  </si>
  <si>
    <t>RESERVAS BOGOTÁ HUMANA</t>
  </si>
  <si>
    <t>PROYECTO</t>
  </si>
  <si>
    <t>META PROYECTO DE INVERSIÓN</t>
  </si>
  <si>
    <t>APROPIACIÓN</t>
  </si>
  <si>
    <t>EJECUCIÓN</t>
  </si>
  <si>
    <t>GIROS</t>
  </si>
  <si>
    <t>729 - Generación  y actualización del conocimiento en el marco de la gestión del riesgo</t>
  </si>
  <si>
    <t>780  - Mitigación y manejo de zonas de alto riesgo para su recuperación e integración al espacio urbano y rural</t>
  </si>
  <si>
    <t>789 - Fortalecimiento del sistema de información de Gestión del Riesgo - SIRE, para la toma de decisiones del Sistema Distrital de Gestión del Riesgo</t>
  </si>
  <si>
    <t>790 -  Fortalecimiento de capacidades sociales, sectoriales  y comunitarias para la gestión integral del riesgo</t>
  </si>
  <si>
    <t xml:space="preserve"> 812 -  Recuperación de la zona declarada suelo de protecciónpor riesgo en el sector Altos de la Estancia. Localidad de Ciudad Bolivar</t>
  </si>
  <si>
    <t xml:space="preserve"> 906 - Fortalecimiento institucional del FOPAE para la gestión del riesgo</t>
  </si>
  <si>
    <t xml:space="preserve">7240 -  Atención de Emergencias en el Distrito Capital </t>
  </si>
  <si>
    <t>3-3-7-99 ASIGNACION NO DISTRIBUIDA</t>
  </si>
  <si>
    <t xml:space="preserve">3-3-4 PASIVOS EXIGIBLES </t>
  </si>
  <si>
    <t>3-1-5 PASIVOS EXIGIBLES FUNCIONAMIENTO</t>
  </si>
  <si>
    <t>APROPIACIÓN "BOGOTÁ HUMANA"</t>
  </si>
  <si>
    <t>RESERVAS B HUMANA</t>
  </si>
  <si>
    <t xml:space="preserve">RESERVAS B POSITIVA </t>
  </si>
  <si>
    <t>3-3-4 PASIVOS EXIGIBLES</t>
  </si>
  <si>
    <t>TOTAL PRESUPUESTO</t>
  </si>
  <si>
    <t>En revisión</t>
  </si>
  <si>
    <t>%</t>
  </si>
  <si>
    <t>No Reporto</t>
  </si>
  <si>
    <t>PROGRAMADO</t>
  </si>
  <si>
    <r>
      <t xml:space="preserve">0 </t>
    </r>
    <r>
      <rPr>
        <sz val="8"/>
        <color indexed="10"/>
        <rFont val="Century Gothic"/>
        <family val="2"/>
      </rPr>
      <t>/ Sin reporte en el sistema durante todo el año</t>
    </r>
  </si>
  <si>
    <t>0 / Sin reporte en el sistema durante todo el año</t>
  </si>
  <si>
    <t>PROG.</t>
  </si>
  <si>
    <t xml:space="preserve">10. Gestionar la recuperación  de 5 Sectores afectados por procesos de remoción en masa e inundación. </t>
  </si>
  <si>
    <t>EJE. DIC. 30/13 vigencia</t>
  </si>
  <si>
    <t>EJE. DIC. 30/13 reserva</t>
  </si>
  <si>
    <t>Ponderación</t>
  </si>
  <si>
    <t>Incremental</t>
  </si>
  <si>
    <t>Tipo Anualización</t>
  </si>
  <si>
    <t>Número de conceptos emitidos</t>
  </si>
  <si>
    <t>Aplicativo  rediseñado para el seguimiento de las recomendaciones de los diagnósticos y conceptos técnicos</t>
  </si>
  <si>
    <t xml:space="preserve"> </t>
  </si>
  <si>
    <t xml:space="preserve">Productos por grupos de apoyo administrativo y financiero de la entidad </t>
  </si>
  <si>
    <t xml:space="preserve">Provisión de bienes y servicios de soporte a todas las áreas que conforman la Entidad garantizados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</si>
</sst>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 #,##0_);[Red]\(&quot;$&quot;\ #,##0\)"/>
    <numFmt numFmtId="164" formatCode="_ * #,##0.00_ ;_ * \-#,##0.00_ ;_ * &quot;-&quot;??_ ;_ @_ "/>
    <numFmt numFmtId="165" formatCode="#,##0.0"/>
    <numFmt numFmtId="166" formatCode="&quot;$&quot;\ #,##0"/>
    <numFmt numFmtId="167" formatCode="0.0"/>
    <numFmt numFmtId="168" formatCode="0.0%"/>
    <numFmt numFmtId="169" formatCode="_ * #,##0_ ;_ * \-#,##0_ ;_ * &quot;-&quot;??_ ;_ @_ "/>
    <numFmt numFmtId="170" formatCode="_(* #,##0_);_(* \(#,##0\);_(* &quot;-&quot;??_);_(@_)"/>
    <numFmt numFmtId="171" formatCode="0.0&quot;%&quot;"/>
  </numFmts>
  <fonts count="55" x14ac:knownFonts="1">
    <font>
      <sz val="10"/>
      <name val="Arial"/>
    </font>
    <font>
      <sz val="10"/>
      <name val="Arial"/>
      <family val="2"/>
    </font>
    <font>
      <b/>
      <sz val="10"/>
      <name val="Arial"/>
      <family val="2"/>
    </font>
    <font>
      <sz val="12"/>
      <name val="Arial"/>
      <family val="2"/>
    </font>
    <font>
      <sz val="10"/>
      <color indexed="8"/>
      <name val="Arial"/>
      <family val="2"/>
    </font>
    <font>
      <sz val="10"/>
      <name val="Arial"/>
      <family val="2"/>
    </font>
    <font>
      <b/>
      <sz val="12"/>
      <name val="Arial"/>
      <family val="2"/>
    </font>
    <font>
      <b/>
      <sz val="12"/>
      <name val="Arial Black"/>
      <family val="2"/>
    </font>
    <font>
      <sz val="11"/>
      <name val="Arial"/>
      <family val="2"/>
    </font>
    <font>
      <b/>
      <sz val="14"/>
      <name val="Arial"/>
      <family val="2"/>
    </font>
    <font>
      <b/>
      <sz val="16"/>
      <name val="Arial Black"/>
      <family val="2"/>
    </font>
    <font>
      <b/>
      <sz val="9"/>
      <name val="Arial"/>
      <family val="2"/>
    </font>
    <font>
      <b/>
      <sz val="11"/>
      <name val="Arial"/>
      <family val="2"/>
    </font>
    <font>
      <b/>
      <sz val="16"/>
      <name val="Arial"/>
      <family val="2"/>
    </font>
    <font>
      <sz val="10"/>
      <name val="Arial"/>
      <family val="2"/>
    </font>
    <font>
      <sz val="8"/>
      <name val="Arial"/>
      <family val="2"/>
    </font>
    <font>
      <sz val="9"/>
      <color indexed="81"/>
      <name val="Tahoma"/>
      <family val="2"/>
    </font>
    <font>
      <b/>
      <sz val="9"/>
      <color indexed="81"/>
      <name val="Tahoma"/>
      <family val="2"/>
    </font>
    <font>
      <b/>
      <sz val="11"/>
      <color indexed="81"/>
      <name val="Tahoma"/>
      <family val="2"/>
    </font>
    <font>
      <sz val="11"/>
      <color indexed="81"/>
      <name val="Tahoma"/>
      <family val="2"/>
    </font>
    <font>
      <b/>
      <sz val="10"/>
      <color indexed="81"/>
      <name val="Tahoma"/>
      <family val="2"/>
    </font>
    <font>
      <sz val="10"/>
      <color indexed="81"/>
      <name val="Tahoma"/>
      <family val="2"/>
    </font>
    <font>
      <b/>
      <sz val="12"/>
      <color indexed="81"/>
      <name val="Tahoma"/>
      <family val="2"/>
    </font>
    <font>
      <sz val="12"/>
      <color indexed="81"/>
      <name val="Tahoma"/>
      <family val="2"/>
    </font>
    <font>
      <sz val="9"/>
      <name val="Arial"/>
      <family val="2"/>
    </font>
    <font>
      <b/>
      <sz val="10"/>
      <color indexed="8"/>
      <name val="Arial"/>
      <family val="2"/>
    </font>
    <font>
      <b/>
      <sz val="10"/>
      <color indexed="12"/>
      <name val="Arial"/>
      <family val="2"/>
    </font>
    <font>
      <sz val="18"/>
      <name val="Arial"/>
      <family val="2"/>
    </font>
    <font>
      <sz val="8"/>
      <color indexed="10"/>
      <name val="Century Gothic"/>
      <family val="2"/>
    </font>
    <font>
      <b/>
      <sz val="9"/>
      <color indexed="8"/>
      <name val="Tahoma"/>
      <family val="2"/>
    </font>
    <font>
      <sz val="9"/>
      <color indexed="8"/>
      <name val="Tahoma"/>
      <family val="2"/>
    </font>
    <font>
      <sz val="10"/>
      <name val="Arial"/>
      <family val="2"/>
    </font>
    <font>
      <sz val="11"/>
      <color theme="1"/>
      <name val="Calibri"/>
      <family val="2"/>
      <scheme val="minor"/>
    </font>
    <font>
      <sz val="10"/>
      <color theme="1"/>
      <name val="Arial"/>
      <family val="2"/>
    </font>
    <font>
      <b/>
      <sz val="10"/>
      <color rgb="FFFF0000"/>
      <name val="Arial"/>
      <family val="2"/>
    </font>
    <font>
      <sz val="10"/>
      <color rgb="FFFF0000"/>
      <name val="Arial"/>
      <family val="2"/>
    </font>
    <font>
      <b/>
      <sz val="10.5"/>
      <color rgb="FF000000"/>
      <name val="Century Gothic"/>
      <family val="2"/>
    </font>
    <font>
      <sz val="12"/>
      <color rgb="FF000000"/>
      <name val="Century Gothic"/>
      <family val="2"/>
    </font>
    <font>
      <b/>
      <sz val="10"/>
      <color rgb="FF000000"/>
      <name val="Century Gothic"/>
      <family val="2"/>
    </font>
    <font>
      <sz val="10"/>
      <color rgb="FF000000"/>
      <name val="Century Gothic"/>
      <family val="2"/>
    </font>
    <font>
      <b/>
      <sz val="12"/>
      <color rgb="FF000000"/>
      <name val="Century Gothic"/>
      <family val="2"/>
    </font>
    <font>
      <sz val="12"/>
      <color rgb="FFFF0000"/>
      <name val="Century Gothic"/>
      <family val="2"/>
    </font>
    <font>
      <b/>
      <sz val="11"/>
      <color rgb="FF000000"/>
      <name val="Century Gothic"/>
      <family val="2"/>
    </font>
    <font>
      <sz val="11"/>
      <color rgb="FF000000"/>
      <name val="Century Gothic"/>
      <family val="2"/>
    </font>
    <font>
      <sz val="10.5"/>
      <color rgb="FF000000"/>
      <name val="Century Gothic"/>
      <family val="2"/>
    </font>
    <font>
      <sz val="10"/>
      <color rgb="FFFF0000"/>
      <name val="Century Gothic"/>
      <family val="2"/>
    </font>
    <font>
      <sz val="14"/>
      <color rgb="FF000000"/>
      <name val="Century Gothic"/>
      <family val="2"/>
    </font>
    <font>
      <sz val="12"/>
      <color rgb="FF000000"/>
      <name val="Arial"/>
      <family val="2"/>
    </font>
    <font>
      <sz val="16"/>
      <color rgb="FF000000"/>
      <name val="Century Gothic"/>
      <family val="2"/>
    </font>
    <font>
      <sz val="10.5"/>
      <color rgb="FFFF0000"/>
      <name val="Century Gothic"/>
      <family val="2"/>
    </font>
    <font>
      <b/>
      <sz val="10"/>
      <color theme="1"/>
      <name val="Arial"/>
      <family val="2"/>
    </font>
    <font>
      <b/>
      <sz val="12"/>
      <color theme="1"/>
      <name val="Arial"/>
      <family val="2"/>
    </font>
    <font>
      <b/>
      <sz val="14"/>
      <color rgb="FF000000"/>
      <name val="Century Gothic"/>
      <family val="2"/>
    </font>
    <font>
      <sz val="12"/>
      <name val="Century Gothic"/>
      <family val="2"/>
    </font>
    <font>
      <sz val="10"/>
      <name val="Century Gothic"/>
      <family val="2"/>
    </font>
  </fonts>
  <fills count="22">
    <fill>
      <patternFill patternType="none"/>
    </fill>
    <fill>
      <patternFill patternType="gray125"/>
    </fill>
    <fill>
      <patternFill patternType="solid">
        <fgColor indexed="45"/>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3" tint="0.79998168889431442"/>
        <bgColor indexed="64"/>
      </patternFill>
    </fill>
    <fill>
      <patternFill patternType="solid">
        <fgColor rgb="FFFF99CC"/>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rgb="FFA53010"/>
        <bgColor indexed="64"/>
      </patternFill>
    </fill>
    <fill>
      <patternFill patternType="solid">
        <fgColor rgb="FFC3DED3"/>
        <bgColor indexed="64"/>
      </patternFill>
    </fill>
    <fill>
      <patternFill patternType="solid">
        <fgColor rgb="FFEEF1E9"/>
        <bgColor indexed="64"/>
      </patternFill>
    </fill>
    <fill>
      <patternFill patternType="solid">
        <fgColor rgb="FFF0E8E7"/>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6" tint="0.399975585192419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2"/>
      </left>
      <right style="thin">
        <color indexed="62"/>
      </right>
      <top style="thin">
        <color indexed="62"/>
      </top>
      <bottom style="hair">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thin">
        <color rgb="FF333399"/>
      </left>
      <right style="thin">
        <color rgb="FF333399"/>
      </right>
      <top style="hair">
        <color rgb="FF333399"/>
      </top>
      <bottom style="hair">
        <color rgb="FF333399"/>
      </bottom>
      <diagonal/>
    </border>
    <border>
      <left style="thin">
        <color rgb="FF333399"/>
      </left>
      <right style="thin">
        <color rgb="FF333399"/>
      </right>
      <top style="thin">
        <color rgb="FF333399"/>
      </top>
      <bottom style="hair">
        <color rgb="FF333399"/>
      </bottom>
      <diagonal/>
    </border>
    <border>
      <left style="thin">
        <color rgb="FF4F81BD"/>
      </left>
      <right style="thin">
        <color rgb="FF4F81BD"/>
      </right>
      <top style="thin">
        <color rgb="FF4F81BD"/>
      </top>
      <bottom style="hair">
        <color rgb="FF4F81BD"/>
      </bottom>
      <diagonal/>
    </border>
    <border>
      <left style="thin">
        <color rgb="FF4F81BD"/>
      </left>
      <right style="thin">
        <color rgb="FF4F81BD"/>
      </right>
      <top style="hair">
        <color rgb="FF4F81BD"/>
      </top>
      <bottom style="hair">
        <color rgb="FF4F81BD"/>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top style="medium">
        <color rgb="FFFFFFFF"/>
      </top>
      <bottom/>
      <diagonal/>
    </border>
    <border>
      <left/>
      <right style="medium">
        <color rgb="FFFFFFFF"/>
      </right>
      <top style="medium">
        <color rgb="FFFFFFFF"/>
      </top>
      <bottom/>
      <diagonal/>
    </border>
    <border>
      <left/>
      <right/>
      <top/>
      <bottom style="medium">
        <color rgb="FFFFFFFF"/>
      </bottom>
      <diagonal/>
    </border>
  </borders>
  <cellStyleXfs count="7">
    <xf numFmtId="0" fontId="0" fillId="0" borderId="0"/>
    <xf numFmtId="164" fontId="1" fillId="0" borderId="0" applyFont="0" applyFill="0" applyBorder="0" applyAlignment="0" applyProtection="0"/>
    <xf numFmtId="164" fontId="14" fillId="0" borderId="0" applyFont="0" applyFill="0" applyBorder="0" applyAlignment="0" applyProtection="0"/>
    <xf numFmtId="0" fontId="5" fillId="0" borderId="0"/>
    <xf numFmtId="0" fontId="32" fillId="0" borderId="0"/>
    <xf numFmtId="9" fontId="1" fillId="0" borderId="0" applyFont="0" applyFill="0" applyBorder="0" applyAlignment="0" applyProtection="0"/>
    <xf numFmtId="9" fontId="14" fillId="0" borderId="0" applyFont="0" applyFill="0" applyBorder="0" applyAlignment="0" applyProtection="0"/>
  </cellStyleXfs>
  <cellXfs count="530">
    <xf numFmtId="0" fontId="0" fillId="0" borderId="0" xfId="0"/>
    <xf numFmtId="0" fontId="3" fillId="0" borderId="0" xfId="0" applyFont="1" applyAlignment="1">
      <alignment vertical="center" wrapText="1"/>
    </xf>
    <xf numFmtId="0" fontId="5" fillId="0" borderId="0" xfId="0" applyFont="1" applyAlignment="1">
      <alignment vertical="center" wrapText="1"/>
    </xf>
    <xf numFmtId="0" fontId="5" fillId="0" borderId="1" xfId="0" applyFont="1" applyFill="1" applyBorder="1" applyAlignment="1">
      <alignment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168" fontId="5" fillId="0" borderId="1" xfId="0" applyNumberFormat="1" applyFont="1" applyFill="1" applyBorder="1" applyAlignment="1">
      <alignment horizontal="center" vertical="center" wrapText="1"/>
    </xf>
    <xf numFmtId="0" fontId="5" fillId="0" borderId="2" xfId="0" applyFont="1" applyFill="1" applyBorder="1" applyAlignment="1">
      <alignment vertical="center" wrapText="1"/>
    </xf>
    <xf numFmtId="166" fontId="5" fillId="7" borderId="1" xfId="0" applyNumberFormat="1" applyFont="1" applyFill="1" applyBorder="1" applyAlignment="1">
      <alignment horizontal="center"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9"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3" fontId="5" fillId="0" borderId="1" xfId="0" applyNumberFormat="1" applyFont="1" applyFill="1" applyBorder="1" applyAlignment="1">
      <alignment vertical="center" wrapText="1"/>
    </xf>
    <xf numFmtId="10" fontId="5" fillId="0" borderId="5" xfId="0" applyNumberFormat="1" applyFont="1" applyFill="1" applyBorder="1" applyAlignment="1">
      <alignment horizontal="center" vertical="center" wrapText="1"/>
    </xf>
    <xf numFmtId="0" fontId="5" fillId="0" borderId="6" xfId="0" applyFont="1" applyBorder="1" applyAlignment="1">
      <alignment vertical="center" wrapText="1"/>
    </xf>
    <xf numFmtId="3" fontId="5" fillId="0" borderId="6" xfId="0" applyNumberFormat="1" applyFont="1" applyBorder="1" applyAlignment="1">
      <alignment vertical="center" wrapText="1"/>
    </xf>
    <xf numFmtId="9" fontId="5" fillId="0" borderId="7" xfId="0" applyNumberFormat="1" applyFont="1" applyBorder="1" applyAlignment="1">
      <alignment horizontal="center" vertical="center" wrapText="1"/>
    </xf>
    <xf numFmtId="0" fontId="5" fillId="0" borderId="8" xfId="0" applyFont="1" applyFill="1" applyBorder="1" applyAlignment="1">
      <alignment vertical="center" wrapText="1"/>
    </xf>
    <xf numFmtId="0" fontId="5" fillId="0" borderId="9" xfId="0" applyFont="1" applyBorder="1" applyAlignment="1">
      <alignment vertical="center" wrapText="1"/>
    </xf>
    <xf numFmtId="0" fontId="33" fillId="0" borderId="0" xfId="0" applyFont="1" applyAlignment="1">
      <alignment horizontal="center" vertical="center" wrapText="1"/>
    </xf>
    <xf numFmtId="0" fontId="8" fillId="0" borderId="0" xfId="0" applyFont="1" applyAlignment="1">
      <alignment vertical="center" wrapText="1"/>
    </xf>
    <xf numFmtId="0" fontId="12" fillId="8" borderId="5" xfId="0" applyFont="1" applyFill="1" applyBorder="1" applyAlignment="1">
      <alignment horizontal="center" vertical="center" wrapText="1"/>
    </xf>
    <xf numFmtId="0" fontId="5" fillId="7" borderId="1" xfId="0" applyFont="1" applyFill="1" applyBorder="1" applyAlignment="1">
      <alignment vertical="center" wrapText="1"/>
    </xf>
    <xf numFmtId="0" fontId="12" fillId="8" borderId="5" xfId="0" applyFont="1" applyFill="1" applyBorder="1" applyAlignment="1">
      <alignment horizontal="center" vertical="center" wrapText="1"/>
    </xf>
    <xf numFmtId="166" fontId="2" fillId="9" borderId="1" xfId="0" applyNumberFormat="1" applyFont="1" applyFill="1" applyBorder="1" applyAlignment="1">
      <alignment horizontal="right" vertical="center" wrapText="1"/>
    </xf>
    <xf numFmtId="0" fontId="5" fillId="0" borderId="0" xfId="0" applyFont="1" applyAlignment="1">
      <alignment horizontal="right" vertical="center" wrapText="1"/>
    </xf>
    <xf numFmtId="0" fontId="10" fillId="0" borderId="0" xfId="0" applyFont="1" applyAlignment="1">
      <alignment horizontal="right" vertical="center" wrapText="1"/>
    </xf>
    <xf numFmtId="166" fontId="2" fillId="7" borderId="1" xfId="0" applyNumberFormat="1" applyFont="1" applyFill="1" applyBorder="1" applyAlignment="1">
      <alignment horizontal="right" vertical="center" wrapText="1"/>
    </xf>
    <xf numFmtId="0" fontId="12" fillId="8" borderId="5" xfId="0" applyFont="1" applyFill="1" applyBorder="1" applyAlignment="1">
      <alignment horizontal="center" vertical="center" wrapText="1"/>
    </xf>
    <xf numFmtId="0" fontId="5" fillId="7" borderId="2" xfId="0" applyFont="1" applyFill="1" applyBorder="1" applyAlignment="1">
      <alignment horizontal="center" vertical="center" wrapText="1"/>
    </xf>
    <xf numFmtId="3" fontId="5" fillId="7" borderId="1" xfId="0" applyNumberFormat="1" applyFont="1" applyFill="1" applyBorder="1" applyAlignment="1">
      <alignment horizontal="center" vertical="center" wrapText="1"/>
    </xf>
    <xf numFmtId="9" fontId="5" fillId="7" borderId="1" xfId="0" applyNumberFormat="1" applyFont="1" applyFill="1" applyBorder="1" applyAlignment="1">
      <alignment horizontal="center" vertical="center" wrapText="1"/>
    </xf>
    <xf numFmtId="10" fontId="5" fillId="7" borderId="5" xfId="0" applyNumberFormat="1" applyFont="1" applyFill="1" applyBorder="1" applyAlignment="1">
      <alignment horizontal="center" vertical="center" wrapText="1"/>
    </xf>
    <xf numFmtId="0" fontId="4" fillId="7" borderId="1" xfId="0" applyFont="1" applyFill="1" applyBorder="1" applyAlignment="1">
      <alignment horizontal="left" vertical="center" wrapText="1"/>
    </xf>
    <xf numFmtId="166" fontId="2" fillId="9"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3" fontId="5" fillId="0" borderId="0" xfId="0" applyNumberFormat="1" applyFont="1" applyAlignment="1">
      <alignment vertical="center" wrapText="1"/>
    </xf>
    <xf numFmtId="3" fontId="5" fillId="7" borderId="0" xfId="0" applyNumberFormat="1" applyFont="1" applyFill="1" applyAlignment="1">
      <alignment vertical="center" wrapText="1"/>
    </xf>
    <xf numFmtId="3" fontId="33" fillId="0" borderId="0" xfId="0" applyNumberFormat="1" applyFont="1" applyAlignment="1">
      <alignment vertical="center" wrapText="1"/>
    </xf>
    <xf numFmtId="9" fontId="5" fillId="7" borderId="1" xfId="0" applyNumberFormat="1" applyFont="1" applyFill="1" applyBorder="1" applyAlignment="1">
      <alignment horizontal="center" vertical="center" wrapText="1"/>
    </xf>
    <xf numFmtId="3" fontId="15" fillId="0" borderId="0" xfId="0" applyNumberFormat="1" applyFont="1" applyAlignment="1">
      <alignment vertical="center" wrapText="1"/>
    </xf>
    <xf numFmtId="9" fontId="5" fillId="0" borderId="0" xfId="5" applyNumberFormat="1" applyFont="1" applyAlignment="1">
      <alignment vertical="center" wrapText="1"/>
    </xf>
    <xf numFmtId="166" fontId="5" fillId="7" borderId="1" xfId="0" applyNumberFormat="1" applyFont="1" applyFill="1" applyBorder="1" applyAlignment="1">
      <alignment horizontal="right" vertical="center" wrapText="1"/>
    </xf>
    <xf numFmtId="0" fontId="4" fillId="7" borderId="1" xfId="0" applyFont="1" applyFill="1" applyBorder="1" applyAlignment="1">
      <alignment horizontal="justify" vertical="center" wrapText="1"/>
    </xf>
    <xf numFmtId="166" fontId="34" fillId="7" borderId="1" xfId="0" applyNumberFormat="1" applyFont="1" applyFill="1" applyBorder="1" applyAlignment="1">
      <alignment horizontal="center" vertical="center" wrapText="1"/>
    </xf>
    <xf numFmtId="166" fontId="5" fillId="7" borderId="1" xfId="0" applyNumberFormat="1" applyFont="1" applyFill="1" applyBorder="1" applyAlignment="1">
      <alignment vertical="center" wrapText="1"/>
    </xf>
    <xf numFmtId="167" fontId="5" fillId="7" borderId="1" xfId="0" applyNumberFormat="1" applyFont="1" applyFill="1" applyBorder="1" applyAlignment="1">
      <alignment horizontal="left" vertical="center" wrapText="1"/>
    </xf>
    <xf numFmtId="0" fontId="4" fillId="10" borderId="1" xfId="0" applyFont="1" applyFill="1" applyBorder="1" applyAlignment="1">
      <alignment horizontal="justify" vertical="center" wrapText="1"/>
    </xf>
    <xf numFmtId="166" fontId="5" fillId="0" borderId="0" xfId="0" applyNumberFormat="1" applyFont="1" applyAlignment="1">
      <alignment vertical="center" wrapText="1"/>
    </xf>
    <xf numFmtId="169" fontId="5" fillId="0" borderId="0" xfId="1" applyNumberFormat="1" applyFont="1" applyAlignment="1">
      <alignment vertical="center" wrapText="1"/>
    </xf>
    <xf numFmtId="169" fontId="5" fillId="0" borderId="0" xfId="0" applyNumberFormat="1" applyFont="1" applyAlignment="1">
      <alignment vertical="center" wrapText="1"/>
    </xf>
    <xf numFmtId="4" fontId="5" fillId="7" borderId="1" xfId="0" applyNumberFormat="1" applyFont="1" applyFill="1" applyBorder="1" applyAlignment="1">
      <alignment horizontal="center" vertical="center" wrapText="1"/>
    </xf>
    <xf numFmtId="169" fontId="5" fillId="7" borderId="1" xfId="1" applyNumberFormat="1" applyFont="1" applyFill="1" applyBorder="1" applyAlignment="1">
      <alignment vertical="center" wrapText="1"/>
    </xf>
    <xf numFmtId="169" fontId="5" fillId="7" borderId="1" xfId="0" applyNumberFormat="1" applyFont="1" applyFill="1" applyBorder="1" applyAlignment="1">
      <alignment horizontal="center" vertical="center" wrapText="1"/>
    </xf>
    <xf numFmtId="0" fontId="5" fillId="0" borderId="0" xfId="0" applyFont="1" applyFill="1" applyAlignment="1">
      <alignment vertical="center" wrapText="1"/>
    </xf>
    <xf numFmtId="3" fontId="5" fillId="0" borderId="1" xfId="0" applyNumberFormat="1" applyFont="1" applyFill="1" applyBorder="1" applyAlignment="1">
      <alignment horizontal="center" vertical="center" wrapText="1"/>
    </xf>
    <xf numFmtId="9" fontId="5" fillId="0" borderId="1" xfId="5" applyFont="1" applyFill="1" applyBorder="1" applyAlignment="1">
      <alignment horizontal="center" vertical="center" wrapText="1"/>
    </xf>
    <xf numFmtId="0" fontId="4" fillId="0" borderId="1" xfId="0" applyFont="1" applyFill="1" applyBorder="1" applyAlignment="1">
      <alignment horizontal="justify" vertical="center" wrapText="1"/>
    </xf>
    <xf numFmtId="0" fontId="5" fillId="7" borderId="1" xfId="0" applyFont="1" applyFill="1" applyBorder="1" applyAlignment="1">
      <alignment horizontal="justify" vertical="center" wrapText="1"/>
    </xf>
    <xf numFmtId="10"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 fontId="5" fillId="7" borderId="1" xfId="5" applyNumberFormat="1" applyFont="1" applyFill="1" applyBorder="1" applyAlignment="1">
      <alignment horizontal="center" vertical="center" wrapText="1"/>
    </xf>
    <xf numFmtId="166" fontId="5" fillId="0" borderId="0" xfId="0" applyNumberFormat="1" applyFont="1" applyFill="1" applyAlignment="1">
      <alignment vertical="center" wrapText="1"/>
    </xf>
    <xf numFmtId="0" fontId="5" fillId="0" borderId="0" xfId="0" applyFont="1" applyAlignment="1">
      <alignment horizontal="justify" vertical="center" wrapText="1"/>
    </xf>
    <xf numFmtId="0" fontId="5" fillId="0" borderId="1" xfId="0" applyFont="1" applyFill="1" applyBorder="1" applyAlignment="1">
      <alignment horizontal="justify" vertical="center" wrapText="1"/>
    </xf>
    <xf numFmtId="167" fontId="5" fillId="7" borderId="1" xfId="0" applyNumberFormat="1" applyFont="1" applyFill="1" applyBorder="1" applyAlignment="1">
      <alignment horizontal="justify" vertical="center" wrapText="1"/>
    </xf>
    <xf numFmtId="3" fontId="33" fillId="0" borderId="0" xfId="0" applyNumberFormat="1" applyFont="1" applyAlignment="1">
      <alignment horizontal="center" vertical="center" wrapText="1"/>
    </xf>
    <xf numFmtId="1" fontId="5" fillId="7" borderId="1" xfId="0" applyNumberFormat="1" applyFont="1" applyFill="1" applyBorder="1" applyAlignment="1">
      <alignment horizontal="center" vertical="center" wrapText="1"/>
    </xf>
    <xf numFmtId="2" fontId="5" fillId="7" borderId="1" xfId="5" applyNumberFormat="1" applyFont="1" applyFill="1" applyBorder="1" applyAlignment="1">
      <alignment horizontal="center" vertical="center" wrapText="1"/>
    </xf>
    <xf numFmtId="2" fontId="5" fillId="7" borderId="1" xfId="0" applyNumberFormat="1" applyFont="1" applyFill="1" applyBorder="1" applyAlignment="1">
      <alignment horizontal="center" vertical="center" wrapText="1"/>
    </xf>
    <xf numFmtId="10" fontId="5" fillId="7" borderId="1" xfId="0" applyNumberFormat="1" applyFont="1" applyFill="1" applyBorder="1" applyAlignment="1">
      <alignment horizontal="center" vertical="center" wrapText="1"/>
    </xf>
    <xf numFmtId="165" fontId="5" fillId="7" borderId="1" xfId="0" applyNumberFormat="1" applyFont="1" applyFill="1" applyBorder="1" applyAlignment="1">
      <alignment horizontal="center" vertical="center" wrapText="1"/>
    </xf>
    <xf numFmtId="10" fontId="5" fillId="0" borderId="0" xfId="5" applyNumberFormat="1" applyFont="1" applyAlignment="1">
      <alignment vertical="center" wrapText="1"/>
    </xf>
    <xf numFmtId="3" fontId="24" fillId="7" borderId="1" xfId="0" applyNumberFormat="1" applyFont="1" applyFill="1" applyBorder="1" applyAlignment="1">
      <alignment horizontal="center" vertical="center" wrapText="1"/>
    </xf>
    <xf numFmtId="3" fontId="24" fillId="7" borderId="1" xfId="1" applyNumberFormat="1" applyFont="1" applyFill="1" applyBorder="1" applyAlignment="1">
      <alignment horizontal="center" vertical="center" wrapText="1"/>
    </xf>
    <xf numFmtId="0" fontId="5" fillId="7" borderId="1" xfId="0" applyFont="1" applyFill="1" applyBorder="1" applyAlignment="1">
      <alignment horizontal="left" vertical="center" wrapText="1"/>
    </xf>
    <xf numFmtId="166" fontId="2" fillId="7" borderId="1" xfId="0" applyNumberFormat="1" applyFont="1" applyFill="1" applyBorder="1" applyAlignment="1">
      <alignment horizontal="center" vertical="center" wrapText="1"/>
    </xf>
    <xf numFmtId="3" fontId="35" fillId="7" borderId="1" xfId="0" applyNumberFormat="1" applyFont="1" applyFill="1" applyBorder="1" applyAlignment="1">
      <alignment horizontal="center" vertical="center" wrapText="1"/>
    </xf>
    <xf numFmtId="2" fontId="5" fillId="11" borderId="1" xfId="0" applyNumberFormat="1" applyFont="1" applyFill="1" applyBorder="1" applyAlignment="1">
      <alignment horizontal="center" vertical="center" wrapText="1"/>
    </xf>
    <xf numFmtId="9" fontId="5" fillId="11" borderId="1" xfId="0" applyNumberFormat="1" applyFont="1" applyFill="1" applyBorder="1" applyAlignment="1">
      <alignment horizontal="center" vertical="center" wrapText="1"/>
    </xf>
    <xf numFmtId="10" fontId="5" fillId="11" borderId="1" xfId="0" applyNumberFormat="1" applyFont="1" applyFill="1" applyBorder="1" applyAlignment="1">
      <alignment horizontal="center" vertical="center" wrapText="1"/>
    </xf>
    <xf numFmtId="169" fontId="5" fillId="0" borderId="1" xfId="1" applyNumberFormat="1" applyFont="1" applyFill="1" applyBorder="1" applyAlignment="1">
      <alignment horizontal="center" vertical="center" wrapText="1"/>
    </xf>
    <xf numFmtId="0" fontId="32" fillId="0" borderId="0" xfId="4"/>
    <xf numFmtId="0" fontId="25" fillId="4" borderId="10" xfId="4" applyFont="1" applyFill="1" applyBorder="1" applyAlignment="1">
      <alignment horizontal="center" vertical="center" wrapText="1"/>
    </xf>
    <xf numFmtId="0" fontId="25" fillId="4" borderId="11" xfId="4" applyFont="1" applyFill="1" applyBorder="1" applyAlignment="1">
      <alignment horizontal="center" vertical="center" wrapText="1"/>
    </xf>
    <xf numFmtId="0" fontId="25" fillId="4" borderId="12" xfId="4" applyFont="1" applyFill="1" applyBorder="1" applyAlignment="1">
      <alignment horizontal="center" vertical="center" wrapText="1"/>
    </xf>
    <xf numFmtId="0" fontId="25" fillId="4" borderId="13" xfId="4" applyFont="1" applyFill="1" applyBorder="1" applyAlignment="1">
      <alignment horizontal="center" vertical="center" wrapText="1"/>
    </xf>
    <xf numFmtId="0" fontId="26" fillId="0" borderId="14" xfId="4" applyFont="1" applyBorder="1" applyAlignment="1">
      <alignment horizontal="center" vertical="center" wrapText="1"/>
    </xf>
    <xf numFmtId="4" fontId="5" fillId="0" borderId="15" xfId="4" applyNumberFormat="1" applyFont="1" applyFill="1" applyBorder="1" applyAlignment="1">
      <alignment vertical="center" wrapText="1"/>
    </xf>
    <xf numFmtId="4" fontId="5" fillId="0" borderId="15" xfId="4" applyNumberFormat="1" applyFont="1" applyBorder="1" applyAlignment="1">
      <alignment vertical="center" wrapText="1"/>
    </xf>
    <xf numFmtId="0" fontId="26" fillId="0" borderId="16" xfId="4" applyFont="1" applyBorder="1" applyAlignment="1">
      <alignment horizontal="center" vertical="center" wrapText="1"/>
    </xf>
    <xf numFmtId="4" fontId="5" fillId="0" borderId="1" xfId="4" applyNumberFormat="1" applyFont="1" applyFill="1" applyBorder="1" applyAlignment="1">
      <alignment vertical="center" wrapText="1"/>
    </xf>
    <xf numFmtId="4" fontId="5" fillId="0" borderId="1" xfId="4" applyNumberFormat="1" applyFont="1" applyBorder="1" applyAlignment="1">
      <alignment vertical="center" wrapText="1"/>
    </xf>
    <xf numFmtId="0" fontId="26" fillId="0" borderId="17" xfId="4" applyFont="1" applyBorder="1" applyAlignment="1">
      <alignment horizontal="center" vertical="center" wrapText="1"/>
    </xf>
    <xf numFmtId="4" fontId="5" fillId="0" borderId="18" xfId="4" applyNumberFormat="1" applyFont="1" applyFill="1" applyBorder="1" applyAlignment="1">
      <alignment vertical="center" wrapText="1"/>
    </xf>
    <xf numFmtId="4" fontId="5" fillId="0" borderId="18" xfId="4" applyNumberFormat="1" applyFont="1" applyBorder="1" applyAlignment="1">
      <alignment vertical="center" wrapText="1"/>
    </xf>
    <xf numFmtId="0" fontId="26" fillId="5" borderId="19" xfId="4" applyFont="1" applyFill="1" applyBorder="1" applyAlignment="1">
      <alignment horizontal="center" vertical="center" wrapText="1"/>
    </xf>
    <xf numFmtId="4" fontId="2" fillId="0" borderId="20" xfId="4" applyNumberFormat="1" applyFont="1" applyBorder="1" applyAlignment="1">
      <alignment vertical="center" wrapText="1"/>
    </xf>
    <xf numFmtId="4" fontId="5" fillId="0" borderId="10" xfId="4" applyNumberFormat="1" applyFont="1" applyBorder="1" applyAlignment="1">
      <alignment vertical="center" wrapText="1"/>
    </xf>
    <xf numFmtId="0" fontId="26" fillId="0" borderId="0" xfId="4" applyFont="1" applyBorder="1" applyAlignment="1">
      <alignment horizontal="center" vertical="center" wrapText="1"/>
    </xf>
    <xf numFmtId="4" fontId="5" fillId="0" borderId="0" xfId="4" applyNumberFormat="1" applyFont="1" applyBorder="1" applyAlignment="1">
      <alignment vertical="center" wrapText="1"/>
    </xf>
    <xf numFmtId="4" fontId="5" fillId="0" borderId="21" xfId="4" applyNumberFormat="1" applyFont="1" applyBorder="1" applyAlignment="1">
      <alignment vertical="center" wrapText="1"/>
    </xf>
    <xf numFmtId="4" fontId="2" fillId="0" borderId="20" xfId="4" applyNumberFormat="1" applyFont="1" applyFill="1" applyBorder="1" applyAlignment="1">
      <alignment vertical="center" wrapText="1"/>
    </xf>
    <xf numFmtId="4" fontId="5" fillId="0" borderId="22" xfId="4" applyNumberFormat="1" applyFont="1" applyBorder="1" applyAlignment="1">
      <alignment vertical="center" wrapText="1"/>
    </xf>
    <xf numFmtId="0" fontId="26" fillId="0" borderId="1" xfId="4" applyFont="1" applyBorder="1" applyAlignment="1">
      <alignment horizontal="center" vertical="center" wrapText="1"/>
    </xf>
    <xf numFmtId="4" fontId="32" fillId="0" borderId="1" xfId="4" applyNumberFormat="1" applyFont="1" applyFill="1" applyBorder="1" applyAlignment="1">
      <alignment vertical="center" wrapText="1"/>
    </xf>
    <xf numFmtId="0" fontId="26" fillId="0" borderId="2" xfId="4" applyFont="1" applyBorder="1" applyAlignment="1">
      <alignment horizontal="center" vertical="center" wrapText="1"/>
    </xf>
    <xf numFmtId="0" fontId="26" fillId="0" borderId="5" xfId="4" applyFont="1" applyBorder="1" applyAlignment="1">
      <alignment horizontal="center" vertical="center" wrapText="1"/>
    </xf>
    <xf numFmtId="0" fontId="26" fillId="5" borderId="23" xfId="4" applyFont="1" applyFill="1" applyBorder="1" applyAlignment="1">
      <alignment horizontal="center" vertical="center" wrapText="1"/>
    </xf>
    <xf numFmtId="4" fontId="5" fillId="0" borderId="2" xfId="4" applyNumberFormat="1" applyFont="1" applyFill="1" applyBorder="1" applyAlignment="1">
      <alignment vertical="center" wrapText="1"/>
    </xf>
    <xf numFmtId="4" fontId="5" fillId="0" borderId="24" xfId="4" applyNumberFormat="1" applyFont="1" applyBorder="1" applyAlignment="1">
      <alignment vertical="center" wrapText="1"/>
    </xf>
    <xf numFmtId="0" fontId="26" fillId="0" borderId="15" xfId="4" applyFont="1" applyBorder="1" applyAlignment="1">
      <alignment horizontal="center" vertical="center" wrapText="1"/>
    </xf>
    <xf numFmtId="4" fontId="5" fillId="0" borderId="25" xfId="4" applyNumberFormat="1" applyFont="1" applyFill="1" applyBorder="1" applyAlignment="1">
      <alignment vertical="center" wrapText="1"/>
    </xf>
    <xf numFmtId="0" fontId="26" fillId="0" borderId="26" xfId="4" applyFont="1" applyBorder="1" applyAlignment="1">
      <alignment horizontal="center" vertical="center" wrapText="1"/>
    </xf>
    <xf numFmtId="0" fontId="26" fillId="0" borderId="27" xfId="4" applyFont="1" applyBorder="1" applyAlignment="1">
      <alignment horizontal="center" vertical="center" wrapText="1"/>
    </xf>
    <xf numFmtId="4" fontId="2" fillId="0" borderId="28" xfId="4" applyNumberFormat="1" applyFont="1" applyBorder="1" applyAlignment="1">
      <alignment vertical="center" wrapText="1"/>
    </xf>
    <xf numFmtId="0" fontId="26" fillId="0" borderId="18" xfId="4" applyFont="1" applyBorder="1" applyAlignment="1">
      <alignment horizontal="center" vertical="center" wrapText="1"/>
    </xf>
    <xf numFmtId="0" fontId="26" fillId="0" borderId="10" xfId="4" applyNumberFormat="1" applyFont="1" applyBorder="1" applyAlignment="1">
      <alignment vertical="center" wrapText="1"/>
    </xf>
    <xf numFmtId="4" fontId="5" fillId="0" borderId="21" xfId="4" applyNumberFormat="1" applyFont="1" applyFill="1" applyBorder="1" applyAlignment="1">
      <alignment vertical="center" wrapText="1"/>
    </xf>
    <xf numFmtId="0" fontId="26" fillId="0" borderId="12" xfId="4" applyFont="1" applyBorder="1" applyAlignment="1">
      <alignment horizontal="center" vertical="center" wrapText="1"/>
    </xf>
    <xf numFmtId="4" fontId="5" fillId="0" borderId="12" xfId="4" applyNumberFormat="1" applyFont="1" applyBorder="1" applyAlignment="1">
      <alignment vertical="center" wrapText="1"/>
    </xf>
    <xf numFmtId="4" fontId="2" fillId="4" borderId="20" xfId="4" applyNumberFormat="1" applyFont="1" applyFill="1" applyBorder="1" applyAlignment="1">
      <alignment vertical="center" wrapText="1"/>
    </xf>
    <xf numFmtId="4" fontId="2" fillId="0" borderId="10" xfId="4" applyNumberFormat="1" applyFont="1" applyFill="1" applyBorder="1" applyAlignment="1">
      <alignment horizontal="center" vertical="center" wrapText="1"/>
    </xf>
    <xf numFmtId="4" fontId="2" fillId="0" borderId="0" xfId="4" applyNumberFormat="1" applyFont="1" applyFill="1" applyBorder="1" applyAlignment="1">
      <alignment horizontal="center" vertical="center" wrapText="1"/>
    </xf>
    <xf numFmtId="4" fontId="2" fillId="0" borderId="0" xfId="4" applyNumberFormat="1" applyFont="1" applyFill="1" applyBorder="1" applyAlignment="1">
      <alignment vertical="center" wrapText="1"/>
    </xf>
    <xf numFmtId="4" fontId="2" fillId="0" borderId="21" xfId="4" applyNumberFormat="1" applyFont="1" applyFill="1" applyBorder="1" applyAlignment="1">
      <alignment vertical="center" wrapText="1"/>
    </xf>
    <xf numFmtId="4" fontId="2" fillId="4" borderId="28" xfId="4" applyNumberFormat="1" applyFont="1" applyFill="1" applyBorder="1" applyAlignment="1">
      <alignment vertical="center" wrapText="1"/>
    </xf>
    <xf numFmtId="4" fontId="2" fillId="7" borderId="0" xfId="4" applyNumberFormat="1" applyFont="1" applyFill="1" applyBorder="1" applyAlignment="1">
      <alignment vertical="center" wrapText="1"/>
    </xf>
    <xf numFmtId="4" fontId="2" fillId="7" borderId="21" xfId="4" applyNumberFormat="1" applyFont="1" applyFill="1" applyBorder="1" applyAlignment="1">
      <alignment vertical="center" wrapText="1"/>
    </xf>
    <xf numFmtId="4" fontId="5" fillId="0" borderId="29" xfId="4" applyNumberFormat="1" applyFont="1" applyBorder="1" applyAlignment="1">
      <alignment vertical="center" wrapText="1"/>
    </xf>
    <xf numFmtId="4" fontId="5" fillId="0" borderId="6" xfId="4" applyNumberFormat="1" applyFont="1" applyBorder="1" applyAlignment="1">
      <alignment vertical="center" wrapText="1"/>
    </xf>
    <xf numFmtId="4" fontId="5" fillId="0" borderId="5" xfId="4" applyNumberFormat="1" applyFont="1" applyBorder="1" applyAlignment="1">
      <alignment vertical="center" wrapText="1"/>
    </xf>
    <xf numFmtId="4" fontId="5" fillId="0" borderId="7" xfId="4" applyNumberFormat="1" applyFont="1" applyBorder="1" applyAlignment="1">
      <alignment vertical="center" wrapText="1"/>
    </xf>
    <xf numFmtId="4" fontId="35" fillId="0" borderId="30" xfId="4" applyNumberFormat="1" applyFont="1" applyBorder="1" applyAlignment="1">
      <alignment vertical="center" wrapText="1"/>
    </xf>
    <xf numFmtId="4" fontId="35" fillId="0" borderId="31" xfId="4" applyNumberFormat="1" applyFont="1" applyBorder="1" applyAlignment="1">
      <alignment vertical="center" wrapText="1"/>
    </xf>
    <xf numFmtId="4" fontId="2" fillId="6" borderId="20" xfId="4" applyNumberFormat="1" applyFont="1" applyFill="1" applyBorder="1" applyAlignment="1">
      <alignment vertical="center" wrapText="1"/>
    </xf>
    <xf numFmtId="4" fontId="2" fillId="6" borderId="28" xfId="4" applyNumberFormat="1" applyFont="1" applyFill="1" applyBorder="1" applyAlignment="1">
      <alignment vertical="center" wrapText="1"/>
    </xf>
    <xf numFmtId="2" fontId="5" fillId="12" borderId="1" xfId="0" applyNumberFormat="1" applyFont="1" applyFill="1" applyBorder="1" applyAlignment="1">
      <alignment horizontal="center" vertical="center" wrapText="1"/>
    </xf>
    <xf numFmtId="0" fontId="5" fillId="12" borderId="1" xfId="0" applyFont="1" applyFill="1" applyBorder="1" applyAlignment="1">
      <alignment horizontal="center" vertical="center" wrapText="1"/>
    </xf>
    <xf numFmtId="1" fontId="5" fillId="12" borderId="1" xfId="5" applyNumberFormat="1" applyFont="1" applyFill="1" applyBorder="1" applyAlignment="1">
      <alignment horizontal="center" vertical="center" wrapText="1"/>
    </xf>
    <xf numFmtId="2" fontId="5" fillId="12" borderId="1" xfId="5"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9" fontId="5" fillId="0" borderId="1" xfId="5" applyFont="1" applyFill="1" applyBorder="1" applyAlignment="1">
      <alignment vertical="center" wrapText="1"/>
    </xf>
    <xf numFmtId="166" fontId="2"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right" vertical="center" wrapText="1"/>
    </xf>
    <xf numFmtId="2"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5" applyNumberFormat="1" applyFont="1" applyFill="1" applyBorder="1" applyAlignment="1">
      <alignment horizontal="center" vertical="center" wrapText="1"/>
    </xf>
    <xf numFmtId="2" fontId="5" fillId="0" borderId="1" xfId="5" applyNumberFormat="1" applyFont="1" applyFill="1" applyBorder="1" applyAlignment="1">
      <alignment horizontal="center" vertical="center" wrapText="1"/>
    </xf>
    <xf numFmtId="3" fontId="24" fillId="0" borderId="1" xfId="0" applyNumberFormat="1" applyFont="1" applyFill="1" applyBorder="1" applyAlignment="1">
      <alignment horizontal="center" vertical="center" wrapText="1"/>
    </xf>
    <xf numFmtId="3" fontId="24" fillId="0" borderId="1" xfId="1" applyNumberFormat="1" applyFont="1" applyFill="1" applyBorder="1" applyAlignment="1">
      <alignment horizontal="center" vertical="center" wrapText="1"/>
    </xf>
    <xf numFmtId="166" fontId="33" fillId="0" borderId="1" xfId="0" applyNumberFormat="1" applyFont="1" applyFill="1" applyBorder="1" applyAlignment="1">
      <alignment horizontal="center" vertical="center" wrapText="1"/>
    </xf>
    <xf numFmtId="167" fontId="5" fillId="0" borderId="1" xfId="0" applyNumberFormat="1" applyFont="1" applyFill="1" applyBorder="1" applyAlignment="1">
      <alignment horizontal="justify" vertical="center" wrapText="1"/>
    </xf>
    <xf numFmtId="3" fontId="35" fillId="0" borderId="1" xfId="0" applyNumberFormat="1" applyFont="1" applyFill="1" applyBorder="1" applyAlignment="1">
      <alignment horizontal="center" vertical="center" wrapText="1"/>
    </xf>
    <xf numFmtId="4" fontId="5" fillId="0" borderId="1" xfId="0" applyNumberFormat="1" applyFont="1" applyFill="1" applyBorder="1" applyAlignment="1">
      <alignment vertical="center" wrapText="1"/>
    </xf>
    <xf numFmtId="0" fontId="36" fillId="13" borderId="57" xfId="0" applyFont="1" applyFill="1" applyBorder="1" applyAlignment="1">
      <alignment horizontal="center" vertical="center" wrapText="1" readingOrder="1"/>
    </xf>
    <xf numFmtId="0" fontId="36" fillId="13" borderId="58" xfId="0" applyFont="1" applyFill="1" applyBorder="1" applyAlignment="1">
      <alignment horizontal="center" vertical="center" wrapText="1" readingOrder="1"/>
    </xf>
    <xf numFmtId="6" fontId="37" fillId="14" borderId="59" xfId="0" applyNumberFormat="1" applyFont="1" applyFill="1" applyBorder="1" applyAlignment="1">
      <alignment horizontal="center" vertical="center" wrapText="1" readingOrder="1"/>
    </xf>
    <xf numFmtId="9" fontId="37" fillId="14" borderId="59" xfId="0" applyNumberFormat="1" applyFont="1" applyFill="1" applyBorder="1" applyAlignment="1">
      <alignment horizontal="right" vertical="center" wrapText="1" readingOrder="1"/>
    </xf>
    <xf numFmtId="0" fontId="37" fillId="15" borderId="59" xfId="0" applyFont="1" applyFill="1" applyBorder="1" applyAlignment="1">
      <alignment horizontal="justify" vertical="center" wrapText="1" readingOrder="1"/>
    </xf>
    <xf numFmtId="9" fontId="37" fillId="15" borderId="59" xfId="0" applyNumberFormat="1" applyFont="1" applyFill="1" applyBorder="1" applyAlignment="1">
      <alignment horizontal="center" vertical="center" wrapText="1" readingOrder="1"/>
    </xf>
    <xf numFmtId="10" fontId="37" fillId="15" borderId="59" xfId="0" applyNumberFormat="1" applyFont="1" applyFill="1" applyBorder="1" applyAlignment="1">
      <alignment horizontal="center" vertical="center" wrapText="1" readingOrder="1"/>
    </xf>
    <xf numFmtId="9" fontId="37" fillId="15" borderId="59" xfId="0" applyNumberFormat="1" applyFont="1" applyFill="1" applyBorder="1" applyAlignment="1">
      <alignment horizontal="right" vertical="center" wrapText="1" readingOrder="1"/>
    </xf>
    <xf numFmtId="6" fontId="37" fillId="15" borderId="59" xfId="0" applyNumberFormat="1" applyFont="1" applyFill="1" applyBorder="1" applyAlignment="1">
      <alignment horizontal="right" vertical="center" wrapText="1" readingOrder="1"/>
    </xf>
    <xf numFmtId="0" fontId="37" fillId="15" borderId="59" xfId="0" applyFont="1" applyFill="1" applyBorder="1" applyAlignment="1">
      <alignment horizontal="center" vertical="center" wrapText="1" readingOrder="1"/>
    </xf>
    <xf numFmtId="0" fontId="38" fillId="13" borderId="57" xfId="0" applyFont="1" applyFill="1" applyBorder="1" applyAlignment="1">
      <alignment horizontal="center" vertical="center" wrapText="1" readingOrder="1"/>
    </xf>
    <xf numFmtId="0" fontId="38" fillId="13" borderId="58" xfId="0" applyFont="1" applyFill="1" applyBorder="1" applyAlignment="1">
      <alignment horizontal="center" vertical="center" wrapText="1" readingOrder="1"/>
    </xf>
    <xf numFmtId="6" fontId="39" fillId="14" borderId="59" xfId="0" applyNumberFormat="1" applyFont="1" applyFill="1" applyBorder="1" applyAlignment="1">
      <alignment horizontal="center" vertical="center" wrapText="1" readingOrder="1"/>
    </xf>
    <xf numFmtId="9" fontId="39" fillId="14" borderId="59" xfId="0" applyNumberFormat="1" applyFont="1" applyFill="1" applyBorder="1" applyAlignment="1">
      <alignment horizontal="right" vertical="center" wrapText="1" readingOrder="1"/>
    </xf>
    <xf numFmtId="0" fontId="39" fillId="15" borderId="59" xfId="0" applyFont="1" applyFill="1" applyBorder="1" applyAlignment="1">
      <alignment horizontal="justify" vertical="center" wrapText="1" readingOrder="1"/>
    </xf>
    <xf numFmtId="3" fontId="39" fillId="15" borderId="59" xfId="0" applyNumberFormat="1" applyFont="1" applyFill="1" applyBorder="1" applyAlignment="1">
      <alignment horizontal="center" vertical="center" wrapText="1" readingOrder="1"/>
    </xf>
    <xf numFmtId="9" fontId="39" fillId="15" borderId="59" xfId="0" applyNumberFormat="1" applyFont="1" applyFill="1" applyBorder="1" applyAlignment="1">
      <alignment horizontal="right" vertical="center" wrapText="1" readingOrder="1"/>
    </xf>
    <xf numFmtId="6" fontId="39" fillId="15" borderId="59" xfId="0" applyNumberFormat="1" applyFont="1" applyFill="1" applyBorder="1" applyAlignment="1">
      <alignment horizontal="center" vertical="center" wrapText="1" readingOrder="1"/>
    </xf>
    <xf numFmtId="0" fontId="39" fillId="15" borderId="59" xfId="0" applyFont="1" applyFill="1" applyBorder="1" applyAlignment="1">
      <alignment horizontal="center" vertical="center" wrapText="1" readingOrder="1"/>
    </xf>
    <xf numFmtId="6" fontId="40" fillId="14" borderId="59" xfId="0" applyNumberFormat="1" applyFont="1" applyFill="1" applyBorder="1" applyAlignment="1">
      <alignment horizontal="center" vertical="center" wrapText="1" readingOrder="1"/>
    </xf>
    <xf numFmtId="9" fontId="40" fillId="14" borderId="59" xfId="0" applyNumberFormat="1" applyFont="1" applyFill="1" applyBorder="1" applyAlignment="1">
      <alignment horizontal="right" vertical="center" wrapText="1" readingOrder="1"/>
    </xf>
    <xf numFmtId="6" fontId="37" fillId="15" borderId="59" xfId="0" applyNumberFormat="1" applyFont="1" applyFill="1" applyBorder="1" applyAlignment="1">
      <alignment horizontal="center" vertical="center" wrapText="1" readingOrder="1"/>
    </xf>
    <xf numFmtId="0" fontId="41" fillId="15" borderId="59" xfId="0" applyFont="1" applyFill="1" applyBorder="1" applyAlignment="1">
      <alignment horizontal="center" vertical="center" wrapText="1" readingOrder="1"/>
    </xf>
    <xf numFmtId="0" fontId="42" fillId="13" borderId="57" xfId="0" applyFont="1" applyFill="1" applyBorder="1" applyAlignment="1">
      <alignment horizontal="center" vertical="center" wrapText="1" readingOrder="1"/>
    </xf>
    <xf numFmtId="0" fontId="42" fillId="13" borderId="58" xfId="0" applyFont="1" applyFill="1" applyBorder="1" applyAlignment="1">
      <alignment horizontal="center" vertical="center" wrapText="1" readingOrder="1"/>
    </xf>
    <xf numFmtId="0" fontId="27" fillId="14" borderId="59" xfId="0" applyFont="1" applyFill="1" applyBorder="1" applyAlignment="1">
      <alignment vertical="center" wrapText="1"/>
    </xf>
    <xf numFmtId="6" fontId="43" fillId="14" borderId="59" xfId="0" applyNumberFormat="1" applyFont="1" applyFill="1" applyBorder="1" applyAlignment="1">
      <alignment horizontal="center" vertical="center" wrapText="1" readingOrder="1"/>
    </xf>
    <xf numFmtId="9" fontId="43" fillId="14" borderId="59" xfId="0" applyNumberFormat="1" applyFont="1" applyFill="1" applyBorder="1" applyAlignment="1">
      <alignment horizontal="right" vertical="center" wrapText="1" readingOrder="1"/>
    </xf>
    <xf numFmtId="0" fontId="43" fillId="15" borderId="59" xfId="0" applyFont="1" applyFill="1" applyBorder="1" applyAlignment="1">
      <alignment horizontal="justify" vertical="center" wrapText="1" readingOrder="1"/>
    </xf>
    <xf numFmtId="0" fontId="43" fillId="15" borderId="59" xfId="0" applyFont="1" applyFill="1" applyBorder="1" applyAlignment="1">
      <alignment horizontal="center" vertical="center" wrapText="1" readingOrder="1"/>
    </xf>
    <xf numFmtId="9" fontId="43" fillId="15" borderId="59" xfId="0" applyNumberFormat="1" applyFont="1" applyFill="1" applyBorder="1" applyAlignment="1">
      <alignment horizontal="right" vertical="center" wrapText="1" readingOrder="1"/>
    </xf>
    <xf numFmtId="6" fontId="43" fillId="15" borderId="59" xfId="0" applyNumberFormat="1" applyFont="1" applyFill="1" applyBorder="1" applyAlignment="1">
      <alignment horizontal="center" vertical="center" wrapText="1" readingOrder="1"/>
    </xf>
    <xf numFmtId="3" fontId="43" fillId="15" borderId="59" xfId="0" applyNumberFormat="1" applyFont="1" applyFill="1" applyBorder="1" applyAlignment="1">
      <alignment horizontal="center" vertical="center" wrapText="1" readingOrder="1"/>
    </xf>
    <xf numFmtId="6" fontId="44" fillId="14" borderId="59" xfId="0" applyNumberFormat="1" applyFont="1" applyFill="1" applyBorder="1" applyAlignment="1">
      <alignment horizontal="center" vertical="center" wrapText="1" readingOrder="1"/>
    </xf>
    <xf numFmtId="9" fontId="44" fillId="14" borderId="59" xfId="0" applyNumberFormat="1" applyFont="1" applyFill="1" applyBorder="1" applyAlignment="1">
      <alignment horizontal="right" vertical="center" wrapText="1" readingOrder="1"/>
    </xf>
    <xf numFmtId="0" fontId="44" fillId="15" borderId="59" xfId="0" applyFont="1" applyFill="1" applyBorder="1" applyAlignment="1">
      <alignment horizontal="justify" vertical="center" wrapText="1" readingOrder="1"/>
    </xf>
    <xf numFmtId="0" fontId="44" fillId="15" borderId="59" xfId="0" applyFont="1" applyFill="1" applyBorder="1" applyAlignment="1">
      <alignment horizontal="center" vertical="center" wrapText="1" readingOrder="1"/>
    </xf>
    <xf numFmtId="9" fontId="44" fillId="15" borderId="59" xfId="0" applyNumberFormat="1" applyFont="1" applyFill="1" applyBorder="1" applyAlignment="1">
      <alignment horizontal="right" vertical="center" wrapText="1" readingOrder="1"/>
    </xf>
    <xf numFmtId="6" fontId="44" fillId="15" borderId="59" xfId="0" applyNumberFormat="1" applyFont="1" applyFill="1" applyBorder="1" applyAlignment="1">
      <alignment horizontal="center" vertical="center" wrapText="1" readingOrder="1"/>
    </xf>
    <xf numFmtId="0" fontId="43" fillId="16" borderId="59" xfId="0" applyFont="1" applyFill="1" applyBorder="1" applyAlignment="1">
      <alignment horizontal="justify" vertical="center" wrapText="1" readingOrder="1"/>
    </xf>
    <xf numFmtId="0" fontId="43" fillId="16" borderId="59" xfId="0" applyFont="1" applyFill="1" applyBorder="1" applyAlignment="1">
      <alignment horizontal="center" vertical="center" wrapText="1" readingOrder="1"/>
    </xf>
    <xf numFmtId="9" fontId="43" fillId="16" borderId="59" xfId="0" applyNumberFormat="1" applyFont="1" applyFill="1" applyBorder="1" applyAlignment="1">
      <alignment horizontal="right" vertical="center" wrapText="1" readingOrder="1"/>
    </xf>
    <xf numFmtId="6" fontId="43" fillId="16" borderId="59" xfId="0" applyNumberFormat="1" applyFont="1" applyFill="1" applyBorder="1" applyAlignment="1">
      <alignment horizontal="center" vertical="center" wrapText="1" readingOrder="1"/>
    </xf>
    <xf numFmtId="9" fontId="43" fillId="16" borderId="59" xfId="0" applyNumberFormat="1" applyFont="1" applyFill="1" applyBorder="1" applyAlignment="1">
      <alignment horizontal="center" vertical="center" wrapText="1" readingOrder="1"/>
    </xf>
    <xf numFmtId="0" fontId="43" fillId="16" borderId="59" xfId="0" applyFont="1" applyFill="1" applyBorder="1" applyAlignment="1">
      <alignment horizontal="left" vertical="center" wrapText="1" readingOrder="1"/>
    </xf>
    <xf numFmtId="0" fontId="39" fillId="13" borderId="57" xfId="0" applyFont="1" applyFill="1" applyBorder="1" applyAlignment="1">
      <alignment horizontal="center" vertical="center" wrapText="1" readingOrder="1"/>
    </xf>
    <xf numFmtId="0" fontId="39" fillId="13" borderId="58" xfId="0" applyFont="1" applyFill="1" applyBorder="1" applyAlignment="1">
      <alignment horizontal="center" vertical="center" wrapText="1" readingOrder="1"/>
    </xf>
    <xf numFmtId="9" fontId="39" fillId="15" borderId="59" xfId="0" applyNumberFormat="1" applyFont="1" applyFill="1" applyBorder="1" applyAlignment="1">
      <alignment horizontal="center" vertical="center" wrapText="1" readingOrder="1"/>
    </xf>
    <xf numFmtId="0" fontId="45" fillId="15" borderId="59" xfId="0" applyFont="1" applyFill="1" applyBorder="1" applyAlignment="1">
      <alignment horizontal="center" vertical="center" wrapText="1" readingOrder="1"/>
    </xf>
    <xf numFmtId="0" fontId="37" fillId="13" borderId="57" xfId="0" applyFont="1" applyFill="1" applyBorder="1" applyAlignment="1">
      <alignment horizontal="center" vertical="center" wrapText="1" readingOrder="1"/>
    </xf>
    <xf numFmtId="0" fontId="37" fillId="13" borderId="58" xfId="0" applyFont="1" applyFill="1" applyBorder="1" applyAlignment="1">
      <alignment horizontal="center" vertical="center" wrapText="1" readingOrder="1"/>
    </xf>
    <xf numFmtId="0" fontId="37" fillId="15" borderId="59" xfId="0" applyFont="1" applyFill="1" applyBorder="1" applyAlignment="1">
      <alignment horizontal="left" vertical="center" wrapText="1" readingOrder="1"/>
    </xf>
    <xf numFmtId="0" fontId="42" fillId="13" borderId="57" xfId="0" applyFont="1" applyFill="1" applyBorder="1" applyAlignment="1">
      <alignment horizontal="center" vertical="center" wrapText="1" readingOrder="1"/>
    </xf>
    <xf numFmtId="0" fontId="42" fillId="13" borderId="58" xfId="0" applyFont="1" applyFill="1" applyBorder="1" applyAlignment="1">
      <alignment horizontal="center" vertical="center" wrapText="1" readingOrder="1"/>
    </xf>
    <xf numFmtId="0" fontId="46" fillId="14" borderId="60" xfId="0" applyFont="1" applyFill="1" applyBorder="1" applyAlignment="1">
      <alignment horizontal="center" vertical="center" wrapText="1" readingOrder="1"/>
    </xf>
    <xf numFmtId="0" fontId="36" fillId="13" borderId="57" xfId="0" applyFont="1" applyFill="1" applyBorder="1" applyAlignment="1">
      <alignment horizontal="center" vertical="center" wrapText="1" readingOrder="1"/>
    </xf>
    <xf numFmtId="0" fontId="36" fillId="13" borderId="58" xfId="0" applyFont="1" applyFill="1" applyBorder="1" applyAlignment="1">
      <alignment horizontal="center" vertical="center" wrapText="1" readingOrder="1"/>
    </xf>
    <xf numFmtId="0" fontId="43" fillId="14" borderId="60" xfId="0" applyFont="1" applyFill="1" applyBorder="1" applyAlignment="1">
      <alignment horizontal="center" vertical="center" wrapText="1" readingOrder="1"/>
    </xf>
    <xf numFmtId="0" fontId="39" fillId="13" borderId="57" xfId="0" applyFont="1" applyFill="1" applyBorder="1" applyAlignment="1">
      <alignment horizontal="center" vertical="center" wrapText="1" readingOrder="1"/>
    </xf>
    <xf numFmtId="0" fontId="39" fillId="13" borderId="58" xfId="0" applyFont="1" applyFill="1" applyBorder="1" applyAlignment="1">
      <alignment horizontal="center" vertical="center" wrapText="1" readingOrder="1"/>
    </xf>
    <xf numFmtId="0" fontId="37" fillId="13" borderId="57" xfId="0" applyFont="1" applyFill="1" applyBorder="1" applyAlignment="1">
      <alignment horizontal="center" vertical="center" wrapText="1" readingOrder="1"/>
    </xf>
    <xf numFmtId="0" fontId="37" fillId="13" borderId="58" xfId="0" applyFont="1" applyFill="1" applyBorder="1" applyAlignment="1">
      <alignment horizontal="center" vertical="center" wrapText="1" readingOrder="1"/>
    </xf>
    <xf numFmtId="3" fontId="37" fillId="15" borderId="60" xfId="0" applyNumberFormat="1" applyFont="1" applyFill="1" applyBorder="1" applyAlignment="1">
      <alignment horizontal="center" vertical="center" wrapText="1" readingOrder="1"/>
    </xf>
    <xf numFmtId="3" fontId="43" fillId="15" borderId="60" xfId="0" applyNumberFormat="1" applyFont="1" applyFill="1" applyBorder="1" applyAlignment="1">
      <alignment horizontal="center" vertical="center" wrapText="1" readingOrder="1"/>
    </xf>
    <xf numFmtId="0" fontId="37" fillId="15" borderId="60" xfId="0" applyFont="1" applyFill="1" applyBorder="1" applyAlignment="1">
      <alignment horizontal="center" vertical="center" wrapText="1" readingOrder="1"/>
    </xf>
    <xf numFmtId="0" fontId="45" fillId="15" borderId="60" xfId="0" applyFont="1" applyFill="1" applyBorder="1" applyAlignment="1">
      <alignment horizontal="center" vertical="center" wrapText="1" readingOrder="1"/>
    </xf>
    <xf numFmtId="0" fontId="47" fillId="15" borderId="60" xfId="0" applyFont="1" applyFill="1" applyBorder="1" applyAlignment="1">
      <alignment horizontal="center" vertical="center" wrapText="1" readingOrder="1"/>
    </xf>
    <xf numFmtId="0" fontId="48" fillId="14" borderId="60" xfId="0" applyFont="1" applyFill="1" applyBorder="1" applyAlignment="1">
      <alignment horizontal="center" vertical="center" wrapText="1" readingOrder="1"/>
    </xf>
    <xf numFmtId="0" fontId="38" fillId="13" borderId="57" xfId="0" applyFont="1" applyFill="1" applyBorder="1" applyAlignment="1">
      <alignment horizontal="center" vertical="center" wrapText="1" readingOrder="1"/>
    </xf>
    <xf numFmtId="0" fontId="38" fillId="13" borderId="58" xfId="0" applyFont="1" applyFill="1" applyBorder="1" applyAlignment="1">
      <alignment horizontal="center" vertical="center" wrapText="1" readingOrder="1"/>
    </xf>
    <xf numFmtId="0" fontId="37" fillId="14" borderId="59" xfId="0" applyNumberFormat="1" applyFont="1" applyFill="1" applyBorder="1" applyAlignment="1">
      <alignment horizontal="center" vertical="center" wrapText="1" readingOrder="1"/>
    </xf>
    <xf numFmtId="0" fontId="49" fillId="15" borderId="61" xfId="0" applyFont="1" applyFill="1" applyBorder="1" applyAlignment="1">
      <alignment vertical="center" wrapText="1" readingOrder="1"/>
    </xf>
    <xf numFmtId="0" fontId="49" fillId="15" borderId="62" xfId="0" applyFont="1" applyFill="1" applyBorder="1" applyAlignment="1">
      <alignment vertical="center" wrapText="1" readingOrder="1"/>
    </xf>
    <xf numFmtId="0" fontId="49" fillId="15" borderId="60" xfId="0" applyFont="1" applyFill="1" applyBorder="1" applyAlignment="1">
      <alignment vertical="center" wrapText="1" readingOrder="1"/>
    </xf>
    <xf numFmtId="0" fontId="44" fillId="14" borderId="59" xfId="0" applyNumberFormat="1" applyFont="1" applyFill="1" applyBorder="1" applyAlignment="1">
      <alignment horizontal="center" vertical="center" wrapText="1" readingOrder="1"/>
    </xf>
    <xf numFmtId="0" fontId="39" fillId="15" borderId="59" xfId="0" applyNumberFormat="1" applyFont="1" applyFill="1" applyBorder="1" applyAlignment="1">
      <alignment horizontal="center" vertical="center" wrapText="1" readingOrder="1"/>
    </xf>
    <xf numFmtId="0" fontId="5" fillId="0" borderId="15" xfId="4" applyNumberFormat="1" applyFont="1" applyFill="1" applyBorder="1" applyAlignment="1">
      <alignment vertical="center" wrapText="1"/>
    </xf>
    <xf numFmtId="0" fontId="5" fillId="0" borderId="1" xfId="4" applyNumberFormat="1" applyFont="1" applyFill="1" applyBorder="1" applyAlignment="1">
      <alignment vertical="center" wrapText="1"/>
    </xf>
    <xf numFmtId="0" fontId="5" fillId="0" borderId="2" xfId="4" applyNumberFormat="1" applyFont="1" applyFill="1" applyBorder="1" applyAlignment="1">
      <alignment vertical="center" wrapText="1"/>
    </xf>
    <xf numFmtId="0" fontId="5" fillId="0" borderId="18" xfId="4" applyNumberFormat="1" applyFont="1" applyFill="1" applyBorder="1" applyAlignment="1">
      <alignment vertical="center" wrapText="1"/>
    </xf>
    <xf numFmtId="0" fontId="5" fillId="0" borderId="25" xfId="4" applyNumberFormat="1" applyFont="1" applyFill="1" applyBorder="1" applyAlignment="1">
      <alignment vertical="center" wrapText="1"/>
    </xf>
    <xf numFmtId="164" fontId="0" fillId="0" borderId="0" xfId="1" applyFont="1"/>
    <xf numFmtId="10" fontId="5" fillId="7" borderId="1" xfId="5" applyNumberFormat="1" applyFont="1" applyFill="1" applyBorder="1" applyAlignment="1">
      <alignment horizontal="center" vertical="center" wrapText="1"/>
    </xf>
    <xf numFmtId="169" fontId="5" fillId="7" borderId="1" xfId="1"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9" fontId="5" fillId="7" borderId="1" xfId="5" applyFont="1" applyFill="1" applyBorder="1" applyAlignment="1">
      <alignment horizontal="center" vertical="center" wrapText="1"/>
    </xf>
    <xf numFmtId="3" fontId="5" fillId="7" borderId="1" xfId="0" applyNumberFormat="1" applyFont="1" applyFill="1" applyBorder="1" applyAlignment="1">
      <alignment horizontal="center" vertical="center" wrapText="1"/>
    </xf>
    <xf numFmtId="3" fontId="33" fillId="7" borderId="1" xfId="0" applyNumberFormat="1" applyFont="1" applyFill="1" applyBorder="1" applyAlignment="1">
      <alignment horizontal="center" vertical="center" wrapText="1"/>
    </xf>
    <xf numFmtId="1" fontId="5" fillId="12" borderId="1" xfId="0" applyNumberFormat="1" applyFont="1" applyFill="1" applyBorder="1" applyAlignment="1">
      <alignment horizontal="center" vertical="center" wrapText="1"/>
    </xf>
    <xf numFmtId="3" fontId="5" fillId="12" borderId="1" xfId="0" applyNumberFormat="1" applyFont="1" applyFill="1" applyBorder="1" applyAlignment="1">
      <alignment horizontal="center" vertical="center" wrapText="1"/>
    </xf>
    <xf numFmtId="169" fontId="5" fillId="12" borderId="1" xfId="1" applyNumberFormat="1" applyFont="1" applyFill="1" applyBorder="1" applyAlignment="1">
      <alignment horizontal="center" vertical="center" wrapText="1"/>
    </xf>
    <xf numFmtId="3" fontId="24" fillId="12" borderId="1" xfId="1" applyNumberFormat="1" applyFont="1" applyFill="1" applyBorder="1" applyAlignment="1">
      <alignment horizontal="center" vertical="center" wrapText="1"/>
    </xf>
    <xf numFmtId="9" fontId="5" fillId="12" borderId="1" xfId="0" applyNumberFormat="1" applyFont="1" applyFill="1" applyBorder="1" applyAlignment="1">
      <alignment horizontal="center" vertical="center" wrapText="1"/>
    </xf>
    <xf numFmtId="10" fontId="5" fillId="12" borderId="1" xfId="0" applyNumberFormat="1" applyFont="1" applyFill="1" applyBorder="1" applyAlignment="1">
      <alignment horizontal="center" vertical="center" wrapText="1"/>
    </xf>
    <xf numFmtId="4" fontId="5" fillId="12" borderId="1" xfId="0" applyNumberFormat="1" applyFont="1" applyFill="1" applyBorder="1" applyAlignment="1">
      <alignment horizontal="center" vertical="center" wrapText="1"/>
    </xf>
    <xf numFmtId="3" fontId="35" fillId="12" borderId="1" xfId="0" applyNumberFormat="1" applyFont="1" applyFill="1" applyBorder="1" applyAlignment="1">
      <alignment horizontal="center" vertical="center" wrapText="1"/>
    </xf>
    <xf numFmtId="9" fontId="35" fillId="12" borderId="1" xfId="5" applyFont="1" applyFill="1" applyBorder="1" applyAlignment="1">
      <alignment horizontal="center" vertical="center" wrapText="1"/>
    </xf>
    <xf numFmtId="0" fontId="6" fillId="17" borderId="32" xfId="0" applyFont="1" applyFill="1" applyBorder="1" applyAlignment="1">
      <alignment horizontal="center" vertical="center" wrapText="1"/>
    </xf>
    <xf numFmtId="0" fontId="6" fillId="17" borderId="0" xfId="0" applyFont="1" applyFill="1" applyBorder="1" applyAlignment="1">
      <alignment horizontal="center" vertical="center" wrapText="1"/>
    </xf>
    <xf numFmtId="1" fontId="5" fillId="0" borderId="1" xfId="0" applyNumberFormat="1" applyFont="1" applyFill="1" applyBorder="1" applyAlignment="1">
      <alignment vertical="center" wrapText="1"/>
    </xf>
    <xf numFmtId="1" fontId="0" fillId="0" borderId="1" xfId="0" applyNumberFormat="1" applyFont="1" applyFill="1" applyBorder="1" applyAlignment="1">
      <alignment vertical="center" wrapText="1"/>
    </xf>
    <xf numFmtId="170" fontId="5" fillId="0" borderId="1" xfId="1" applyNumberFormat="1" applyFont="1" applyFill="1" applyBorder="1" applyAlignment="1">
      <alignment vertical="center" wrapText="1"/>
    </xf>
    <xf numFmtId="0" fontId="2" fillId="18" borderId="33" xfId="0" applyFont="1" applyFill="1" applyBorder="1" applyAlignment="1">
      <alignment horizontal="center" vertical="center" wrapText="1"/>
    </xf>
    <xf numFmtId="0" fontId="2" fillId="18" borderId="12" xfId="0" applyFont="1" applyFill="1" applyBorder="1" applyAlignment="1">
      <alignment horizontal="center" vertical="center" wrapText="1"/>
    </xf>
    <xf numFmtId="0" fontId="2" fillId="18" borderId="34" xfId="0" applyFont="1" applyFill="1" applyBorder="1" applyAlignment="1">
      <alignment horizontal="center" vertical="center" wrapText="1"/>
    </xf>
    <xf numFmtId="0" fontId="2" fillId="19" borderId="13"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vertical="center" wrapText="1"/>
    </xf>
    <xf numFmtId="9" fontId="33" fillId="7" borderId="1" xfId="5" applyFont="1" applyFill="1" applyBorder="1" applyAlignment="1">
      <alignment horizontal="center" vertical="center" wrapText="1"/>
    </xf>
    <xf numFmtId="0" fontId="5" fillId="0" borderId="63" xfId="0" applyFont="1" applyFill="1" applyBorder="1" applyAlignment="1" applyProtection="1">
      <alignment vertical="center" wrapText="1"/>
      <protection hidden="1"/>
    </xf>
    <xf numFmtId="0" fontId="5" fillId="0" borderId="64" xfId="0" applyFont="1" applyFill="1" applyBorder="1" applyAlignment="1" applyProtection="1">
      <alignment vertical="center" wrapText="1"/>
      <protection hidden="1"/>
    </xf>
    <xf numFmtId="0" fontId="5" fillId="0" borderId="65" xfId="0" applyFont="1" applyFill="1" applyBorder="1" applyAlignment="1" applyProtection="1">
      <alignment vertical="center" wrapText="1"/>
      <protection hidden="1"/>
    </xf>
    <xf numFmtId="0" fontId="5" fillId="0" borderId="66" xfId="0" applyFont="1" applyFill="1" applyBorder="1" applyAlignment="1" applyProtection="1">
      <alignment vertical="center" wrapText="1"/>
      <protection hidden="1"/>
    </xf>
    <xf numFmtId="171" fontId="5" fillId="0" borderId="35" xfId="5" applyNumberFormat="1" applyFont="1" applyFill="1" applyBorder="1" applyAlignment="1" applyProtection="1">
      <alignment vertical="center"/>
      <protection hidden="1"/>
    </xf>
    <xf numFmtId="0" fontId="4" fillId="7" borderId="1" xfId="0" applyFont="1" applyFill="1" applyBorder="1" applyAlignment="1">
      <alignment vertical="center" wrapText="1"/>
    </xf>
    <xf numFmtId="171" fontId="5" fillId="0" borderId="63" xfId="5" applyNumberFormat="1" applyFont="1" applyFill="1" applyBorder="1" applyAlignment="1" applyProtection="1">
      <alignment vertical="center"/>
      <protection hidden="1"/>
    </xf>
    <xf numFmtId="171" fontId="5" fillId="0" borderId="64" xfId="5" applyNumberFormat="1" applyFont="1" applyFill="1" applyBorder="1" applyAlignment="1" applyProtection="1">
      <alignment vertical="center"/>
      <protection hidden="1"/>
    </xf>
    <xf numFmtId="170" fontId="31" fillId="0" borderId="1" xfId="1" applyNumberFormat="1" applyFont="1" applyFill="1" applyBorder="1" applyAlignment="1">
      <alignment vertical="center" wrapText="1"/>
    </xf>
    <xf numFmtId="166" fontId="2" fillId="2" borderId="2" xfId="0" applyNumberFormat="1" applyFont="1" applyFill="1" applyBorder="1" applyAlignment="1">
      <alignment horizontal="center" vertical="center" wrapText="1"/>
    </xf>
    <xf numFmtId="0" fontId="2" fillId="20" borderId="19" xfId="0" applyFont="1" applyFill="1" applyBorder="1" applyAlignment="1">
      <alignment horizontal="center" vertical="center" wrapText="1"/>
    </xf>
    <xf numFmtId="0" fontId="2" fillId="18" borderId="19" xfId="0" applyFont="1" applyFill="1" applyBorder="1" applyAlignment="1">
      <alignment horizontal="center" vertical="center" wrapText="1"/>
    </xf>
    <xf numFmtId="3" fontId="2" fillId="19" borderId="20" xfId="0" applyNumberFormat="1" applyFont="1" applyFill="1" applyBorder="1" applyAlignment="1">
      <alignment horizontal="center" vertical="center" wrapText="1"/>
    </xf>
    <xf numFmtId="0" fontId="2" fillId="18" borderId="20" xfId="0" applyFont="1" applyFill="1" applyBorder="1" applyAlignment="1">
      <alignment horizontal="center" vertical="center" wrapText="1"/>
    </xf>
    <xf numFmtId="0" fontId="2" fillId="20" borderId="20" xfId="0" applyFont="1" applyFill="1" applyBorder="1" applyAlignment="1">
      <alignment horizontal="center" vertical="center" wrapText="1"/>
    </xf>
    <xf numFmtId="3" fontId="2" fillId="20" borderId="20" xfId="0" applyNumberFormat="1" applyFont="1" applyFill="1" applyBorder="1" applyAlignment="1">
      <alignment horizontal="center" vertical="center" wrapText="1"/>
    </xf>
    <xf numFmtId="0" fontId="2" fillId="20" borderId="28" xfId="0" applyFont="1" applyFill="1" applyBorder="1" applyAlignment="1">
      <alignment horizontal="center" vertical="center" wrapText="1"/>
    </xf>
    <xf numFmtId="3" fontId="2" fillId="18" borderId="5" xfId="0" applyNumberFormat="1" applyFont="1" applyFill="1" applyBorder="1" applyAlignment="1">
      <alignment horizontal="center" vertical="center" wrapText="1"/>
    </xf>
    <xf numFmtId="3" fontId="2" fillId="19" borderId="5" xfId="0" applyNumberFormat="1" applyFont="1" applyFill="1" applyBorder="1" applyAlignment="1">
      <alignment horizontal="center" vertical="center" wrapText="1"/>
    </xf>
    <xf numFmtId="3" fontId="2" fillId="21" borderId="5" xfId="0" applyNumberFormat="1" applyFont="1" applyFill="1" applyBorder="1" applyAlignment="1">
      <alignment horizontal="center" vertical="center" wrapText="1"/>
    </xf>
    <xf numFmtId="3" fontId="50" fillId="18" borderId="5" xfId="0" applyNumberFormat="1" applyFont="1" applyFill="1" applyBorder="1" applyAlignment="1">
      <alignment horizontal="center" vertical="center" wrapText="1"/>
    </xf>
    <xf numFmtId="3" fontId="2" fillId="18" borderId="7" xfId="0" applyNumberFormat="1" applyFont="1" applyFill="1" applyBorder="1" applyAlignment="1">
      <alignment horizontal="center" vertical="center" wrapText="1"/>
    </xf>
    <xf numFmtId="0" fontId="5" fillId="0" borderId="0" xfId="3"/>
    <xf numFmtId="0" fontId="36" fillId="13" borderId="57" xfId="3" applyFont="1" applyFill="1" applyBorder="1" applyAlignment="1">
      <alignment horizontal="center" vertical="center" wrapText="1" readingOrder="1"/>
    </xf>
    <xf numFmtId="0" fontId="36" fillId="13" borderId="58" xfId="3" applyFont="1" applyFill="1" applyBorder="1" applyAlignment="1">
      <alignment horizontal="center" vertical="center" wrapText="1" readingOrder="1"/>
    </xf>
    <xf numFmtId="0" fontId="37" fillId="15" borderId="59" xfId="3" applyFont="1" applyFill="1" applyBorder="1" applyAlignment="1">
      <alignment horizontal="justify" vertical="center" wrapText="1" readingOrder="1"/>
    </xf>
    <xf numFmtId="9" fontId="37" fillId="15" borderId="59" xfId="3" applyNumberFormat="1" applyFont="1" applyFill="1" applyBorder="1" applyAlignment="1">
      <alignment horizontal="center" vertical="center" wrapText="1" readingOrder="1"/>
    </xf>
    <xf numFmtId="10" fontId="37" fillId="15" borderId="59" xfId="3" applyNumberFormat="1" applyFont="1" applyFill="1" applyBorder="1" applyAlignment="1">
      <alignment horizontal="center" vertical="center" wrapText="1" readingOrder="1"/>
    </xf>
    <xf numFmtId="0" fontId="37" fillId="15" borderId="59" xfId="3" applyFont="1" applyFill="1" applyBorder="1" applyAlignment="1">
      <alignment horizontal="center" vertical="center" wrapText="1" readingOrder="1"/>
    </xf>
    <xf numFmtId="0" fontId="38" fillId="13" borderId="57" xfId="3" applyFont="1" applyFill="1" applyBorder="1" applyAlignment="1">
      <alignment horizontal="center" vertical="center" wrapText="1" readingOrder="1"/>
    </xf>
    <xf numFmtId="0" fontId="38" fillId="13" borderId="58" xfId="3" applyFont="1" applyFill="1" applyBorder="1" applyAlignment="1">
      <alignment horizontal="center" vertical="center" wrapText="1" readingOrder="1"/>
    </xf>
    <xf numFmtId="3" fontId="39" fillId="7" borderId="59" xfId="3" applyNumberFormat="1" applyFont="1" applyFill="1" applyBorder="1" applyAlignment="1">
      <alignment horizontal="center" vertical="center" wrapText="1" readingOrder="1"/>
    </xf>
    <xf numFmtId="0" fontId="5" fillId="0" borderId="0" xfId="3" applyFont="1"/>
    <xf numFmtId="0" fontId="53" fillId="15" borderId="59" xfId="3" applyFont="1" applyFill="1" applyBorder="1" applyAlignment="1">
      <alignment horizontal="center" vertical="center" wrapText="1" readingOrder="1"/>
    </xf>
    <xf numFmtId="0" fontId="37" fillId="15" borderId="61" xfId="3" applyFont="1" applyFill="1" applyBorder="1" applyAlignment="1">
      <alignment horizontal="center" vertical="center" wrapText="1" readingOrder="1"/>
    </xf>
    <xf numFmtId="0" fontId="37" fillId="15" borderId="60" xfId="3" applyFont="1" applyFill="1" applyBorder="1" applyAlignment="1">
      <alignment horizontal="center" vertical="center" wrapText="1" readingOrder="1"/>
    </xf>
    <xf numFmtId="3" fontId="37" fillId="15" borderId="60" xfId="3" applyNumberFormat="1" applyFont="1" applyFill="1" applyBorder="1" applyAlignment="1">
      <alignment horizontal="center" vertical="center" wrapText="1" readingOrder="1"/>
    </xf>
    <xf numFmtId="3" fontId="37" fillId="15" borderId="61" xfId="3" applyNumberFormat="1" applyFont="1" applyFill="1" applyBorder="1" applyAlignment="1">
      <alignment horizontal="center" vertical="center" wrapText="1" readingOrder="1"/>
    </xf>
    <xf numFmtId="0" fontId="42" fillId="13" borderId="57" xfId="3" applyFont="1" applyFill="1" applyBorder="1" applyAlignment="1">
      <alignment horizontal="center" vertical="center" wrapText="1" readingOrder="1"/>
    </xf>
    <xf numFmtId="0" fontId="42" fillId="13" borderId="58" xfId="3" applyFont="1" applyFill="1" applyBorder="1" applyAlignment="1">
      <alignment horizontal="center" vertical="center" wrapText="1" readingOrder="1"/>
    </xf>
    <xf numFmtId="168" fontId="37" fillId="15" borderId="59" xfId="3" applyNumberFormat="1" applyFont="1" applyFill="1" applyBorder="1" applyAlignment="1">
      <alignment horizontal="center" vertical="center" wrapText="1" readingOrder="1"/>
    </xf>
    <xf numFmtId="9" fontId="37" fillId="15" borderId="61" xfId="3" applyNumberFormat="1" applyFont="1" applyFill="1" applyBorder="1" applyAlignment="1">
      <alignment horizontal="center" vertical="center" wrapText="1" readingOrder="1"/>
    </xf>
    <xf numFmtId="0" fontId="39" fillId="13" borderId="57" xfId="3" applyFont="1" applyFill="1" applyBorder="1" applyAlignment="1">
      <alignment horizontal="center" vertical="center" wrapText="1" readingOrder="1"/>
    </xf>
    <xf numFmtId="0" fontId="39" fillId="13" borderId="58" xfId="3" applyFont="1" applyFill="1" applyBorder="1" applyAlignment="1">
      <alignment horizontal="center" vertical="center" wrapText="1" readingOrder="1"/>
    </xf>
    <xf numFmtId="0" fontId="37" fillId="15" borderId="69" xfId="3" applyFont="1" applyFill="1" applyBorder="1" applyAlignment="1">
      <alignment horizontal="center" vertical="center" wrapText="1" readingOrder="1"/>
    </xf>
    <xf numFmtId="0" fontId="54" fillId="15" borderId="57" xfId="3" applyFont="1" applyFill="1" applyBorder="1" applyAlignment="1">
      <alignment horizontal="center" vertical="center" wrapText="1" readingOrder="1"/>
    </xf>
    <xf numFmtId="0" fontId="37" fillId="15" borderId="67" xfId="3" applyFont="1" applyFill="1" applyBorder="1" applyAlignment="1">
      <alignment horizontal="center" vertical="center" wrapText="1" readingOrder="1"/>
    </xf>
    <xf numFmtId="0" fontId="37" fillId="13" borderId="57" xfId="3" applyFont="1" applyFill="1" applyBorder="1" applyAlignment="1">
      <alignment horizontal="center" vertical="center" wrapText="1" readingOrder="1"/>
    </xf>
    <xf numFmtId="0" fontId="37" fillId="13" borderId="58" xfId="3" applyFont="1" applyFill="1" applyBorder="1" applyAlignment="1">
      <alignment horizontal="center" vertical="center" wrapText="1" readingOrder="1"/>
    </xf>
    <xf numFmtId="10" fontId="37" fillId="15" borderId="61" xfId="3" applyNumberFormat="1" applyFont="1" applyFill="1" applyBorder="1" applyAlignment="1">
      <alignment horizontal="center" vertical="center" wrapText="1" readingOrder="1"/>
    </xf>
    <xf numFmtId="0" fontId="5" fillId="0" borderId="0" xfId="3" applyAlignment="1">
      <alignment horizontal="center" vertical="center"/>
    </xf>
    <xf numFmtId="0" fontId="7" fillId="0" borderId="0" xfId="0" applyFont="1" applyAlignment="1">
      <alignment horizontal="center" vertical="center" wrapText="1"/>
    </xf>
    <xf numFmtId="0" fontId="7" fillId="8" borderId="36" xfId="0" applyFont="1" applyFill="1" applyBorder="1" applyAlignment="1">
      <alignment horizontal="center" vertical="center" wrapText="1"/>
    </xf>
    <xf numFmtId="0" fontId="7" fillId="8" borderId="37" xfId="0" applyFont="1" applyFill="1" applyBorder="1" applyAlignment="1">
      <alignment horizontal="center" vertical="center" wrapText="1"/>
    </xf>
    <xf numFmtId="0" fontId="7" fillId="8" borderId="38" xfId="0" applyFont="1" applyFill="1" applyBorder="1" applyAlignment="1">
      <alignment horizontal="center" vertical="center" wrapText="1"/>
    </xf>
    <xf numFmtId="0" fontId="12" fillId="8" borderId="39"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8" borderId="29"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7" xfId="0" applyFont="1" applyFill="1" applyBorder="1" applyAlignment="1">
      <alignment horizontal="center" vertical="center" wrapText="1"/>
    </xf>
    <xf numFmtId="10" fontId="5" fillId="7" borderId="1" xfId="1" applyNumberFormat="1" applyFont="1" applyFill="1" applyBorder="1" applyAlignment="1">
      <alignment horizontal="center" vertical="center" wrapText="1"/>
    </xf>
    <xf numFmtId="169" fontId="5" fillId="7" borderId="1" xfId="1" applyNumberFormat="1" applyFont="1" applyFill="1" applyBorder="1" applyAlignment="1">
      <alignment horizontal="center" vertical="center" wrapText="1"/>
    </xf>
    <xf numFmtId="1" fontId="5" fillId="7" borderId="1" xfId="5" applyNumberFormat="1" applyFont="1" applyFill="1" applyBorder="1" applyAlignment="1">
      <alignment horizontal="center" vertical="center" wrapText="1"/>
    </xf>
    <xf numFmtId="3" fontId="33" fillId="7" borderId="1" xfId="0" applyNumberFormat="1" applyFont="1" applyFill="1" applyBorder="1" applyAlignment="1">
      <alignment horizontal="center" vertical="center" wrapText="1"/>
    </xf>
    <xf numFmtId="9" fontId="5" fillId="7" borderId="1" xfId="5"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3" fontId="33" fillId="7" borderId="1" xfId="5" applyNumberFormat="1" applyFont="1" applyFill="1" applyBorder="1" applyAlignment="1">
      <alignment horizontal="center" vertical="center" wrapText="1"/>
    </xf>
    <xf numFmtId="167" fontId="5" fillId="7" borderId="1" xfId="5" applyNumberFormat="1" applyFont="1" applyFill="1" applyBorder="1" applyAlignment="1">
      <alignment horizontal="center" vertical="center" wrapText="1"/>
    </xf>
    <xf numFmtId="3" fontId="5"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9" fontId="5" fillId="7" borderId="2" xfId="5" applyNumberFormat="1" applyFont="1" applyFill="1" applyBorder="1" applyAlignment="1">
      <alignment horizontal="center" vertical="center" wrapText="1"/>
    </xf>
    <xf numFmtId="9" fontId="5" fillId="7" borderId="1" xfId="5"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33" fillId="7" borderId="1" xfId="0" applyFont="1" applyFill="1" applyBorder="1" applyAlignment="1">
      <alignment horizontal="center" vertical="center" wrapText="1"/>
    </xf>
    <xf numFmtId="169" fontId="5" fillId="0" borderId="1" xfId="1"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3" fontId="5" fillId="7" borderId="1" xfId="5" applyNumberFormat="1" applyFont="1" applyFill="1" applyBorder="1" applyAlignment="1">
      <alignment horizontal="center" vertical="center" wrapText="1"/>
    </xf>
    <xf numFmtId="9" fontId="33" fillId="7" borderId="1" xfId="5" applyFont="1" applyFill="1" applyBorder="1" applyAlignment="1">
      <alignment horizontal="center" vertical="center" wrapText="1"/>
    </xf>
    <xf numFmtId="0" fontId="6" fillId="2" borderId="1" xfId="0" applyFont="1" applyFill="1" applyBorder="1" applyAlignment="1">
      <alignment horizontal="center" vertical="center" wrapText="1"/>
    </xf>
    <xf numFmtId="165" fontId="5" fillId="7"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0" fillId="0" borderId="0" xfId="0" applyFont="1" applyAlignment="1">
      <alignment horizontal="center" vertical="center" wrapText="1"/>
    </xf>
    <xf numFmtId="0" fontId="5" fillId="0" borderId="2" xfId="0" applyFont="1" applyBorder="1" applyAlignment="1">
      <alignment horizontal="center" vertical="center" wrapText="1"/>
    </xf>
    <xf numFmtId="0" fontId="6" fillId="17" borderId="12" xfId="0" applyFont="1" applyFill="1" applyBorder="1" applyAlignment="1">
      <alignment horizontal="center" vertical="center" wrapText="1"/>
    </xf>
    <xf numFmtId="0" fontId="6" fillId="17" borderId="25" xfId="0" applyFont="1" applyFill="1" applyBorder="1" applyAlignment="1">
      <alignment horizontal="center" vertical="center" wrapText="1"/>
    </xf>
    <xf numFmtId="0" fontId="6" fillId="17" borderId="30" xfId="0" applyFont="1" applyFill="1" applyBorder="1" applyAlignment="1">
      <alignment horizontal="center" vertical="center" wrapText="1"/>
    </xf>
    <xf numFmtId="0" fontId="51" fillId="17" borderId="15" xfId="0" applyFont="1" applyFill="1" applyBorder="1" applyAlignment="1">
      <alignment horizontal="center" vertical="center" wrapText="1"/>
    </xf>
    <xf numFmtId="0" fontId="51" fillId="17" borderId="1" xfId="0" applyFont="1" applyFill="1" applyBorder="1" applyAlignment="1">
      <alignment horizontal="center" vertical="center" wrapText="1"/>
    </xf>
    <xf numFmtId="0" fontId="51" fillId="17" borderId="5" xfId="0" applyFont="1" applyFill="1" applyBorder="1" applyAlignment="1">
      <alignment horizontal="center" vertical="center" wrapText="1"/>
    </xf>
    <xf numFmtId="0" fontId="6" fillId="17" borderId="15"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17" borderId="5" xfId="0" applyFont="1" applyFill="1" applyBorder="1" applyAlignment="1">
      <alignment horizontal="center" vertical="center" wrapText="1"/>
    </xf>
    <xf numFmtId="0" fontId="6" fillId="17" borderId="39" xfId="0" applyFont="1" applyFill="1" applyBorder="1" applyAlignment="1">
      <alignment horizontal="center" vertical="center" wrapText="1"/>
    </xf>
    <xf numFmtId="0" fontId="6" fillId="17" borderId="3" xfId="0" applyFont="1" applyFill="1" applyBorder="1" applyAlignment="1">
      <alignment horizontal="center" vertical="center" wrapText="1"/>
    </xf>
    <xf numFmtId="0" fontId="6" fillId="17"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3" fontId="11" fillId="19" borderId="14" xfId="0" applyNumberFormat="1" applyFont="1" applyFill="1" applyBorder="1" applyAlignment="1">
      <alignment horizontal="center" vertical="center" wrapText="1"/>
    </xf>
    <xf numFmtId="3" fontId="11" fillId="19" borderId="16" xfId="0" applyNumberFormat="1" applyFont="1" applyFill="1" applyBorder="1" applyAlignment="1">
      <alignment horizontal="center" vertical="center" wrapText="1"/>
    </xf>
    <xf numFmtId="3" fontId="11" fillId="19" borderId="17" xfId="0" applyNumberFormat="1" applyFont="1" applyFill="1" applyBorder="1" applyAlignment="1">
      <alignment horizontal="center" vertical="center" wrapText="1"/>
    </xf>
    <xf numFmtId="3" fontId="51" fillId="19" borderId="29" xfId="0" applyNumberFormat="1" applyFont="1" applyFill="1" applyBorder="1" applyAlignment="1">
      <alignment horizontal="center" vertical="center" wrapText="1"/>
    </xf>
    <xf numFmtId="3" fontId="51" fillId="19" borderId="6" xfId="0" applyNumberFormat="1" applyFont="1" applyFill="1" applyBorder="1" applyAlignment="1">
      <alignment horizontal="center" vertical="center" wrapText="1"/>
    </xf>
    <xf numFmtId="3" fontId="51" fillId="19" borderId="50" xfId="0" applyNumberFormat="1" applyFont="1" applyFill="1" applyBorder="1" applyAlignment="1">
      <alignment horizontal="center" vertical="center" wrapText="1"/>
    </xf>
    <xf numFmtId="10" fontId="5" fillId="7" borderId="1" xfId="5" applyNumberFormat="1" applyFont="1" applyFill="1" applyBorder="1" applyAlignment="1">
      <alignment horizontal="center" vertical="center" wrapText="1"/>
    </xf>
    <xf numFmtId="0" fontId="13" fillId="17" borderId="39" xfId="0" applyFont="1" applyFill="1" applyBorder="1" applyAlignment="1">
      <alignment horizontal="center" vertical="center" wrapText="1"/>
    </xf>
    <xf numFmtId="0" fontId="13" fillId="17" borderId="15" xfId="0" applyFont="1" applyFill="1" applyBorder="1" applyAlignment="1">
      <alignment horizontal="center" vertical="center" wrapText="1"/>
    </xf>
    <xf numFmtId="0" fontId="13" fillId="17" borderId="29" xfId="0" applyFont="1" applyFill="1" applyBorder="1" applyAlignment="1">
      <alignment horizontal="center" vertical="center" wrapText="1"/>
    </xf>
    <xf numFmtId="9" fontId="5" fillId="7" borderId="2" xfId="5" applyFont="1" applyFill="1" applyBorder="1" applyAlignment="1">
      <alignment horizontal="center" vertical="center" wrapText="1"/>
    </xf>
    <xf numFmtId="3" fontId="33" fillId="0" borderId="1" xfId="5" applyNumberFormat="1" applyFont="1" applyFill="1" applyBorder="1" applyAlignment="1">
      <alignment horizontal="center" vertical="center" wrapText="1"/>
    </xf>
    <xf numFmtId="9" fontId="5" fillId="7" borderId="1" xfId="0" applyNumberFormat="1" applyFont="1" applyFill="1" applyBorder="1" applyAlignment="1">
      <alignment horizontal="center" vertical="center" wrapText="1"/>
    </xf>
    <xf numFmtId="9" fontId="5" fillId="0" borderId="1" xfId="5" applyFont="1" applyFill="1" applyBorder="1" applyAlignment="1">
      <alignment horizontal="center" vertical="center" wrapText="1"/>
    </xf>
    <xf numFmtId="9" fontId="5" fillId="0" borderId="2" xfId="5"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3" fillId="17" borderId="43" xfId="0" applyFont="1" applyFill="1" applyBorder="1" applyAlignment="1">
      <alignment horizontal="center" vertical="center" wrapText="1"/>
    </xf>
    <xf numFmtId="0" fontId="13" fillId="17" borderId="44" xfId="0" applyFont="1" applyFill="1" applyBorder="1" applyAlignment="1">
      <alignment horizontal="center" vertical="center" wrapText="1"/>
    </xf>
    <xf numFmtId="0" fontId="13" fillId="17" borderId="45" xfId="0" applyFont="1" applyFill="1" applyBorder="1" applyAlignment="1">
      <alignment horizontal="center" vertical="center" wrapText="1"/>
    </xf>
    <xf numFmtId="0" fontId="13" fillId="17" borderId="46"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3" fillId="17" borderId="7" xfId="0" applyFont="1" applyFill="1" applyBorder="1" applyAlignment="1">
      <alignment horizontal="center" vertical="center" wrapText="1"/>
    </xf>
    <xf numFmtId="0" fontId="6" fillId="17" borderId="40" xfId="0" applyFont="1" applyFill="1" applyBorder="1" applyAlignment="1">
      <alignment horizontal="center" vertical="center" wrapText="1"/>
    </xf>
    <xf numFmtId="0" fontId="6" fillId="17" borderId="21" xfId="0" applyFont="1" applyFill="1" applyBorder="1" applyAlignment="1">
      <alignment horizontal="center" vertical="center" wrapText="1"/>
    </xf>
    <xf numFmtId="0" fontId="6" fillId="17" borderId="47" xfId="0" applyFont="1" applyFill="1" applyBorder="1" applyAlignment="1">
      <alignment horizontal="center" vertical="center" wrapText="1"/>
    </xf>
    <xf numFmtId="3" fontId="51" fillId="17" borderId="11" xfId="0" applyNumberFormat="1" applyFont="1" applyFill="1" applyBorder="1" applyAlignment="1">
      <alignment horizontal="center" vertical="center" wrapText="1"/>
    </xf>
    <xf numFmtId="3" fontId="51" fillId="17" borderId="48" xfId="0" applyNumberFormat="1" applyFont="1" applyFill="1" applyBorder="1" applyAlignment="1">
      <alignment horizontal="center" vertical="center" wrapText="1"/>
    </xf>
    <xf numFmtId="3" fontId="51" fillId="17" borderId="49" xfId="0" applyNumberFormat="1"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40" xfId="0" applyFont="1" applyFill="1" applyBorder="1" applyAlignment="1">
      <alignment horizontal="center" vertical="center" wrapText="1"/>
    </xf>
    <xf numFmtId="3" fontId="9" fillId="17" borderId="15" xfId="0" applyNumberFormat="1" applyFont="1" applyFill="1" applyBorder="1" applyAlignment="1">
      <alignment horizontal="center" vertical="center" wrapText="1"/>
    </xf>
    <xf numFmtId="3" fontId="9" fillId="17" borderId="29"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3" fontId="6" fillId="17" borderId="1" xfId="0" applyNumberFormat="1" applyFont="1" applyFill="1" applyBorder="1" applyAlignment="1">
      <alignment horizontal="center" vertical="center" wrapText="1"/>
    </xf>
    <xf numFmtId="3" fontId="6" fillId="17" borderId="6" xfId="0" applyNumberFormat="1" applyFont="1" applyFill="1" applyBorder="1" applyAlignment="1">
      <alignment horizontal="center" vertical="center" wrapText="1"/>
    </xf>
    <xf numFmtId="167" fontId="5" fillId="0" borderId="1" xfId="5" applyNumberFormat="1" applyFont="1" applyFill="1" applyBorder="1" applyAlignment="1">
      <alignment horizontal="center" vertical="center" wrapText="1"/>
    </xf>
    <xf numFmtId="168" fontId="5" fillId="7" borderId="1" xfId="5" applyNumberFormat="1" applyFont="1" applyFill="1" applyBorder="1" applyAlignment="1">
      <alignment horizontal="center" vertical="center" wrapText="1"/>
    </xf>
    <xf numFmtId="169" fontId="5" fillId="7" borderId="1" xfId="0" applyNumberFormat="1" applyFont="1" applyFill="1" applyBorder="1" applyAlignment="1">
      <alignment horizontal="center" vertical="center" wrapText="1"/>
    </xf>
    <xf numFmtId="0" fontId="8" fillId="7" borderId="1" xfId="0" applyFont="1" applyFill="1" applyBorder="1" applyAlignment="1" applyProtection="1">
      <alignment horizontal="center" vertical="center" wrapText="1"/>
      <protection hidden="1"/>
    </xf>
    <xf numFmtId="10" fontId="5" fillId="7" borderId="1" xfId="0" applyNumberFormat="1" applyFont="1" applyFill="1" applyBorder="1" applyAlignment="1">
      <alignment horizontal="center" vertical="center" wrapText="1"/>
    </xf>
    <xf numFmtId="168" fontId="5" fillId="7" borderId="2" xfId="5" applyNumberFormat="1" applyFont="1" applyFill="1" applyBorder="1" applyAlignment="1">
      <alignment horizontal="center" vertical="center" wrapText="1"/>
    </xf>
    <xf numFmtId="9" fontId="34" fillId="0" borderId="2" xfId="5" applyNumberFormat="1" applyFont="1" applyFill="1" applyBorder="1" applyAlignment="1">
      <alignment horizontal="center" vertical="center" wrapText="1"/>
    </xf>
    <xf numFmtId="9" fontId="34" fillId="0" borderId="1" xfId="5" applyNumberFormat="1" applyFont="1" applyFill="1" applyBorder="1" applyAlignment="1">
      <alignment horizontal="center" vertical="center" wrapText="1"/>
    </xf>
    <xf numFmtId="9" fontId="35" fillId="0" borderId="1" xfId="5"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34" fillId="0" borderId="1" xfId="0" applyNumberFormat="1" applyFont="1" applyFill="1" applyBorder="1" applyAlignment="1">
      <alignment horizontal="center" vertical="center" wrapText="1"/>
    </xf>
    <xf numFmtId="2" fontId="35" fillId="0" borderId="1" xfId="5" applyNumberFormat="1" applyFont="1" applyFill="1" applyBorder="1" applyAlignment="1">
      <alignment horizontal="center" vertical="center" wrapText="1"/>
    </xf>
    <xf numFmtId="169" fontId="34" fillId="0" borderId="1" xfId="1" applyNumberFormat="1" applyFont="1" applyFill="1" applyBorder="1" applyAlignment="1">
      <alignment horizontal="center" vertical="center" wrapText="1"/>
    </xf>
    <xf numFmtId="0" fontId="36" fillId="13" borderId="57" xfId="3" applyFont="1" applyFill="1" applyBorder="1" applyAlignment="1">
      <alignment horizontal="center" vertical="center" wrapText="1" readingOrder="1"/>
    </xf>
    <xf numFmtId="0" fontId="36" fillId="13" borderId="58" xfId="3" applyFont="1" applyFill="1" applyBorder="1" applyAlignment="1">
      <alignment horizontal="center" vertical="center" wrapText="1" readingOrder="1"/>
    </xf>
    <xf numFmtId="0" fontId="46" fillId="14" borderId="67" xfId="3" applyFont="1" applyFill="1" applyBorder="1" applyAlignment="1">
      <alignment horizontal="center" vertical="center" wrapText="1" readingOrder="1"/>
    </xf>
    <xf numFmtId="0" fontId="46" fillId="14" borderId="71" xfId="3" applyFont="1" applyFill="1" applyBorder="1" applyAlignment="1">
      <alignment horizontal="center" vertical="center" wrapText="1" readingOrder="1"/>
    </xf>
    <xf numFmtId="0" fontId="38" fillId="13" borderId="57" xfId="3" applyFont="1" applyFill="1" applyBorder="1" applyAlignment="1">
      <alignment horizontal="center" vertical="center" wrapText="1" readingOrder="1"/>
    </xf>
    <xf numFmtId="0" fontId="38" fillId="13" borderId="58" xfId="3" applyFont="1" applyFill="1" applyBorder="1" applyAlignment="1">
      <alignment horizontal="center" vertical="center" wrapText="1" readingOrder="1"/>
    </xf>
    <xf numFmtId="0" fontId="46" fillId="14" borderId="61" xfId="3" applyFont="1" applyFill="1" applyBorder="1" applyAlignment="1">
      <alignment horizontal="center" vertical="center" wrapText="1" readingOrder="1"/>
    </xf>
    <xf numFmtId="0" fontId="46" fillId="14" borderId="62" xfId="3" applyFont="1" applyFill="1" applyBorder="1" applyAlignment="1">
      <alignment horizontal="center" vertical="center" wrapText="1" readingOrder="1"/>
    </xf>
    <xf numFmtId="0" fontId="46" fillId="14" borderId="60" xfId="3" applyFont="1" applyFill="1" applyBorder="1" applyAlignment="1">
      <alignment horizontal="center" vertical="center" wrapText="1" readingOrder="1"/>
    </xf>
    <xf numFmtId="0" fontId="42" fillId="13" borderId="57" xfId="3" applyFont="1" applyFill="1" applyBorder="1" applyAlignment="1">
      <alignment horizontal="center" vertical="center" wrapText="1" readingOrder="1"/>
    </xf>
    <xf numFmtId="0" fontId="42" fillId="13" borderId="58" xfId="3" applyFont="1" applyFill="1" applyBorder="1" applyAlignment="1">
      <alignment horizontal="center" vertical="center" wrapText="1" readingOrder="1"/>
    </xf>
    <xf numFmtId="0" fontId="37" fillId="13" borderId="57" xfId="3" applyFont="1" applyFill="1" applyBorder="1" applyAlignment="1">
      <alignment horizontal="center" vertical="center" wrapText="1" readingOrder="1"/>
    </xf>
    <xf numFmtId="0" fontId="37" fillId="13" borderId="58" xfId="3" applyFont="1" applyFill="1" applyBorder="1" applyAlignment="1">
      <alignment horizontal="center" vertical="center" wrapText="1" readingOrder="1"/>
    </xf>
    <xf numFmtId="0" fontId="39" fillId="13" borderId="57" xfId="3" applyFont="1" applyFill="1" applyBorder="1" applyAlignment="1">
      <alignment horizontal="center" vertical="center" wrapText="1" readingOrder="1"/>
    </xf>
    <xf numFmtId="0" fontId="39" fillId="13" borderId="58" xfId="3" applyFont="1" applyFill="1" applyBorder="1" applyAlignment="1">
      <alignment horizontal="center" vertical="center" wrapText="1" readingOrder="1"/>
    </xf>
    <xf numFmtId="0" fontId="6" fillId="0" borderId="24" xfId="4" applyFont="1" applyBorder="1" applyAlignment="1">
      <alignment horizontal="center" vertical="center" wrapText="1"/>
    </xf>
    <xf numFmtId="0" fontId="6" fillId="0" borderId="32" xfId="4" applyFont="1" applyBorder="1" applyAlignment="1">
      <alignment horizontal="center" vertical="center" wrapText="1"/>
    </xf>
    <xf numFmtId="0" fontId="6" fillId="0" borderId="40" xfId="4" applyFont="1" applyBorder="1" applyAlignment="1">
      <alignment horizontal="center" vertical="center" wrapText="1"/>
    </xf>
    <xf numFmtId="0" fontId="2" fillId="4" borderId="36" xfId="4" applyFont="1" applyFill="1" applyBorder="1" applyAlignment="1">
      <alignment horizontal="center" vertical="center" wrapText="1"/>
    </xf>
    <xf numFmtId="0" fontId="2" fillId="4" borderId="37" xfId="4" applyFont="1" applyFill="1" applyBorder="1" applyAlignment="1">
      <alignment horizontal="center" vertical="center" wrapText="1"/>
    </xf>
    <xf numFmtId="0" fontId="2" fillId="4" borderId="38" xfId="4" applyFont="1" applyFill="1" applyBorder="1" applyAlignment="1">
      <alignment horizontal="center" vertical="center" wrapText="1"/>
    </xf>
    <xf numFmtId="0" fontId="34" fillId="4" borderId="36" xfId="4" applyFont="1" applyFill="1" applyBorder="1" applyAlignment="1">
      <alignment horizontal="center" vertical="center" wrapText="1"/>
    </xf>
    <xf numFmtId="0" fontId="26" fillId="0" borderId="53" xfId="4" applyNumberFormat="1" applyFont="1" applyFill="1" applyBorder="1" applyAlignment="1">
      <alignment horizontal="center" vertical="center" wrapText="1"/>
    </xf>
    <xf numFmtId="0" fontId="26" fillId="0" borderId="54" xfId="4" applyNumberFormat="1" applyFont="1" applyFill="1" applyBorder="1" applyAlignment="1">
      <alignment horizontal="center" vertical="center" wrapText="1"/>
    </xf>
    <xf numFmtId="0" fontId="26" fillId="0" borderId="55" xfId="4" applyNumberFormat="1" applyFont="1" applyFill="1" applyBorder="1" applyAlignment="1">
      <alignment horizontal="center" vertical="center" wrapText="1"/>
    </xf>
    <xf numFmtId="0" fontId="26" fillId="0" borderId="56" xfId="4" applyNumberFormat="1" applyFont="1" applyFill="1" applyBorder="1" applyAlignment="1">
      <alignment horizontal="center" vertical="center" wrapText="1"/>
    </xf>
    <xf numFmtId="0" fontId="26" fillId="0" borderId="53" xfId="4" applyNumberFormat="1" applyFont="1" applyBorder="1" applyAlignment="1">
      <alignment horizontal="center" vertical="center" wrapText="1"/>
    </xf>
    <xf numFmtId="0" fontId="26" fillId="0" borderId="54" xfId="4" applyNumberFormat="1" applyFont="1" applyBorder="1" applyAlignment="1">
      <alignment horizontal="center" vertical="center" wrapText="1"/>
    </xf>
    <xf numFmtId="0" fontId="26" fillId="0" borderId="55" xfId="4" applyNumberFormat="1" applyFont="1" applyBorder="1" applyAlignment="1">
      <alignment horizontal="center" vertical="center" wrapText="1"/>
    </xf>
    <xf numFmtId="0" fontId="26" fillId="0" borderId="56" xfId="4" applyNumberFormat="1" applyFont="1" applyBorder="1" applyAlignment="1">
      <alignment horizontal="center" vertical="center" wrapText="1"/>
    </xf>
    <xf numFmtId="0" fontId="26" fillId="0" borderId="11" xfId="4" applyNumberFormat="1" applyFont="1" applyBorder="1" applyAlignment="1">
      <alignment horizontal="center" vertical="center" wrapText="1"/>
    </xf>
    <xf numFmtId="0" fontId="26" fillId="0" borderId="48" xfId="4" applyNumberFormat="1" applyFont="1" applyBorder="1" applyAlignment="1">
      <alignment horizontal="center" vertical="center" wrapText="1"/>
    </xf>
    <xf numFmtId="0" fontId="26" fillId="0" borderId="10" xfId="4" applyNumberFormat="1" applyFont="1" applyBorder="1" applyAlignment="1">
      <alignment horizontal="center" vertical="center" wrapText="1"/>
    </xf>
    <xf numFmtId="0" fontId="26" fillId="0" borderId="22" xfId="4" applyNumberFormat="1" applyFont="1" applyBorder="1" applyAlignment="1">
      <alignment horizontal="center" vertical="center" wrapText="1"/>
    </xf>
    <xf numFmtId="0" fontId="26" fillId="0" borderId="24" xfId="4" applyNumberFormat="1" applyFont="1" applyBorder="1" applyAlignment="1">
      <alignment horizontal="center" vertical="center" wrapText="1"/>
    </xf>
    <xf numFmtId="4" fontId="2" fillId="7" borderId="10" xfId="4" applyNumberFormat="1" applyFont="1" applyFill="1" applyBorder="1" applyAlignment="1">
      <alignment horizontal="center" vertical="center" wrapText="1"/>
    </xf>
    <xf numFmtId="4" fontId="2" fillId="7" borderId="0" xfId="4" applyNumberFormat="1" applyFont="1" applyFill="1" applyBorder="1" applyAlignment="1">
      <alignment horizontal="center" vertical="center" wrapText="1"/>
    </xf>
    <xf numFmtId="0" fontId="26" fillId="0" borderId="39" xfId="4" applyNumberFormat="1" applyFont="1" applyBorder="1" applyAlignment="1">
      <alignment horizontal="center" vertical="center" wrapText="1"/>
    </xf>
    <xf numFmtId="0" fontId="26" fillId="0" borderId="3" xfId="4" applyNumberFormat="1" applyFont="1" applyBorder="1" applyAlignment="1">
      <alignment horizontal="center" vertical="center" wrapText="1"/>
    </xf>
    <xf numFmtId="0" fontId="26" fillId="0" borderId="52" xfId="4" applyNumberFormat="1" applyFont="1" applyBorder="1" applyAlignment="1">
      <alignment horizontal="center" vertical="center" wrapText="1"/>
    </xf>
    <xf numFmtId="4" fontId="2" fillId="4" borderId="36" xfId="4" applyNumberFormat="1" applyFont="1" applyFill="1" applyBorder="1" applyAlignment="1">
      <alignment horizontal="center" vertical="center" wrapText="1"/>
    </xf>
    <xf numFmtId="4" fontId="2" fillId="4" borderId="19" xfId="4" applyNumberFormat="1" applyFont="1" applyFill="1" applyBorder="1" applyAlignment="1">
      <alignment horizontal="center" vertical="center" wrapText="1"/>
    </xf>
    <xf numFmtId="0" fontId="5" fillId="0" borderId="4" xfId="4" applyFont="1" applyBorder="1" applyAlignment="1">
      <alignment horizontal="center" vertical="center" wrapText="1"/>
    </xf>
    <xf numFmtId="0" fontId="5" fillId="0" borderId="5" xfId="4" applyFont="1" applyBorder="1" applyAlignment="1">
      <alignment horizontal="center" vertical="center" wrapText="1"/>
    </xf>
    <xf numFmtId="14" fontId="35" fillId="0" borderId="49" xfId="4" applyNumberFormat="1" applyFont="1" applyBorder="1" applyAlignment="1">
      <alignment horizontal="center" vertical="center" wrapText="1"/>
    </xf>
    <xf numFmtId="0" fontId="35" fillId="0" borderId="30" xfId="4" applyFont="1" applyBorder="1" applyAlignment="1">
      <alignment horizontal="center" vertical="center" wrapText="1"/>
    </xf>
    <xf numFmtId="0" fontId="2" fillId="6" borderId="23" xfId="4" applyFont="1" applyFill="1" applyBorder="1" applyAlignment="1">
      <alignment horizontal="center" vertical="center" wrapText="1"/>
    </xf>
    <xf numFmtId="0" fontId="2" fillId="6" borderId="20" xfId="4" applyFont="1" applyFill="1" applyBorder="1" applyAlignment="1">
      <alignment horizontal="center" vertical="center" wrapText="1"/>
    </xf>
    <xf numFmtId="0" fontId="5" fillId="0" borderId="39" xfId="4" applyFont="1" applyBorder="1" applyAlignment="1">
      <alignment horizontal="center" vertical="center" wrapText="1"/>
    </xf>
    <xf numFmtId="0" fontId="5" fillId="0" borderId="15" xfId="4" applyFont="1" applyBorder="1" applyAlignment="1">
      <alignment horizontal="center" vertical="center" wrapText="1"/>
    </xf>
    <xf numFmtId="0" fontId="5" fillId="0" borderId="51" xfId="4" applyFont="1" applyBorder="1" applyAlignment="1">
      <alignment horizontal="center" vertical="center" wrapText="1"/>
    </xf>
    <xf numFmtId="0" fontId="5" fillId="0" borderId="16" xfId="4" applyFont="1" applyBorder="1" applyAlignment="1">
      <alignment horizontal="center" vertical="center" wrapText="1"/>
    </xf>
    <xf numFmtId="0" fontId="5" fillId="0" borderId="3" xfId="4" applyFont="1" applyBorder="1" applyAlignment="1">
      <alignment horizontal="center" vertical="center" wrapText="1"/>
    </xf>
    <xf numFmtId="0" fontId="5" fillId="0" borderId="1" xfId="4" applyFont="1" applyBorder="1" applyAlignment="1">
      <alignment horizontal="center"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2" fillId="13" borderId="57" xfId="0" applyFont="1" applyFill="1" applyBorder="1" applyAlignment="1">
      <alignment horizontal="center" vertical="center" wrapText="1" readingOrder="1"/>
    </xf>
    <xf numFmtId="0" fontId="42" fillId="13" borderId="58" xfId="0" applyFont="1" applyFill="1" applyBorder="1" applyAlignment="1">
      <alignment horizontal="center" vertical="center" wrapText="1" readingOrder="1"/>
    </xf>
    <xf numFmtId="0" fontId="52" fillId="13" borderId="57" xfId="0" applyFont="1" applyFill="1" applyBorder="1" applyAlignment="1">
      <alignment horizontal="center" vertical="center" wrapText="1" readingOrder="1"/>
    </xf>
    <xf numFmtId="0" fontId="52" fillId="13" borderId="58" xfId="0" applyFont="1" applyFill="1" applyBorder="1" applyAlignment="1">
      <alignment horizontal="center" vertical="center" wrapText="1" readingOrder="1"/>
    </xf>
    <xf numFmtId="0" fontId="46" fillId="14" borderId="61" xfId="0" applyFont="1" applyFill="1" applyBorder="1" applyAlignment="1">
      <alignment horizontal="center" vertical="center" wrapText="1" readingOrder="1"/>
    </xf>
    <xf numFmtId="0" fontId="46" fillId="14" borderId="62" xfId="0" applyFont="1" applyFill="1" applyBorder="1" applyAlignment="1">
      <alignment horizontal="center" vertical="center" wrapText="1" readingOrder="1"/>
    </xf>
    <xf numFmtId="0" fontId="46" fillId="14" borderId="60" xfId="0" applyFont="1" applyFill="1" applyBorder="1" applyAlignment="1">
      <alignment horizontal="center" vertical="center" wrapText="1" readingOrder="1"/>
    </xf>
    <xf numFmtId="0" fontId="36" fillId="13" borderId="57" xfId="0" applyFont="1" applyFill="1" applyBorder="1" applyAlignment="1">
      <alignment horizontal="center" vertical="center" wrapText="1" readingOrder="1"/>
    </xf>
    <xf numFmtId="0" fontId="36" fillId="13" borderId="58" xfId="0" applyFont="1" applyFill="1" applyBorder="1" applyAlignment="1">
      <alignment horizontal="center" vertical="center" wrapText="1" readingOrder="1"/>
    </xf>
    <xf numFmtId="0" fontId="43" fillId="14" borderId="61" xfId="0" applyFont="1" applyFill="1" applyBorder="1" applyAlignment="1">
      <alignment horizontal="center" vertical="center" wrapText="1" readingOrder="1"/>
    </xf>
    <xf numFmtId="0" fontId="43" fillId="14" borderId="62" xfId="0" applyFont="1" applyFill="1" applyBorder="1" applyAlignment="1">
      <alignment horizontal="center" vertical="center" wrapText="1" readingOrder="1"/>
    </xf>
    <xf numFmtId="0" fontId="43" fillId="14" borderId="60" xfId="0" applyFont="1" applyFill="1" applyBorder="1" applyAlignment="1">
      <alignment horizontal="center" vertical="center" wrapText="1" readingOrder="1"/>
    </xf>
    <xf numFmtId="0" fontId="37" fillId="13" borderId="57" xfId="0" applyFont="1" applyFill="1" applyBorder="1" applyAlignment="1">
      <alignment horizontal="center" vertical="center" wrapText="1" readingOrder="1"/>
    </xf>
    <xf numFmtId="0" fontId="37" fillId="13" borderId="58" xfId="0" applyFont="1" applyFill="1" applyBorder="1" applyAlignment="1">
      <alignment horizontal="center" vertical="center" wrapText="1" readingOrder="1"/>
    </xf>
    <xf numFmtId="0" fontId="43" fillId="13" borderId="57" xfId="0" applyFont="1" applyFill="1" applyBorder="1" applyAlignment="1">
      <alignment horizontal="center" vertical="center" wrapText="1" readingOrder="1"/>
    </xf>
    <xf numFmtId="0" fontId="43" fillId="13" borderId="58" xfId="0" applyFont="1" applyFill="1" applyBorder="1" applyAlignment="1">
      <alignment horizontal="center" vertical="center" wrapText="1" readingOrder="1"/>
    </xf>
    <xf numFmtId="0" fontId="39" fillId="13" borderId="57" xfId="0" applyFont="1" applyFill="1" applyBorder="1" applyAlignment="1">
      <alignment horizontal="center" vertical="center" wrapText="1" readingOrder="1"/>
    </xf>
    <xf numFmtId="0" fontId="39" fillId="13" borderId="58" xfId="0" applyFont="1" applyFill="1" applyBorder="1" applyAlignment="1">
      <alignment horizontal="center" vertical="center" wrapText="1" readingOrder="1"/>
    </xf>
    <xf numFmtId="3" fontId="37" fillId="15" borderId="61" xfId="0" applyNumberFormat="1" applyFont="1" applyFill="1" applyBorder="1" applyAlignment="1">
      <alignment horizontal="center" vertical="center" wrapText="1" readingOrder="1"/>
    </xf>
    <xf numFmtId="3" fontId="37" fillId="15" borderId="60" xfId="0" applyNumberFormat="1" applyFont="1" applyFill="1" applyBorder="1" applyAlignment="1">
      <alignment horizontal="center" vertical="center" wrapText="1" readingOrder="1"/>
    </xf>
    <xf numFmtId="3" fontId="43" fillId="15" borderId="61" xfId="0" applyNumberFormat="1" applyFont="1" applyFill="1" applyBorder="1" applyAlignment="1">
      <alignment horizontal="center" vertical="center" wrapText="1" readingOrder="1"/>
    </xf>
    <xf numFmtId="3" fontId="43" fillId="15" borderId="60" xfId="0" applyNumberFormat="1" applyFont="1" applyFill="1" applyBorder="1" applyAlignment="1">
      <alignment horizontal="center" vertical="center" wrapText="1" readingOrder="1"/>
    </xf>
    <xf numFmtId="0" fontId="37" fillId="15" borderId="61" xfId="0" applyFont="1" applyFill="1" applyBorder="1" applyAlignment="1">
      <alignment horizontal="center" vertical="center" wrapText="1" readingOrder="1"/>
    </xf>
    <xf numFmtId="0" fontId="37" fillId="15" borderId="60" xfId="0" applyFont="1" applyFill="1" applyBorder="1" applyAlignment="1">
      <alignment horizontal="center" vertical="center" wrapText="1" readingOrder="1"/>
    </xf>
    <xf numFmtId="0" fontId="45" fillId="15" borderId="61" xfId="0" applyFont="1" applyFill="1" applyBorder="1" applyAlignment="1">
      <alignment horizontal="center" vertical="center" wrapText="1" readingOrder="1"/>
    </xf>
    <xf numFmtId="0" fontId="45" fillId="15" borderId="60" xfId="0" applyFont="1" applyFill="1" applyBorder="1" applyAlignment="1">
      <alignment horizontal="center" vertical="center" wrapText="1" readingOrder="1"/>
    </xf>
    <xf numFmtId="0" fontId="48" fillId="13" borderId="57" xfId="0" applyFont="1" applyFill="1" applyBorder="1" applyAlignment="1">
      <alignment horizontal="center" vertical="center" wrapText="1" readingOrder="1"/>
    </xf>
    <xf numFmtId="0" fontId="48" fillId="13" borderId="58" xfId="0" applyFont="1" applyFill="1" applyBorder="1" applyAlignment="1">
      <alignment horizontal="center" vertical="center" wrapText="1" readingOrder="1"/>
    </xf>
    <xf numFmtId="0" fontId="46" fillId="13" borderId="57" xfId="0" applyFont="1" applyFill="1" applyBorder="1" applyAlignment="1">
      <alignment horizontal="center" vertical="center" wrapText="1" readingOrder="1"/>
    </xf>
    <xf numFmtId="0" fontId="46" fillId="13" borderId="58" xfId="0" applyFont="1" applyFill="1" applyBorder="1" applyAlignment="1">
      <alignment horizontal="center" vertical="center" wrapText="1" readingOrder="1"/>
    </xf>
    <xf numFmtId="0" fontId="47" fillId="15" borderId="61" xfId="0" applyFont="1" applyFill="1" applyBorder="1" applyAlignment="1">
      <alignment horizontal="center" vertical="center" wrapText="1" readingOrder="1"/>
    </xf>
    <xf numFmtId="0" fontId="47" fillId="15" borderId="60" xfId="0" applyFont="1" applyFill="1" applyBorder="1" applyAlignment="1">
      <alignment horizontal="center" vertical="center" wrapText="1" readingOrder="1"/>
    </xf>
    <xf numFmtId="0" fontId="36" fillId="13" borderId="69" xfId="0" applyFont="1" applyFill="1" applyBorder="1" applyAlignment="1">
      <alignment horizontal="center" vertical="center" wrapText="1" readingOrder="1"/>
    </xf>
    <xf numFmtId="0" fontId="36" fillId="13" borderId="70" xfId="0" applyFont="1" applyFill="1" applyBorder="1" applyAlignment="1">
      <alignment horizontal="center" vertical="center" wrapText="1" readingOrder="1"/>
    </xf>
    <xf numFmtId="0" fontId="36" fillId="13" borderId="67" xfId="0" applyFont="1" applyFill="1" applyBorder="1" applyAlignment="1">
      <alignment horizontal="center" vertical="center" wrapText="1" readingOrder="1"/>
    </xf>
    <xf numFmtId="0" fontId="36" fillId="13" borderId="68" xfId="0" applyFont="1" applyFill="1" applyBorder="1" applyAlignment="1">
      <alignment horizontal="center" vertical="center" wrapText="1" readingOrder="1"/>
    </xf>
    <xf numFmtId="0" fontId="48" fillId="14" borderId="61" xfId="0" applyFont="1" applyFill="1" applyBorder="1" applyAlignment="1">
      <alignment horizontal="center" vertical="center" wrapText="1" readingOrder="1"/>
    </xf>
    <xf numFmtId="0" fontId="48" fillId="14" borderId="62" xfId="0" applyFont="1" applyFill="1" applyBorder="1" applyAlignment="1">
      <alignment horizontal="center" vertical="center" wrapText="1" readingOrder="1"/>
    </xf>
    <xf numFmtId="0" fontId="48" fillId="14" borderId="60" xfId="0" applyFont="1" applyFill="1" applyBorder="1" applyAlignment="1">
      <alignment horizontal="center" vertical="center" wrapText="1" readingOrder="1"/>
    </xf>
    <xf numFmtId="0" fontId="46" fillId="14" borderId="61" xfId="0" applyFont="1" applyFill="1" applyBorder="1" applyAlignment="1">
      <alignment horizontal="left" vertical="center" wrapText="1" readingOrder="1"/>
    </xf>
    <xf numFmtId="0" fontId="46" fillId="14" borderId="62" xfId="0" applyFont="1" applyFill="1" applyBorder="1" applyAlignment="1">
      <alignment horizontal="left" vertical="center" wrapText="1" readingOrder="1"/>
    </xf>
    <xf numFmtId="0" fontId="46" fillId="14" borderId="60" xfId="0" applyFont="1" applyFill="1" applyBorder="1" applyAlignment="1">
      <alignment horizontal="left" vertical="center" wrapText="1" readingOrder="1"/>
    </xf>
    <xf numFmtId="0" fontId="38" fillId="13" borderId="57" xfId="0" applyFont="1" applyFill="1" applyBorder="1" applyAlignment="1">
      <alignment horizontal="center" vertical="center" wrapText="1" readingOrder="1"/>
    </xf>
    <xf numFmtId="0" fontId="38" fillId="13" borderId="58" xfId="0" applyFont="1" applyFill="1" applyBorder="1" applyAlignment="1">
      <alignment horizontal="center" vertical="center" wrapText="1" readingOrder="1"/>
    </xf>
    <xf numFmtId="0" fontId="44" fillId="14" borderId="61" xfId="0" applyFont="1" applyFill="1" applyBorder="1" applyAlignment="1">
      <alignment horizontal="left" vertical="center" wrapText="1" readingOrder="1"/>
    </xf>
    <xf numFmtId="0" fontId="44" fillId="14" borderId="62" xfId="0" applyFont="1" applyFill="1" applyBorder="1" applyAlignment="1">
      <alignment horizontal="left" vertical="center" wrapText="1" readingOrder="1"/>
    </xf>
    <xf numFmtId="0" fontId="44" fillId="14" borderId="60" xfId="0" applyFont="1" applyFill="1" applyBorder="1" applyAlignment="1">
      <alignment horizontal="left" vertical="center" wrapText="1" readingOrder="1"/>
    </xf>
  </cellXfs>
  <cellStyles count="7">
    <cellStyle name="Millares" xfId="1" builtinId="3"/>
    <cellStyle name="Millares 2" xfId="2"/>
    <cellStyle name="Normal" xfId="0" builtinId="0"/>
    <cellStyle name="Normal 2" xfId="3"/>
    <cellStyle name="Normal 3" xfId="4"/>
    <cellStyle name="Porcentaje" xfId="5" builtinId="5"/>
    <cellStyle name="Porcentual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1</xdr:row>
      <xdr:rowOff>95250</xdr:rowOff>
    </xdr:to>
    <xdr:pic>
      <xdr:nvPicPr>
        <xdr:cNvPr id="27066" name="Picture 6" descr="logo_hacienda_color"/>
        <xdr:cNvPicPr>
          <a:picLocks noChangeAspect="1" noChangeArrowheads="1"/>
        </xdr:cNvPicPr>
      </xdr:nvPicPr>
      <xdr:blipFill>
        <a:blip xmlns:r="http://schemas.openxmlformats.org/officeDocument/2006/relationships" r:embed="rId1"/>
        <a:srcRect/>
        <a:stretch>
          <a:fillRect/>
        </a:stretch>
      </xdr:blipFill>
      <xdr:spPr bwMode="auto">
        <a:xfrm>
          <a:off x="4572000" y="0"/>
          <a:ext cx="0" cy="419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zoomScale="82" zoomScaleNormal="82" zoomScaleSheetLayoutView="85" workbookViewId="0">
      <selection activeCell="H10" sqref="H10"/>
    </sheetView>
  </sheetViews>
  <sheetFormatPr baseColWidth="10" defaultRowHeight="12.75" x14ac:dyDescent="0.2"/>
  <cols>
    <col min="1" max="1" width="39.5703125" style="2" customWidth="1"/>
    <col min="2" max="2" width="29.42578125" style="2" customWidth="1"/>
    <col min="3" max="4" width="22.85546875" style="2" customWidth="1"/>
    <col min="5" max="5" width="11.140625" style="2" customWidth="1"/>
    <col min="6" max="6" width="10.85546875" style="2" customWidth="1"/>
    <col min="7" max="9" width="11.140625" style="2" customWidth="1"/>
    <col min="10" max="16384" width="11.42578125" style="2"/>
  </cols>
  <sheetData>
    <row r="1" spans="1:10" s="1" customFormat="1" ht="25.5" customHeight="1" x14ac:dyDescent="0.2">
      <c r="A1" s="325" t="s">
        <v>12</v>
      </c>
      <c r="B1" s="325"/>
      <c r="C1" s="325"/>
      <c r="D1" s="325"/>
      <c r="E1" s="325"/>
      <c r="F1" s="325"/>
      <c r="G1" s="325"/>
      <c r="H1" s="325"/>
      <c r="I1" s="325"/>
      <c r="J1" s="325"/>
    </row>
    <row r="2" spans="1:10" s="1" customFormat="1" ht="15.75" thickBot="1" x14ac:dyDescent="0.25"/>
    <row r="3" spans="1:10" s="1" customFormat="1" ht="32.25" customHeight="1" thickBot="1" x14ac:dyDescent="0.25">
      <c r="A3" s="326" t="s">
        <v>13</v>
      </c>
      <c r="B3" s="327"/>
      <c r="C3" s="327"/>
      <c r="D3" s="327"/>
      <c r="E3" s="327"/>
      <c r="F3" s="327"/>
      <c r="G3" s="327"/>
      <c r="H3" s="327"/>
      <c r="I3" s="327"/>
      <c r="J3" s="328"/>
    </row>
    <row r="4" spans="1:10" s="26" customFormat="1" ht="30.75" customHeight="1" x14ac:dyDescent="0.2">
      <c r="A4" s="329" t="s">
        <v>14</v>
      </c>
      <c r="B4" s="332" t="s">
        <v>15</v>
      </c>
      <c r="C4" s="332" t="s">
        <v>16</v>
      </c>
      <c r="D4" s="332" t="s">
        <v>17</v>
      </c>
      <c r="E4" s="332" t="s">
        <v>3</v>
      </c>
      <c r="F4" s="332"/>
      <c r="G4" s="332"/>
      <c r="H4" s="332"/>
      <c r="I4" s="332"/>
      <c r="J4" s="335" t="s">
        <v>4</v>
      </c>
    </row>
    <row r="5" spans="1:10" s="26" customFormat="1" ht="26.25" customHeight="1" x14ac:dyDescent="0.2">
      <c r="A5" s="330"/>
      <c r="B5" s="333"/>
      <c r="C5" s="333"/>
      <c r="D5" s="333"/>
      <c r="E5" s="333" t="s">
        <v>2</v>
      </c>
      <c r="F5" s="333"/>
      <c r="G5" s="333"/>
      <c r="H5" s="333"/>
      <c r="I5" s="333"/>
      <c r="J5" s="336"/>
    </row>
    <row r="6" spans="1:10" s="26" customFormat="1" ht="50.25" customHeight="1" thickBot="1" x14ac:dyDescent="0.25">
      <c r="A6" s="331"/>
      <c r="B6" s="334"/>
      <c r="C6" s="334"/>
      <c r="D6" s="334"/>
      <c r="E6" s="27" t="s">
        <v>11</v>
      </c>
      <c r="F6" s="27" t="s">
        <v>34</v>
      </c>
      <c r="G6" s="29" t="s">
        <v>36</v>
      </c>
      <c r="H6" s="34" t="s">
        <v>38</v>
      </c>
      <c r="I6" s="27">
        <v>2012</v>
      </c>
      <c r="J6" s="337"/>
    </row>
    <row r="7" spans="1:10" ht="76.5" customHeight="1" x14ac:dyDescent="0.2">
      <c r="A7" s="23" t="s">
        <v>18</v>
      </c>
      <c r="B7" s="10" t="s">
        <v>19</v>
      </c>
      <c r="C7" s="17" t="s">
        <v>20</v>
      </c>
      <c r="D7" s="17" t="s">
        <v>21</v>
      </c>
      <c r="E7" s="17" t="s">
        <v>20</v>
      </c>
      <c r="F7" s="17" t="s">
        <v>20</v>
      </c>
      <c r="G7" s="35" t="s">
        <v>20</v>
      </c>
      <c r="H7" s="17" t="s">
        <v>20</v>
      </c>
      <c r="I7" s="17" t="s">
        <v>20</v>
      </c>
      <c r="J7" s="24"/>
    </row>
    <row r="8" spans="1:10" ht="97.5" customHeight="1" x14ac:dyDescent="0.2">
      <c r="A8" s="12" t="s">
        <v>22</v>
      </c>
      <c r="B8" s="3" t="s">
        <v>23</v>
      </c>
      <c r="C8" s="4">
        <v>0.28000000000000003</v>
      </c>
      <c r="D8" s="5" t="s">
        <v>24</v>
      </c>
      <c r="E8" s="4">
        <v>0.22</v>
      </c>
      <c r="F8" s="9">
        <v>0.219</v>
      </c>
      <c r="G8" s="37" t="s">
        <v>37</v>
      </c>
      <c r="H8" s="4" t="s">
        <v>37</v>
      </c>
      <c r="I8" s="4">
        <v>0.05</v>
      </c>
      <c r="J8" s="20"/>
    </row>
    <row r="9" spans="1:10" ht="106.5" customHeight="1" x14ac:dyDescent="0.2">
      <c r="A9" s="12" t="s">
        <v>25</v>
      </c>
      <c r="B9" s="3" t="s">
        <v>26</v>
      </c>
      <c r="C9" s="5" t="s">
        <v>27</v>
      </c>
      <c r="D9" s="5" t="s">
        <v>28</v>
      </c>
      <c r="E9" s="18">
        <v>285004</v>
      </c>
      <c r="F9" s="18">
        <v>332558</v>
      </c>
      <c r="G9" s="36">
        <v>257099</v>
      </c>
      <c r="H9" s="18">
        <v>154846</v>
      </c>
      <c r="I9" s="18">
        <v>547839</v>
      </c>
      <c r="J9" s="21">
        <f>SUM(E9:I9)</f>
        <v>1577346</v>
      </c>
    </row>
    <row r="10" spans="1:10" ht="108.75" customHeight="1" thickBot="1" x14ac:dyDescent="0.25">
      <c r="A10" s="13" t="s">
        <v>29</v>
      </c>
      <c r="B10" s="14" t="s">
        <v>30</v>
      </c>
      <c r="C10" s="15">
        <v>0.86</v>
      </c>
      <c r="D10" s="16" t="s">
        <v>31</v>
      </c>
      <c r="E10" s="19">
        <v>0.84399999999999997</v>
      </c>
      <c r="F10" s="15">
        <v>0.85</v>
      </c>
      <c r="G10" s="38">
        <v>0.85189999999999999</v>
      </c>
      <c r="H10" s="15">
        <v>0</v>
      </c>
      <c r="I10" s="15">
        <v>0.9</v>
      </c>
      <c r="J10" s="22">
        <v>0.9</v>
      </c>
    </row>
  </sheetData>
  <mergeCells count="9">
    <mergeCell ref="A1:J1"/>
    <mergeCell ref="A3:J3"/>
    <mergeCell ref="A4:A6"/>
    <mergeCell ref="B4:B6"/>
    <mergeCell ref="C4:C6"/>
    <mergeCell ref="D4:D6"/>
    <mergeCell ref="E4:I4"/>
    <mergeCell ref="J4:J6"/>
    <mergeCell ref="E5:I5"/>
  </mergeCells>
  <printOptions horizontalCentered="1"/>
  <pageMargins left="1.37" right="0.46" top="0.75" bottom="0.39370078740157483" header="0" footer="0"/>
  <pageSetup paperSize="5" scale="50" orientation="landscape"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112"/>
  <sheetViews>
    <sheetView showGridLines="0" topLeftCell="K4" zoomScale="70" zoomScaleNormal="70" zoomScaleSheetLayoutView="70" workbookViewId="0">
      <pane ySplit="4" topLeftCell="A35" activePane="bottomLeft" state="frozen"/>
      <selection activeCell="A4" sqref="A4"/>
      <selection pane="bottomLeft" activeCell="Q42" sqref="Q42:Q47"/>
    </sheetView>
  </sheetViews>
  <sheetFormatPr baseColWidth="10" defaultRowHeight="12.75" x14ac:dyDescent="0.2"/>
  <cols>
    <col min="1" max="3" width="13.7109375" style="2" customWidth="1"/>
    <col min="4" max="6" width="13.7109375" style="8" customWidth="1"/>
    <col min="7" max="7" width="13.7109375" style="25" customWidth="1"/>
    <col min="8" max="10" width="13.7109375" style="42" hidden="1" customWidth="1"/>
    <col min="11" max="11" width="13.7109375" style="42" customWidth="1"/>
    <col min="12" max="16" width="13.7109375" style="42" hidden="1" customWidth="1"/>
    <col min="17" max="17" width="13.7109375" style="42" customWidth="1"/>
    <col min="18" max="20" width="13.7109375" style="42" hidden="1" customWidth="1"/>
    <col min="21" max="21" width="13.7109375" style="43" hidden="1" customWidth="1"/>
    <col min="22" max="22" width="13.7109375" style="44" hidden="1" customWidth="1"/>
    <col min="23" max="23" width="13.7109375" style="72" customWidth="1"/>
    <col min="24" max="24" width="21" style="69" customWidth="1"/>
    <col min="25" max="26" width="13.7109375" style="2" customWidth="1"/>
    <col min="27" max="45" width="9.7109375" style="2" customWidth="1"/>
    <col min="46" max="46" width="20.140625" style="2" bestFit="1" customWidth="1"/>
    <col min="47" max="47" width="9.7109375" style="2" hidden="1" customWidth="1"/>
    <col min="48" max="50" width="9.7109375" style="60" hidden="1" customWidth="1"/>
    <col min="51" max="51" width="1.28515625" style="60" hidden="1" customWidth="1"/>
    <col min="52" max="52" width="18.140625" style="60" bestFit="1" customWidth="1"/>
    <col min="53" max="53" width="17.7109375" style="2" bestFit="1" customWidth="1"/>
    <col min="54" max="54" width="9.7109375" style="2" hidden="1" customWidth="1"/>
    <col min="55" max="58" width="9.7109375" style="60" hidden="1" customWidth="1"/>
    <col min="59" max="59" width="17.7109375" style="60" bestFit="1" customWidth="1"/>
    <col min="60" max="62" width="18" style="2" hidden="1" customWidth="1"/>
    <col min="63" max="63" width="21" style="31" hidden="1" customWidth="1"/>
    <col min="64" max="64" width="20" style="31" hidden="1" customWidth="1"/>
    <col min="65" max="65" width="14.42578125" style="2" bestFit="1" customWidth="1"/>
    <col min="66" max="70" width="11.42578125" style="2"/>
    <col min="71" max="71" width="14.85546875" style="2" bestFit="1" customWidth="1"/>
    <col min="72" max="16384" width="11.42578125" style="2"/>
  </cols>
  <sheetData>
    <row r="1" spans="1:71" ht="25.5" customHeight="1" x14ac:dyDescent="0.2">
      <c r="A1" s="360" t="s">
        <v>53</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X1" s="360"/>
      <c r="AY1" s="360"/>
      <c r="AZ1" s="360"/>
      <c r="BA1" s="360"/>
      <c r="BB1" s="360"/>
      <c r="BC1" s="360"/>
      <c r="BD1" s="360"/>
      <c r="BE1" s="360"/>
      <c r="BF1" s="360"/>
      <c r="BG1" s="360"/>
      <c r="BH1" s="360"/>
      <c r="BI1" s="360"/>
      <c r="BJ1" s="360"/>
      <c r="BK1" s="32"/>
      <c r="BL1" s="32"/>
    </row>
    <row r="3" spans="1:71" ht="12.75" customHeight="1" thickBot="1" x14ac:dyDescent="0.25"/>
    <row r="4" spans="1:71" ht="32.25" customHeight="1" thickBot="1" x14ac:dyDescent="0.25">
      <c r="A4" s="406" t="s">
        <v>5</v>
      </c>
      <c r="B4" s="407"/>
      <c r="C4" s="407"/>
      <c r="D4" s="407"/>
      <c r="E4" s="407"/>
      <c r="F4" s="407"/>
      <c r="G4" s="407"/>
      <c r="H4" s="407"/>
      <c r="I4" s="407"/>
      <c r="J4" s="407"/>
      <c r="K4" s="407"/>
      <c r="L4" s="407"/>
      <c r="M4" s="407"/>
      <c r="N4" s="407"/>
      <c r="O4" s="407"/>
      <c r="P4" s="407"/>
      <c r="Q4" s="407"/>
      <c r="R4" s="407"/>
      <c r="S4" s="407"/>
      <c r="T4" s="407"/>
      <c r="U4" s="407"/>
      <c r="V4" s="408"/>
      <c r="W4" s="390" t="s">
        <v>50</v>
      </c>
      <c r="X4" s="391"/>
      <c r="Y4" s="391"/>
      <c r="Z4" s="391"/>
      <c r="AA4" s="391"/>
      <c r="AB4" s="391"/>
      <c r="AC4" s="391"/>
      <c r="AD4" s="391"/>
      <c r="AE4" s="391"/>
      <c r="AF4" s="391"/>
      <c r="AG4" s="391"/>
      <c r="AH4" s="391"/>
      <c r="AI4" s="391"/>
      <c r="AJ4" s="391"/>
      <c r="AK4" s="391"/>
      <c r="AL4" s="391"/>
      <c r="AM4" s="391"/>
      <c r="AN4" s="391"/>
      <c r="AO4" s="391"/>
      <c r="AP4" s="391"/>
      <c r="AQ4" s="391"/>
      <c r="AR4" s="391"/>
      <c r="AS4" s="391"/>
      <c r="AT4" s="391"/>
      <c r="AU4" s="391"/>
      <c r="AV4" s="391"/>
      <c r="AW4" s="391"/>
      <c r="AX4" s="391"/>
      <c r="AY4" s="391"/>
      <c r="AZ4" s="391"/>
      <c r="BA4" s="391"/>
      <c r="BB4" s="391"/>
      <c r="BC4" s="391"/>
      <c r="BD4" s="391"/>
      <c r="BE4" s="391"/>
      <c r="BF4" s="391"/>
      <c r="BG4" s="391"/>
      <c r="BH4" s="391"/>
      <c r="BI4" s="391"/>
      <c r="BJ4" s="391"/>
      <c r="BK4" s="391"/>
      <c r="BL4" s="392"/>
    </row>
    <row r="5" spans="1:71" s="1" customFormat="1" ht="40.5" hidden="1" customHeight="1" x14ac:dyDescent="0.2">
      <c r="A5" s="371" t="s">
        <v>52</v>
      </c>
      <c r="B5" s="368" t="s">
        <v>51</v>
      </c>
      <c r="C5" s="368" t="s">
        <v>9</v>
      </c>
      <c r="D5" s="368" t="s">
        <v>1</v>
      </c>
      <c r="E5" s="368" t="s">
        <v>10</v>
      </c>
      <c r="F5" s="368" t="s">
        <v>58</v>
      </c>
      <c r="G5" s="365" t="s">
        <v>33</v>
      </c>
      <c r="H5" s="409" t="s">
        <v>3</v>
      </c>
      <c r="I5" s="409"/>
      <c r="J5" s="409"/>
      <c r="K5" s="409"/>
      <c r="L5" s="409"/>
      <c r="M5" s="409"/>
      <c r="N5" s="409"/>
      <c r="O5" s="409"/>
      <c r="P5" s="409"/>
      <c r="Q5" s="409"/>
      <c r="R5" s="409"/>
      <c r="S5" s="409"/>
      <c r="T5" s="410"/>
      <c r="U5" s="375" t="s">
        <v>32</v>
      </c>
      <c r="V5" s="378" t="s">
        <v>4</v>
      </c>
      <c r="W5" s="403" t="s">
        <v>66</v>
      </c>
      <c r="X5" s="362" t="s">
        <v>8</v>
      </c>
      <c r="Y5" s="362" t="s">
        <v>78</v>
      </c>
      <c r="Z5" s="400" t="s">
        <v>79</v>
      </c>
      <c r="AA5" s="262"/>
      <c r="AB5" s="262"/>
      <c r="AC5" s="382" t="s">
        <v>7</v>
      </c>
      <c r="AD5" s="383"/>
      <c r="AE5" s="383"/>
      <c r="AF5" s="383"/>
      <c r="AG5" s="383"/>
      <c r="AH5" s="383"/>
      <c r="AI5" s="383"/>
      <c r="AJ5" s="383"/>
      <c r="AK5" s="383"/>
      <c r="AL5" s="383"/>
      <c r="AM5" s="383"/>
      <c r="AN5" s="383"/>
      <c r="AO5" s="383"/>
      <c r="AP5" s="384"/>
      <c r="AQ5" s="393" t="s">
        <v>6</v>
      </c>
      <c r="AR5" s="393"/>
      <c r="AS5" s="393"/>
      <c r="AT5" s="393"/>
      <c r="AU5" s="393"/>
      <c r="AV5" s="393"/>
      <c r="AW5" s="393"/>
      <c r="AX5" s="393"/>
      <c r="AY5" s="393"/>
      <c r="AZ5" s="393"/>
      <c r="BA5" s="393"/>
      <c r="BB5" s="393"/>
      <c r="BC5" s="393"/>
      <c r="BD5" s="393"/>
      <c r="BE5" s="393"/>
      <c r="BF5" s="393"/>
      <c r="BG5" s="393"/>
      <c r="BH5" s="393"/>
      <c r="BI5" s="393"/>
      <c r="BJ5" s="393"/>
      <c r="BK5" s="393"/>
      <c r="BL5" s="394"/>
    </row>
    <row r="6" spans="1:71" ht="21.75" hidden="1" customHeight="1" thickBot="1" x14ac:dyDescent="0.25">
      <c r="A6" s="372"/>
      <c r="B6" s="369"/>
      <c r="C6" s="369"/>
      <c r="D6" s="369"/>
      <c r="E6" s="369"/>
      <c r="F6" s="369"/>
      <c r="G6" s="366"/>
      <c r="H6" s="412" t="s">
        <v>2</v>
      </c>
      <c r="I6" s="412"/>
      <c r="J6" s="412"/>
      <c r="K6" s="412"/>
      <c r="L6" s="412"/>
      <c r="M6" s="412"/>
      <c r="N6" s="412"/>
      <c r="O6" s="412"/>
      <c r="P6" s="412"/>
      <c r="Q6" s="412"/>
      <c r="R6" s="412"/>
      <c r="S6" s="412"/>
      <c r="T6" s="413"/>
      <c r="U6" s="376"/>
      <c r="V6" s="379"/>
      <c r="W6" s="404"/>
      <c r="X6" s="363"/>
      <c r="Y6" s="363"/>
      <c r="Z6" s="401"/>
      <c r="AA6" s="263"/>
      <c r="AB6" s="263"/>
      <c r="AC6" s="397" t="s">
        <v>2</v>
      </c>
      <c r="AD6" s="398"/>
      <c r="AE6" s="398"/>
      <c r="AF6" s="398"/>
      <c r="AG6" s="398"/>
      <c r="AH6" s="398"/>
      <c r="AI6" s="398"/>
      <c r="AJ6" s="398"/>
      <c r="AK6" s="398"/>
      <c r="AL6" s="398"/>
      <c r="AM6" s="398"/>
      <c r="AN6" s="398"/>
      <c r="AO6" s="398"/>
      <c r="AP6" s="399"/>
      <c r="AQ6" s="395" t="s">
        <v>0</v>
      </c>
      <c r="AR6" s="395"/>
      <c r="AS6" s="395"/>
      <c r="AT6" s="395"/>
      <c r="AU6" s="395"/>
      <c r="AV6" s="395"/>
      <c r="AW6" s="395"/>
      <c r="AX6" s="395"/>
      <c r="AY6" s="395"/>
      <c r="AZ6" s="395"/>
      <c r="BA6" s="395"/>
      <c r="BB6" s="395"/>
      <c r="BC6" s="395"/>
      <c r="BD6" s="395"/>
      <c r="BE6" s="395"/>
      <c r="BF6" s="395"/>
      <c r="BG6" s="395"/>
      <c r="BH6" s="395"/>
      <c r="BI6" s="395"/>
      <c r="BJ6" s="395"/>
      <c r="BK6" s="395"/>
      <c r="BL6" s="396"/>
    </row>
    <row r="7" spans="1:71" ht="80.25" customHeight="1" thickBot="1" x14ac:dyDescent="0.25">
      <c r="A7" s="373"/>
      <c r="B7" s="370"/>
      <c r="C7" s="370"/>
      <c r="D7" s="370"/>
      <c r="E7" s="370"/>
      <c r="F7" s="370"/>
      <c r="G7" s="367"/>
      <c r="H7" s="291" t="s">
        <v>39</v>
      </c>
      <c r="I7" s="292" t="s">
        <v>60</v>
      </c>
      <c r="J7" s="291" t="s">
        <v>40</v>
      </c>
      <c r="K7" s="293" t="s">
        <v>75</v>
      </c>
      <c r="L7" s="293" t="s">
        <v>76</v>
      </c>
      <c r="M7" s="293" t="s">
        <v>319</v>
      </c>
      <c r="N7" s="293" t="s">
        <v>323</v>
      </c>
      <c r="O7" s="293" t="s">
        <v>326</v>
      </c>
      <c r="P7" s="293" t="s">
        <v>332</v>
      </c>
      <c r="Q7" s="293" t="s">
        <v>337</v>
      </c>
      <c r="R7" s="294" t="s">
        <v>41</v>
      </c>
      <c r="S7" s="291" t="s">
        <v>42</v>
      </c>
      <c r="T7" s="295" t="s">
        <v>43</v>
      </c>
      <c r="U7" s="377"/>
      <c r="V7" s="380"/>
      <c r="W7" s="405"/>
      <c r="X7" s="364"/>
      <c r="Y7" s="364"/>
      <c r="Z7" s="402"/>
      <c r="AA7" s="284" t="s">
        <v>372</v>
      </c>
      <c r="AB7" s="284" t="s">
        <v>374</v>
      </c>
      <c r="AC7" s="285" t="s">
        <v>39</v>
      </c>
      <c r="AD7" s="286" t="s">
        <v>60</v>
      </c>
      <c r="AE7" s="287" t="s">
        <v>40</v>
      </c>
      <c r="AF7" s="288" t="s">
        <v>75</v>
      </c>
      <c r="AG7" s="289" t="s">
        <v>316</v>
      </c>
      <c r="AH7" s="289" t="s">
        <v>317</v>
      </c>
      <c r="AI7" s="289" t="s">
        <v>327</v>
      </c>
      <c r="AJ7" s="289" t="s">
        <v>333</v>
      </c>
      <c r="AK7" s="288" t="s">
        <v>370</v>
      </c>
      <c r="AL7" s="288" t="s">
        <v>371</v>
      </c>
      <c r="AM7" s="288" t="s">
        <v>41</v>
      </c>
      <c r="AN7" s="288" t="s">
        <v>42</v>
      </c>
      <c r="AO7" s="288" t="s">
        <v>43</v>
      </c>
      <c r="AP7" s="288" t="s">
        <v>35</v>
      </c>
      <c r="AQ7" s="288" t="s">
        <v>44</v>
      </c>
      <c r="AR7" s="288" t="s">
        <v>60</v>
      </c>
      <c r="AS7" s="288" t="s">
        <v>45</v>
      </c>
      <c r="AT7" s="288" t="s">
        <v>74</v>
      </c>
      <c r="AU7" s="288" t="s">
        <v>77</v>
      </c>
      <c r="AV7" s="288" t="s">
        <v>317</v>
      </c>
      <c r="AW7" s="288" t="s">
        <v>324</v>
      </c>
      <c r="AX7" s="288" t="s">
        <v>327</v>
      </c>
      <c r="AY7" s="288" t="s">
        <v>333</v>
      </c>
      <c r="AZ7" s="288" t="s">
        <v>335</v>
      </c>
      <c r="BA7" s="288" t="s">
        <v>308</v>
      </c>
      <c r="BB7" s="288" t="s">
        <v>309</v>
      </c>
      <c r="BC7" s="288" t="s">
        <v>318</v>
      </c>
      <c r="BD7" s="288" t="s">
        <v>325</v>
      </c>
      <c r="BE7" s="288" t="s">
        <v>328</v>
      </c>
      <c r="BF7" s="288" t="s">
        <v>334</v>
      </c>
      <c r="BG7" s="290" t="s">
        <v>336</v>
      </c>
      <c r="BH7" s="267" t="s">
        <v>46</v>
      </c>
      <c r="BI7" s="268" t="s">
        <v>47</v>
      </c>
      <c r="BJ7" s="268" t="s">
        <v>48</v>
      </c>
      <c r="BK7" s="269" t="s">
        <v>49</v>
      </c>
      <c r="BL7" s="270" t="s">
        <v>56</v>
      </c>
    </row>
    <row r="8" spans="1:71" ht="30" customHeight="1" x14ac:dyDescent="0.2">
      <c r="A8" s="361" t="s">
        <v>61</v>
      </c>
      <c r="B8" s="361" t="s">
        <v>62</v>
      </c>
      <c r="C8" s="361" t="s">
        <v>63</v>
      </c>
      <c r="D8" s="411" t="s">
        <v>64</v>
      </c>
      <c r="E8" s="411" t="s">
        <v>65</v>
      </c>
      <c r="F8" s="411" t="s">
        <v>59</v>
      </c>
      <c r="G8" s="411" t="s">
        <v>54</v>
      </c>
      <c r="H8" s="385">
        <v>1</v>
      </c>
      <c r="I8" s="385">
        <v>0.15</v>
      </c>
      <c r="J8" s="385">
        <v>1</v>
      </c>
      <c r="K8" s="385">
        <v>1</v>
      </c>
      <c r="L8" s="389">
        <v>0</v>
      </c>
      <c r="M8" s="419">
        <v>0.47499999999999998</v>
      </c>
      <c r="N8" s="348">
        <v>0.5</v>
      </c>
      <c r="O8" s="348">
        <v>0.5</v>
      </c>
      <c r="P8" s="348">
        <v>0.5</v>
      </c>
      <c r="Q8" s="420">
        <v>0.5</v>
      </c>
      <c r="R8" s="385">
        <v>1</v>
      </c>
      <c r="S8" s="385">
        <v>1</v>
      </c>
      <c r="T8" s="385">
        <v>1</v>
      </c>
      <c r="U8" s="342">
        <v>0.15</v>
      </c>
      <c r="V8" s="342">
        <v>1</v>
      </c>
      <c r="W8" s="374" t="s">
        <v>72</v>
      </c>
      <c r="X8" s="374"/>
      <c r="Y8" s="374"/>
      <c r="Z8" s="374"/>
      <c r="AA8" s="374"/>
      <c r="AB8" s="374"/>
      <c r="AC8" s="374"/>
      <c r="AD8" s="374"/>
      <c r="AE8" s="374"/>
      <c r="AF8" s="374"/>
      <c r="AG8" s="374"/>
      <c r="AH8" s="374"/>
      <c r="AI8" s="374"/>
      <c r="AJ8" s="374"/>
      <c r="AK8" s="374"/>
      <c r="AL8" s="374"/>
      <c r="AM8" s="374"/>
      <c r="AN8" s="374"/>
      <c r="AO8" s="374"/>
      <c r="AP8" s="374"/>
      <c r="AQ8" s="283">
        <f>SUM(AQ9:AQ14)</f>
        <v>2020500000</v>
      </c>
      <c r="AR8" s="283">
        <f>SUM(AR9:AR14)</f>
        <v>1803665592</v>
      </c>
      <c r="AS8" s="283">
        <f>SUM(AS9:AS14)</f>
        <v>2895000000</v>
      </c>
      <c r="AT8" s="283">
        <f>SUM(AT9:AT14)</f>
        <v>2716262000</v>
      </c>
      <c r="AU8" s="283">
        <f t="shared" ref="AU8:BD8" si="0">SUM(AU9:AU14)</f>
        <v>273200000</v>
      </c>
      <c r="AV8" s="283">
        <f t="shared" si="0"/>
        <v>617557362</v>
      </c>
      <c r="AW8" s="283">
        <f t="shared" si="0"/>
        <v>871557362</v>
      </c>
      <c r="AX8" s="283">
        <f>SUM(AX9:AX14)</f>
        <v>1226552952</v>
      </c>
      <c r="AY8" s="283">
        <f>SUM(AY9:AY14)</f>
        <v>1857926134</v>
      </c>
      <c r="AZ8" s="283">
        <f>SUM(AZ9:AZ14)</f>
        <v>2571760232</v>
      </c>
      <c r="BA8" s="283">
        <f>SUM(BA9:BA14)</f>
        <v>1344694989</v>
      </c>
      <c r="BB8" s="283">
        <f t="shared" si="0"/>
        <v>417305948</v>
      </c>
      <c r="BC8" s="283">
        <f t="shared" si="0"/>
        <v>632991479</v>
      </c>
      <c r="BD8" s="283">
        <f t="shared" si="0"/>
        <v>890257451</v>
      </c>
      <c r="BE8" s="283">
        <f t="shared" ref="BE8:BJ8" si="1">SUM(BE9:BE14)</f>
        <v>890257451</v>
      </c>
      <c r="BF8" s="283">
        <f t="shared" si="1"/>
        <v>890257451</v>
      </c>
      <c r="BG8" s="283">
        <f t="shared" si="1"/>
        <v>1312637122</v>
      </c>
      <c r="BH8" s="6">
        <f t="shared" si="1"/>
        <v>2199701750</v>
      </c>
      <c r="BI8" s="6">
        <f t="shared" si="1"/>
        <v>1992654000</v>
      </c>
      <c r="BJ8" s="6">
        <f t="shared" si="1"/>
        <v>1992654000</v>
      </c>
      <c r="BK8" s="6">
        <f>AQ8+AS8+BH8+BI8+BJ8</f>
        <v>11100509750</v>
      </c>
      <c r="BL8" s="6">
        <f>SUM(BL9:BL14)</f>
        <v>2076865592</v>
      </c>
      <c r="BS8" s="55"/>
    </row>
    <row r="9" spans="1:71" ht="30" customHeight="1" x14ac:dyDescent="0.2">
      <c r="A9" s="359"/>
      <c r="B9" s="359"/>
      <c r="C9" s="359"/>
      <c r="D9" s="350"/>
      <c r="E9" s="350"/>
      <c r="F9" s="350"/>
      <c r="G9" s="350"/>
      <c r="H9" s="342"/>
      <c r="I9" s="342"/>
      <c r="J9" s="342"/>
      <c r="K9" s="342"/>
      <c r="L9" s="388"/>
      <c r="M9" s="415"/>
      <c r="N9" s="349"/>
      <c r="O9" s="349"/>
      <c r="P9" s="349"/>
      <c r="Q9" s="421"/>
      <c r="R9" s="342"/>
      <c r="S9" s="342"/>
      <c r="T9" s="342"/>
      <c r="U9" s="342"/>
      <c r="V9" s="342"/>
      <c r="W9" s="250" t="s">
        <v>67</v>
      </c>
      <c r="X9" s="271" t="s">
        <v>310</v>
      </c>
      <c r="Y9" s="272" t="s">
        <v>80</v>
      </c>
      <c r="Z9" s="272" t="s">
        <v>86</v>
      </c>
      <c r="AA9" s="278">
        <v>15</v>
      </c>
      <c r="AB9" s="278" t="s">
        <v>54</v>
      </c>
      <c r="AC9" s="4">
        <v>1</v>
      </c>
      <c r="AD9" s="4">
        <v>1</v>
      </c>
      <c r="AE9" s="4">
        <v>1</v>
      </c>
      <c r="AF9" s="4">
        <v>1</v>
      </c>
      <c r="AG9" s="65">
        <v>0.2351</v>
      </c>
      <c r="AH9" s="45">
        <v>0.42</v>
      </c>
      <c r="AI9" s="76">
        <v>0.64700000000000002</v>
      </c>
      <c r="AJ9" s="76">
        <v>0.79820000000000002</v>
      </c>
      <c r="AK9" s="258">
        <v>1</v>
      </c>
      <c r="AL9" s="258"/>
      <c r="AM9" s="45">
        <v>1</v>
      </c>
      <c r="AN9" s="45">
        <v>1</v>
      </c>
      <c r="AO9" s="45">
        <v>1</v>
      </c>
      <c r="AP9" s="45">
        <v>1</v>
      </c>
      <c r="AQ9" s="48">
        <v>496626803</v>
      </c>
      <c r="AR9" s="154">
        <v>485167988</v>
      </c>
      <c r="AS9" s="154">
        <v>276758000</v>
      </c>
      <c r="AT9" s="154">
        <v>335966410</v>
      </c>
      <c r="AU9" s="154">
        <v>54800000</v>
      </c>
      <c r="AV9" s="154">
        <v>186357362</v>
      </c>
      <c r="AW9" s="154">
        <v>186357362</v>
      </c>
      <c r="AX9" s="154">
        <v>186357362</v>
      </c>
      <c r="AY9" s="154">
        <v>218700544</v>
      </c>
      <c r="AZ9" s="266">
        <v>257078500</v>
      </c>
      <c r="BA9" s="264">
        <v>359601322</v>
      </c>
      <c r="BB9" s="154">
        <v>314041345</v>
      </c>
      <c r="BC9" s="154">
        <v>358467860</v>
      </c>
      <c r="BD9" s="154">
        <v>358467860</v>
      </c>
      <c r="BE9" s="154">
        <v>358467860</v>
      </c>
      <c r="BF9" s="154">
        <v>358467860</v>
      </c>
      <c r="BG9" s="264">
        <v>359601260</v>
      </c>
      <c r="BH9" s="154">
        <v>637762000</v>
      </c>
      <c r="BI9" s="154">
        <v>844809750</v>
      </c>
      <c r="BJ9" s="48">
        <v>844809750</v>
      </c>
      <c r="BK9" s="33">
        <f t="shared" ref="BK9:BK14" si="2">AQ9+AT9+BH9+BI9+BJ9</f>
        <v>3159974713</v>
      </c>
      <c r="BL9" s="33">
        <f t="shared" ref="BL9:BL14" si="3">AR9+AU9</f>
        <v>539967988</v>
      </c>
      <c r="BS9" s="55"/>
    </row>
    <row r="10" spans="1:71" ht="30" customHeight="1" x14ac:dyDescent="0.2">
      <c r="A10" s="359"/>
      <c r="B10" s="359"/>
      <c r="C10" s="359"/>
      <c r="D10" s="350"/>
      <c r="E10" s="350"/>
      <c r="F10" s="350"/>
      <c r="G10" s="350"/>
      <c r="H10" s="342"/>
      <c r="I10" s="342"/>
      <c r="J10" s="342"/>
      <c r="K10" s="342"/>
      <c r="L10" s="388"/>
      <c r="M10" s="415"/>
      <c r="N10" s="349"/>
      <c r="O10" s="349"/>
      <c r="P10" s="349"/>
      <c r="Q10" s="421"/>
      <c r="R10" s="342"/>
      <c r="S10" s="342"/>
      <c r="T10" s="342"/>
      <c r="U10" s="342"/>
      <c r="V10" s="342"/>
      <c r="W10" s="342" t="s">
        <v>83</v>
      </c>
      <c r="X10" s="271" t="s">
        <v>311</v>
      </c>
      <c r="Y10" s="272" t="s">
        <v>81</v>
      </c>
      <c r="Z10" s="272" t="s">
        <v>82</v>
      </c>
      <c r="AA10" s="278">
        <v>10</v>
      </c>
      <c r="AB10" s="278" t="s">
        <v>55</v>
      </c>
      <c r="AC10" s="61"/>
      <c r="AD10" s="61"/>
      <c r="AE10" s="61">
        <v>2</v>
      </c>
      <c r="AF10" s="61">
        <v>2</v>
      </c>
      <c r="AG10" s="61">
        <v>0</v>
      </c>
      <c r="AH10" s="251">
        <v>0</v>
      </c>
      <c r="AI10" s="251">
        <v>0</v>
      </c>
      <c r="AJ10" s="251">
        <v>0</v>
      </c>
      <c r="AK10" s="254">
        <v>1</v>
      </c>
      <c r="AL10" s="254"/>
      <c r="AM10" s="251">
        <v>1</v>
      </c>
      <c r="AN10" s="251"/>
      <c r="AO10" s="251"/>
      <c r="AP10" s="251">
        <f>AD10+AF10+AM10+AN10+AO10</f>
        <v>3</v>
      </c>
      <c r="AQ10" s="48"/>
      <c r="AR10" s="154"/>
      <c r="AS10" s="154">
        <v>366242000</v>
      </c>
      <c r="AT10" s="154">
        <v>344930000</v>
      </c>
      <c r="AU10" s="154">
        <v>57600000</v>
      </c>
      <c r="AV10" s="154">
        <v>109500000</v>
      </c>
      <c r="AW10" s="154">
        <v>186650000</v>
      </c>
      <c r="AX10" s="154">
        <v>306650000</v>
      </c>
      <c r="AY10" s="154">
        <v>344930000</v>
      </c>
      <c r="AZ10" s="266">
        <v>326950000</v>
      </c>
      <c r="BA10" s="264">
        <v>0</v>
      </c>
      <c r="BB10" s="154"/>
      <c r="BC10" s="154"/>
      <c r="BD10" s="154"/>
      <c r="BE10" s="154"/>
      <c r="BF10" s="154"/>
      <c r="BG10" s="264">
        <v>0</v>
      </c>
      <c r="BH10" s="154">
        <v>507047750</v>
      </c>
      <c r="BI10" s="154"/>
      <c r="BJ10" s="48"/>
      <c r="BK10" s="33">
        <f t="shared" si="2"/>
        <v>851977750</v>
      </c>
      <c r="BL10" s="33">
        <f t="shared" si="3"/>
        <v>57600000</v>
      </c>
      <c r="BS10" s="56"/>
    </row>
    <row r="11" spans="1:71" ht="30" customHeight="1" x14ac:dyDescent="0.2">
      <c r="A11" s="359"/>
      <c r="B11" s="359"/>
      <c r="C11" s="359"/>
      <c r="D11" s="350"/>
      <c r="E11" s="350"/>
      <c r="F11" s="350"/>
      <c r="G11" s="350"/>
      <c r="H11" s="342"/>
      <c r="I11" s="342"/>
      <c r="J11" s="342"/>
      <c r="K11" s="342"/>
      <c r="L11" s="388"/>
      <c r="M11" s="415"/>
      <c r="N11" s="349"/>
      <c r="O11" s="349"/>
      <c r="P11" s="349"/>
      <c r="Q11" s="421"/>
      <c r="R11" s="342"/>
      <c r="S11" s="342"/>
      <c r="T11" s="342"/>
      <c r="U11" s="342"/>
      <c r="V11" s="342"/>
      <c r="W11" s="342"/>
      <c r="X11" s="271" t="s">
        <v>312</v>
      </c>
      <c r="Y11" s="272" t="s">
        <v>84</v>
      </c>
      <c r="Z11" s="272" t="s">
        <v>85</v>
      </c>
      <c r="AA11" s="278">
        <v>10</v>
      </c>
      <c r="AB11" s="278" t="s">
        <v>373</v>
      </c>
      <c r="AC11" s="61">
        <v>1</v>
      </c>
      <c r="AD11" s="61">
        <v>0</v>
      </c>
      <c r="AE11" s="61">
        <v>2</v>
      </c>
      <c r="AF11" s="61">
        <v>2</v>
      </c>
      <c r="AG11" s="61">
        <v>0</v>
      </c>
      <c r="AH11" s="251">
        <v>0</v>
      </c>
      <c r="AI11" s="251">
        <v>0</v>
      </c>
      <c r="AJ11" s="251">
        <v>0</v>
      </c>
      <c r="AK11" s="254">
        <v>2</v>
      </c>
      <c r="AL11" s="254"/>
      <c r="AM11" s="251">
        <v>4</v>
      </c>
      <c r="AN11" s="251">
        <v>5</v>
      </c>
      <c r="AO11" s="251">
        <v>5</v>
      </c>
      <c r="AP11" s="251">
        <v>5</v>
      </c>
      <c r="AQ11" s="48">
        <v>17400000</v>
      </c>
      <c r="AR11" s="154">
        <v>15300000</v>
      </c>
      <c r="AS11" s="154">
        <v>310500000</v>
      </c>
      <c r="AT11" s="154">
        <v>275460000</v>
      </c>
      <c r="AU11" s="154">
        <v>0</v>
      </c>
      <c r="AV11" s="154">
        <v>0</v>
      </c>
      <c r="AW11" s="154">
        <v>68900000</v>
      </c>
      <c r="AX11" s="154">
        <v>209150000</v>
      </c>
      <c r="AY11" s="154">
        <v>275150000</v>
      </c>
      <c r="AZ11" s="266">
        <v>275150000</v>
      </c>
      <c r="BA11" s="264">
        <v>8330000</v>
      </c>
      <c r="BB11" s="154">
        <v>8330000</v>
      </c>
      <c r="BC11" s="154">
        <v>8330000</v>
      </c>
      <c r="BD11" s="154">
        <v>8330000</v>
      </c>
      <c r="BE11" s="154">
        <v>8330000</v>
      </c>
      <c r="BF11" s="154">
        <v>8330000</v>
      </c>
      <c r="BG11" s="264">
        <v>8330000</v>
      </c>
      <c r="BH11" s="154">
        <v>45080000</v>
      </c>
      <c r="BI11" s="154">
        <v>759175500</v>
      </c>
      <c r="BJ11" s="48">
        <v>759175500</v>
      </c>
      <c r="BK11" s="33">
        <f t="shared" si="2"/>
        <v>1856291000</v>
      </c>
      <c r="BL11" s="33">
        <f t="shared" si="3"/>
        <v>15300000</v>
      </c>
    </row>
    <row r="12" spans="1:71" ht="45" customHeight="1" x14ac:dyDescent="0.2">
      <c r="A12" s="359"/>
      <c r="B12" s="359"/>
      <c r="C12" s="359"/>
      <c r="D12" s="350"/>
      <c r="E12" s="350"/>
      <c r="F12" s="350"/>
      <c r="G12" s="350"/>
      <c r="H12" s="342"/>
      <c r="I12" s="342"/>
      <c r="J12" s="342"/>
      <c r="K12" s="342"/>
      <c r="L12" s="388"/>
      <c r="M12" s="415"/>
      <c r="N12" s="349"/>
      <c r="O12" s="349"/>
      <c r="P12" s="349"/>
      <c r="Q12" s="421"/>
      <c r="R12" s="342"/>
      <c r="S12" s="342"/>
      <c r="T12" s="342"/>
      <c r="U12" s="342"/>
      <c r="V12" s="342"/>
      <c r="W12" s="250" t="s">
        <v>68</v>
      </c>
      <c r="X12" s="271" t="s">
        <v>303</v>
      </c>
      <c r="Y12" s="272"/>
      <c r="Z12" s="272"/>
      <c r="AA12" s="278">
        <v>20</v>
      </c>
      <c r="AB12" s="278" t="s">
        <v>55</v>
      </c>
      <c r="AC12" s="61">
        <v>250</v>
      </c>
      <c r="AD12" s="61">
        <v>255</v>
      </c>
      <c r="AE12" s="61">
        <v>500</v>
      </c>
      <c r="AF12" s="61">
        <v>500</v>
      </c>
      <c r="AG12" s="61">
        <v>144</v>
      </c>
      <c r="AH12" s="251">
        <v>222</v>
      </c>
      <c r="AI12" s="251">
        <v>378</v>
      </c>
      <c r="AJ12" s="251">
        <v>409</v>
      </c>
      <c r="AK12" s="254">
        <v>454</v>
      </c>
      <c r="AL12" s="254"/>
      <c r="AM12" s="251">
        <v>500</v>
      </c>
      <c r="AN12" s="251">
        <v>500</v>
      </c>
      <c r="AO12" s="251">
        <v>250</v>
      </c>
      <c r="AP12" s="251">
        <f>AD12+AF12+AM12+AN12+AO12</f>
        <v>2005</v>
      </c>
      <c r="AQ12" s="48">
        <v>189100000</v>
      </c>
      <c r="AR12" s="154">
        <v>168100000</v>
      </c>
      <c r="AS12" s="154">
        <v>504900000</v>
      </c>
      <c r="AT12" s="154">
        <v>517900000</v>
      </c>
      <c r="AU12" s="154">
        <v>118400000</v>
      </c>
      <c r="AV12" s="154">
        <v>279300000</v>
      </c>
      <c r="AW12" s="154">
        <v>350150000</v>
      </c>
      <c r="AX12" s="154">
        <v>396000000</v>
      </c>
      <c r="AY12" s="154">
        <v>375750000</v>
      </c>
      <c r="AZ12" s="266">
        <v>470750000</v>
      </c>
      <c r="BA12" s="264">
        <v>41400000</v>
      </c>
      <c r="BB12" s="154">
        <v>31600000</v>
      </c>
      <c r="BC12" s="154">
        <v>36100000</v>
      </c>
      <c r="BD12" s="154">
        <v>36100000</v>
      </c>
      <c r="BE12" s="154">
        <v>36100000</v>
      </c>
      <c r="BF12" s="154">
        <v>36100000</v>
      </c>
      <c r="BG12" s="264">
        <v>41400000</v>
      </c>
      <c r="BH12" s="154">
        <v>181621000</v>
      </c>
      <c r="BI12" s="154">
        <v>388668750</v>
      </c>
      <c r="BJ12" s="48">
        <v>388668750</v>
      </c>
      <c r="BK12" s="33">
        <f t="shared" si="2"/>
        <v>1665958500</v>
      </c>
      <c r="BL12" s="33">
        <f t="shared" si="3"/>
        <v>286500000</v>
      </c>
    </row>
    <row r="13" spans="1:71" ht="24.75" customHeight="1" x14ac:dyDescent="0.2">
      <c r="A13" s="359"/>
      <c r="B13" s="359"/>
      <c r="C13" s="359"/>
      <c r="D13" s="350"/>
      <c r="E13" s="350"/>
      <c r="F13" s="350"/>
      <c r="G13" s="350"/>
      <c r="H13" s="342"/>
      <c r="I13" s="342"/>
      <c r="J13" s="342"/>
      <c r="K13" s="342"/>
      <c r="L13" s="388"/>
      <c r="M13" s="415"/>
      <c r="N13" s="349"/>
      <c r="O13" s="349"/>
      <c r="P13" s="349"/>
      <c r="Q13" s="421"/>
      <c r="R13" s="342"/>
      <c r="S13" s="342"/>
      <c r="T13" s="342"/>
      <c r="U13" s="342"/>
      <c r="V13" s="342"/>
      <c r="W13" s="342" t="s">
        <v>69</v>
      </c>
      <c r="X13" s="271" t="s">
        <v>304</v>
      </c>
      <c r="Y13" s="272" t="s">
        <v>87</v>
      </c>
      <c r="Z13" s="272" t="s">
        <v>88</v>
      </c>
      <c r="AA13" s="278">
        <v>15</v>
      </c>
      <c r="AB13" s="278" t="s">
        <v>55</v>
      </c>
      <c r="AC13" s="61">
        <v>1</v>
      </c>
      <c r="AD13" s="61">
        <v>0</v>
      </c>
      <c r="AE13" s="61">
        <v>1</v>
      </c>
      <c r="AF13" s="61">
        <v>2</v>
      </c>
      <c r="AG13" s="61">
        <v>0</v>
      </c>
      <c r="AH13" s="251">
        <v>0</v>
      </c>
      <c r="AI13" s="251">
        <v>0</v>
      </c>
      <c r="AJ13" s="251">
        <v>0</v>
      </c>
      <c r="AK13" s="254">
        <v>2</v>
      </c>
      <c r="AL13" s="254">
        <v>1</v>
      </c>
      <c r="AM13" s="251">
        <v>1</v>
      </c>
      <c r="AN13" s="251"/>
      <c r="AO13" s="251"/>
      <c r="AP13" s="251">
        <f>AD13+AF13+AM13+AN13+AO13</f>
        <v>3</v>
      </c>
      <c r="AQ13" s="48">
        <v>676373197</v>
      </c>
      <c r="AR13" s="154">
        <v>670377604</v>
      </c>
      <c r="AS13" s="154">
        <v>810500000</v>
      </c>
      <c r="AT13" s="154">
        <v>649760000</v>
      </c>
      <c r="AU13" s="154">
        <v>22000000</v>
      </c>
      <c r="AV13" s="154">
        <v>22000000</v>
      </c>
      <c r="AW13" s="154">
        <v>22000000</v>
      </c>
      <c r="AX13" s="154">
        <v>51150000</v>
      </c>
      <c r="AY13" s="154">
        <v>51150000</v>
      </c>
      <c r="AZ13" s="266">
        <v>649586142</v>
      </c>
      <c r="BA13" s="264">
        <v>612099667</v>
      </c>
      <c r="BB13" s="154">
        <v>54664603</v>
      </c>
      <c r="BC13" s="154">
        <v>86597619</v>
      </c>
      <c r="BD13" s="154">
        <v>343863591</v>
      </c>
      <c r="BE13" s="154">
        <v>343863591</v>
      </c>
      <c r="BF13" s="154">
        <v>343863591</v>
      </c>
      <c r="BG13" s="264">
        <v>580041862</v>
      </c>
      <c r="BH13" s="154">
        <v>414095500</v>
      </c>
      <c r="BI13" s="154"/>
      <c r="BJ13" s="48"/>
      <c r="BK13" s="33">
        <f t="shared" si="2"/>
        <v>1740228697</v>
      </c>
      <c r="BL13" s="33">
        <f t="shared" si="3"/>
        <v>692377604</v>
      </c>
    </row>
    <row r="14" spans="1:71" ht="27.75" customHeight="1" x14ac:dyDescent="0.2">
      <c r="A14" s="359"/>
      <c r="B14" s="359"/>
      <c r="C14" s="359"/>
      <c r="D14" s="350"/>
      <c r="E14" s="350"/>
      <c r="F14" s="350"/>
      <c r="G14" s="350"/>
      <c r="H14" s="342"/>
      <c r="I14" s="342"/>
      <c r="J14" s="342"/>
      <c r="K14" s="342"/>
      <c r="L14" s="388"/>
      <c r="M14" s="415"/>
      <c r="N14" s="349"/>
      <c r="O14" s="349"/>
      <c r="P14" s="349"/>
      <c r="Q14" s="421"/>
      <c r="R14" s="342"/>
      <c r="S14" s="342"/>
      <c r="T14" s="342"/>
      <c r="U14" s="342"/>
      <c r="V14" s="342"/>
      <c r="W14" s="342"/>
      <c r="X14" s="271" t="s">
        <v>305</v>
      </c>
      <c r="Y14" s="272" t="s">
        <v>88</v>
      </c>
      <c r="Z14" s="272" t="s">
        <v>89</v>
      </c>
      <c r="AA14" s="278">
        <v>30</v>
      </c>
      <c r="AB14" s="278" t="s">
        <v>55</v>
      </c>
      <c r="AC14" s="61">
        <v>1</v>
      </c>
      <c r="AD14" s="61">
        <v>0</v>
      </c>
      <c r="AE14" s="61">
        <v>1</v>
      </c>
      <c r="AF14" s="61">
        <v>2</v>
      </c>
      <c r="AG14" s="61">
        <v>0</v>
      </c>
      <c r="AH14" s="251">
        <v>0</v>
      </c>
      <c r="AI14" s="251">
        <v>0</v>
      </c>
      <c r="AJ14" s="251">
        <v>0</v>
      </c>
      <c r="AK14" s="254">
        <v>0</v>
      </c>
      <c r="AL14" s="254">
        <v>1</v>
      </c>
      <c r="AM14" s="251">
        <v>1</v>
      </c>
      <c r="AN14" s="251"/>
      <c r="AO14" s="251"/>
      <c r="AP14" s="251">
        <f>AD14+AF14+AM14+AN14+AO14</f>
        <v>3</v>
      </c>
      <c r="AQ14" s="48">
        <v>641000000</v>
      </c>
      <c r="AR14" s="154">
        <v>464720000</v>
      </c>
      <c r="AS14" s="154">
        <v>626100000</v>
      </c>
      <c r="AT14" s="154">
        <v>592245590</v>
      </c>
      <c r="AU14" s="154">
        <v>20400000</v>
      </c>
      <c r="AV14" s="154">
        <v>20400000</v>
      </c>
      <c r="AW14" s="154">
        <v>57500000</v>
      </c>
      <c r="AX14" s="154">
        <v>77245590</v>
      </c>
      <c r="AY14" s="154">
        <v>592245590</v>
      </c>
      <c r="AZ14" s="266">
        <v>592245590</v>
      </c>
      <c r="BA14" s="264">
        <v>323264000</v>
      </c>
      <c r="BB14" s="154">
        <v>8670000</v>
      </c>
      <c r="BC14" s="154">
        <v>143496000</v>
      </c>
      <c r="BD14" s="154">
        <v>143496000</v>
      </c>
      <c r="BE14" s="154">
        <v>143496000</v>
      </c>
      <c r="BF14" s="154">
        <v>143496000</v>
      </c>
      <c r="BG14" s="264">
        <v>323264000</v>
      </c>
      <c r="BH14" s="154">
        <v>414095500</v>
      </c>
      <c r="BI14" s="154"/>
      <c r="BJ14" s="48"/>
      <c r="BK14" s="33">
        <f t="shared" si="2"/>
        <v>1647341090</v>
      </c>
      <c r="BL14" s="33">
        <f t="shared" si="3"/>
        <v>485120000</v>
      </c>
    </row>
    <row r="15" spans="1:71" ht="30" customHeight="1" x14ac:dyDescent="0.2">
      <c r="A15" s="359" t="s">
        <v>61</v>
      </c>
      <c r="B15" s="359" t="s">
        <v>62</v>
      </c>
      <c r="C15" s="359" t="s">
        <v>63</v>
      </c>
      <c r="D15" s="350" t="s">
        <v>118</v>
      </c>
      <c r="E15" s="350" t="s">
        <v>70</v>
      </c>
      <c r="F15" s="350" t="s">
        <v>57</v>
      </c>
      <c r="G15" s="351" t="s">
        <v>55</v>
      </c>
      <c r="H15" s="346">
        <v>2</v>
      </c>
      <c r="I15" s="346">
        <v>0</v>
      </c>
      <c r="J15" s="346">
        <v>3</v>
      </c>
      <c r="K15" s="346">
        <f>2+3</f>
        <v>5</v>
      </c>
      <c r="L15" s="353">
        <v>0</v>
      </c>
      <c r="M15" s="346">
        <v>2</v>
      </c>
      <c r="N15" s="346">
        <v>2</v>
      </c>
      <c r="O15" s="346">
        <v>2</v>
      </c>
      <c r="P15" s="346">
        <v>2</v>
      </c>
      <c r="Q15" s="423">
        <v>3</v>
      </c>
      <c r="R15" s="346">
        <v>7</v>
      </c>
      <c r="S15" s="346">
        <v>6</v>
      </c>
      <c r="T15" s="347"/>
      <c r="U15" s="415">
        <v>0</v>
      </c>
      <c r="V15" s="341">
        <f>K15+R15+S15</f>
        <v>18</v>
      </c>
      <c r="W15" s="357" t="s">
        <v>71</v>
      </c>
      <c r="X15" s="357"/>
      <c r="Y15" s="357"/>
      <c r="Z15" s="357"/>
      <c r="AA15" s="357"/>
      <c r="AB15" s="357"/>
      <c r="AC15" s="357"/>
      <c r="AD15" s="357"/>
      <c r="AE15" s="357"/>
      <c r="AF15" s="357"/>
      <c r="AG15" s="357"/>
      <c r="AH15" s="357"/>
      <c r="AI15" s="357"/>
      <c r="AJ15" s="357"/>
      <c r="AK15" s="357"/>
      <c r="AL15" s="357"/>
      <c r="AM15" s="357"/>
      <c r="AN15" s="357"/>
      <c r="AO15" s="357"/>
      <c r="AP15" s="357"/>
      <c r="AQ15" s="6">
        <f t="shared" ref="AQ15:BJ15" si="4">SUM(AQ16:AQ25)</f>
        <v>1875000000</v>
      </c>
      <c r="AR15" s="6">
        <f t="shared" si="4"/>
        <v>1448203746</v>
      </c>
      <c r="AS15" s="6">
        <f t="shared" si="4"/>
        <v>4100000000</v>
      </c>
      <c r="AT15" s="6">
        <f t="shared" si="4"/>
        <v>3858673000</v>
      </c>
      <c r="AU15" s="6">
        <f t="shared" si="4"/>
        <v>586600000</v>
      </c>
      <c r="AV15" s="6">
        <f t="shared" si="4"/>
        <v>1092300000</v>
      </c>
      <c r="AW15" s="6">
        <f t="shared" si="4"/>
        <v>2725862979</v>
      </c>
      <c r="AX15" s="6">
        <f t="shared" si="4"/>
        <v>2760662979</v>
      </c>
      <c r="AY15" s="6">
        <f t="shared" si="4"/>
        <v>2910208354</v>
      </c>
      <c r="AZ15" s="6">
        <f t="shared" si="4"/>
        <v>3744738862</v>
      </c>
      <c r="BA15" s="6">
        <f t="shared" si="4"/>
        <v>554525939</v>
      </c>
      <c r="BB15" s="6">
        <f t="shared" si="4"/>
        <v>202211464</v>
      </c>
      <c r="BC15" s="6">
        <f t="shared" si="4"/>
        <v>377498283</v>
      </c>
      <c r="BD15" s="6">
        <f t="shared" si="4"/>
        <v>434348283</v>
      </c>
      <c r="BE15" s="6">
        <f t="shared" si="4"/>
        <v>458962681</v>
      </c>
      <c r="BF15" s="6">
        <f t="shared" si="4"/>
        <v>476733712</v>
      </c>
      <c r="BG15" s="6">
        <f t="shared" si="4"/>
        <v>547900984</v>
      </c>
      <c r="BH15" s="6">
        <f t="shared" si="4"/>
        <v>2908594320</v>
      </c>
      <c r="BI15" s="6">
        <f t="shared" si="4"/>
        <v>2908594320</v>
      </c>
      <c r="BJ15" s="6">
        <f t="shared" si="4"/>
        <v>3482494320</v>
      </c>
      <c r="BK15" s="6">
        <f>AQ15+AS15+BH15+BI15+BJ15</f>
        <v>15274682960</v>
      </c>
      <c r="BL15" s="30">
        <f>SUM(BL16:BL25)</f>
        <v>2034803746</v>
      </c>
    </row>
    <row r="16" spans="1:71" ht="30" customHeight="1" x14ac:dyDescent="0.2">
      <c r="A16" s="359"/>
      <c r="B16" s="359"/>
      <c r="C16" s="359"/>
      <c r="D16" s="350"/>
      <c r="E16" s="350"/>
      <c r="F16" s="350"/>
      <c r="G16" s="351"/>
      <c r="H16" s="346"/>
      <c r="I16" s="346"/>
      <c r="J16" s="346"/>
      <c r="K16" s="346"/>
      <c r="L16" s="353"/>
      <c r="M16" s="346"/>
      <c r="N16" s="346"/>
      <c r="O16" s="346"/>
      <c r="P16" s="346"/>
      <c r="Q16" s="423"/>
      <c r="R16" s="346"/>
      <c r="S16" s="346"/>
      <c r="T16" s="347"/>
      <c r="U16" s="415"/>
      <c r="V16" s="341"/>
      <c r="W16" s="341" t="s">
        <v>73</v>
      </c>
      <c r="X16" s="49" t="s">
        <v>112</v>
      </c>
      <c r="Y16" s="49" t="s">
        <v>95</v>
      </c>
      <c r="Z16" s="49" t="s">
        <v>96</v>
      </c>
      <c r="AA16" s="279">
        <v>15</v>
      </c>
      <c r="AB16" s="279" t="s">
        <v>55</v>
      </c>
      <c r="AC16" s="61">
        <v>1000</v>
      </c>
      <c r="AD16" s="61">
        <v>1167</v>
      </c>
      <c r="AE16" s="61">
        <v>1800</v>
      </c>
      <c r="AF16" s="61">
        <v>1800</v>
      </c>
      <c r="AG16" s="251">
        <v>249</v>
      </c>
      <c r="AH16" s="251">
        <v>571</v>
      </c>
      <c r="AI16" s="251">
        <v>830</v>
      </c>
      <c r="AJ16" s="251">
        <v>1154</v>
      </c>
      <c r="AK16" s="254">
        <v>1329</v>
      </c>
      <c r="AL16" s="254"/>
      <c r="AM16" s="251">
        <v>1800</v>
      </c>
      <c r="AN16" s="251">
        <v>1800</v>
      </c>
      <c r="AO16" s="249">
        <v>600</v>
      </c>
      <c r="AP16" s="251">
        <f>AD16+AF16+AM16+AN16+AO16</f>
        <v>7167</v>
      </c>
      <c r="AQ16" s="11">
        <v>439080000</v>
      </c>
      <c r="AR16" s="11">
        <v>424046667</v>
      </c>
      <c r="AS16" s="7">
        <v>696300000</v>
      </c>
      <c r="AT16" s="164">
        <v>670664000</v>
      </c>
      <c r="AU16" s="7">
        <v>213200000</v>
      </c>
      <c r="AV16" s="7">
        <v>577200000</v>
      </c>
      <c r="AW16" s="7">
        <v>636810000</v>
      </c>
      <c r="AX16" s="7">
        <v>636810000</v>
      </c>
      <c r="AY16" s="7">
        <v>624643333</v>
      </c>
      <c r="AZ16" s="7">
        <v>648164000</v>
      </c>
      <c r="BA16" s="7">
        <v>89210000</v>
      </c>
      <c r="BB16" s="7">
        <v>83710000</v>
      </c>
      <c r="BC16" s="7">
        <v>89210000</v>
      </c>
      <c r="BD16" s="7">
        <v>89210000</v>
      </c>
      <c r="BE16" s="7">
        <v>89210000</v>
      </c>
      <c r="BF16" s="7">
        <v>89210000</v>
      </c>
      <c r="BG16" s="264">
        <v>89210000</v>
      </c>
      <c r="BH16" s="7">
        <v>274050000</v>
      </c>
      <c r="BI16" s="7">
        <v>274050000</v>
      </c>
      <c r="BJ16" s="11">
        <v>274050000</v>
      </c>
      <c r="BK16" s="33">
        <f>AQ16+AT16+BH16+BI16+BJ16</f>
        <v>1931894000</v>
      </c>
      <c r="BL16" s="33">
        <f>+AR16+AU16</f>
        <v>637246667</v>
      </c>
    </row>
    <row r="17" spans="1:65" ht="30" customHeight="1" x14ac:dyDescent="0.2">
      <c r="A17" s="359"/>
      <c r="B17" s="359"/>
      <c r="C17" s="359"/>
      <c r="D17" s="350"/>
      <c r="E17" s="350"/>
      <c r="F17" s="350"/>
      <c r="G17" s="351"/>
      <c r="H17" s="346"/>
      <c r="I17" s="346"/>
      <c r="J17" s="346"/>
      <c r="K17" s="346"/>
      <c r="L17" s="353"/>
      <c r="M17" s="346"/>
      <c r="N17" s="346"/>
      <c r="O17" s="346"/>
      <c r="P17" s="346"/>
      <c r="Q17" s="423"/>
      <c r="R17" s="346"/>
      <c r="S17" s="346"/>
      <c r="T17" s="347"/>
      <c r="U17" s="415"/>
      <c r="V17" s="341"/>
      <c r="W17" s="341"/>
      <c r="X17" s="49" t="s">
        <v>113</v>
      </c>
      <c r="Y17" s="49" t="s">
        <v>93</v>
      </c>
      <c r="Z17" s="49" t="s">
        <v>94</v>
      </c>
      <c r="AA17" s="279">
        <v>5</v>
      </c>
      <c r="AB17" s="279" t="s">
        <v>55</v>
      </c>
      <c r="AC17" s="61">
        <v>1</v>
      </c>
      <c r="AD17" s="61">
        <v>0</v>
      </c>
      <c r="AE17" s="5">
        <v>2</v>
      </c>
      <c r="AF17" s="5">
        <f>1+2</f>
        <v>3</v>
      </c>
      <c r="AG17" s="249">
        <v>0</v>
      </c>
      <c r="AH17" s="249">
        <v>0</v>
      </c>
      <c r="AI17" s="249">
        <v>0</v>
      </c>
      <c r="AJ17" s="249">
        <v>0</v>
      </c>
      <c r="AK17" s="144">
        <v>5</v>
      </c>
      <c r="AL17" s="144"/>
      <c r="AM17" s="249">
        <v>3</v>
      </c>
      <c r="AN17" s="249">
        <v>3</v>
      </c>
      <c r="AO17" s="249">
        <v>1</v>
      </c>
      <c r="AP17" s="251">
        <f>AD17+AF17+AM17+AN17+AO17</f>
        <v>10</v>
      </c>
      <c r="AQ17" s="11">
        <v>34800000</v>
      </c>
      <c r="AR17" s="11">
        <v>0</v>
      </c>
      <c r="AS17" s="7">
        <v>125800000</v>
      </c>
      <c r="AT17" s="7">
        <v>203800000</v>
      </c>
      <c r="AU17" s="7">
        <v>23200000</v>
      </c>
      <c r="AV17" s="7">
        <v>23200000</v>
      </c>
      <c r="AW17" s="7">
        <v>63800000</v>
      </c>
      <c r="AX17" s="7">
        <v>63800000</v>
      </c>
      <c r="AY17" s="7">
        <v>63800000</v>
      </c>
      <c r="AZ17" s="7">
        <v>201213600</v>
      </c>
      <c r="BA17" s="7"/>
      <c r="BB17" s="7"/>
      <c r="BC17" s="7"/>
      <c r="BD17" s="7"/>
      <c r="BE17" s="7"/>
      <c r="BF17" s="7"/>
      <c r="BG17" s="264">
        <v>0</v>
      </c>
      <c r="BH17" s="7">
        <v>274050000</v>
      </c>
      <c r="BI17" s="7">
        <v>274050000</v>
      </c>
      <c r="BJ17" s="11">
        <v>947950000</v>
      </c>
      <c r="BK17" s="33">
        <f t="shared" ref="BK17:BK25" si="5">AQ17+AT17+BH17+BI17+BJ17</f>
        <v>1734650000</v>
      </c>
      <c r="BL17" s="33">
        <f t="shared" ref="BL17:BL25" si="6">+AR17+AU17</f>
        <v>23200000</v>
      </c>
    </row>
    <row r="18" spans="1:65" ht="30" customHeight="1" x14ac:dyDescent="0.2">
      <c r="A18" s="359"/>
      <c r="B18" s="359"/>
      <c r="C18" s="359"/>
      <c r="D18" s="350"/>
      <c r="E18" s="350"/>
      <c r="F18" s="350"/>
      <c r="G18" s="351"/>
      <c r="H18" s="346"/>
      <c r="I18" s="346"/>
      <c r="J18" s="346"/>
      <c r="K18" s="346"/>
      <c r="L18" s="353"/>
      <c r="M18" s="346"/>
      <c r="N18" s="346"/>
      <c r="O18" s="346"/>
      <c r="P18" s="346"/>
      <c r="Q18" s="423"/>
      <c r="R18" s="346"/>
      <c r="S18" s="346"/>
      <c r="T18" s="347"/>
      <c r="U18" s="415"/>
      <c r="V18" s="341"/>
      <c r="W18" s="341"/>
      <c r="X18" s="64" t="s">
        <v>306</v>
      </c>
      <c r="Y18" s="49" t="s">
        <v>110</v>
      </c>
      <c r="Z18" s="49" t="s">
        <v>111</v>
      </c>
      <c r="AA18" s="280">
        <v>5</v>
      </c>
      <c r="AB18" s="274" t="s">
        <v>55</v>
      </c>
      <c r="AC18" s="61"/>
      <c r="AD18" s="61">
        <v>0</v>
      </c>
      <c r="AE18" s="5">
        <v>3</v>
      </c>
      <c r="AF18" s="5">
        <v>3</v>
      </c>
      <c r="AG18" s="249">
        <v>0</v>
      </c>
      <c r="AH18" s="249">
        <v>0</v>
      </c>
      <c r="AI18" s="249">
        <v>0</v>
      </c>
      <c r="AJ18" s="249">
        <v>0</v>
      </c>
      <c r="AK18" s="144">
        <v>3</v>
      </c>
      <c r="AL18" s="144"/>
      <c r="AM18" s="249"/>
      <c r="AN18" s="249"/>
      <c r="AO18" s="249"/>
      <c r="AP18" s="251">
        <f>AD18+AF18+AM18+AN18+AO18</f>
        <v>3</v>
      </c>
      <c r="AQ18" s="11"/>
      <c r="AR18" s="11"/>
      <c r="AS18" s="7">
        <v>100000000</v>
      </c>
      <c r="AT18" s="7">
        <v>132000000</v>
      </c>
      <c r="AU18" s="7">
        <v>0</v>
      </c>
      <c r="AV18" s="7">
        <v>0</v>
      </c>
      <c r="AW18" s="7">
        <v>132000000</v>
      </c>
      <c r="AX18" s="7">
        <v>132000000</v>
      </c>
      <c r="AY18" s="7">
        <v>132000000</v>
      </c>
      <c r="AZ18" s="7">
        <v>132000000</v>
      </c>
      <c r="BA18" s="7"/>
      <c r="BB18" s="7"/>
      <c r="BC18" s="7"/>
      <c r="BD18" s="7"/>
      <c r="BE18" s="7"/>
      <c r="BF18" s="7"/>
      <c r="BG18" s="264">
        <v>0</v>
      </c>
      <c r="BH18" s="7"/>
      <c r="BI18" s="7"/>
      <c r="BJ18" s="11"/>
      <c r="BK18" s="33">
        <f t="shared" si="5"/>
        <v>132000000</v>
      </c>
      <c r="BL18" s="33">
        <f t="shared" si="6"/>
        <v>0</v>
      </c>
    </row>
    <row r="19" spans="1:65" ht="30" customHeight="1" x14ac:dyDescent="0.2">
      <c r="A19" s="359"/>
      <c r="B19" s="359"/>
      <c r="C19" s="359"/>
      <c r="D19" s="350"/>
      <c r="E19" s="350"/>
      <c r="F19" s="350"/>
      <c r="G19" s="351"/>
      <c r="H19" s="346"/>
      <c r="I19" s="346"/>
      <c r="J19" s="346"/>
      <c r="K19" s="346"/>
      <c r="L19" s="353"/>
      <c r="M19" s="346"/>
      <c r="N19" s="346"/>
      <c r="O19" s="346"/>
      <c r="P19" s="346"/>
      <c r="Q19" s="423"/>
      <c r="R19" s="346"/>
      <c r="S19" s="346"/>
      <c r="T19" s="347"/>
      <c r="U19" s="415"/>
      <c r="V19" s="341"/>
      <c r="W19" s="341" t="s">
        <v>90</v>
      </c>
      <c r="X19" s="49" t="s">
        <v>114</v>
      </c>
      <c r="Y19" s="49" t="s">
        <v>92</v>
      </c>
      <c r="Z19" s="49" t="s">
        <v>91</v>
      </c>
      <c r="AA19" s="279">
        <v>8</v>
      </c>
      <c r="AB19" s="279" t="s">
        <v>55</v>
      </c>
      <c r="AC19" s="61">
        <v>1</v>
      </c>
      <c r="AD19" s="61">
        <v>0</v>
      </c>
      <c r="AE19" s="5"/>
      <c r="AF19" s="5">
        <v>1</v>
      </c>
      <c r="AG19" s="249">
        <v>0</v>
      </c>
      <c r="AH19" s="249">
        <v>0</v>
      </c>
      <c r="AI19" s="249">
        <v>0</v>
      </c>
      <c r="AJ19" s="249">
        <v>0</v>
      </c>
      <c r="AK19" s="144">
        <v>0</v>
      </c>
      <c r="AL19" s="144"/>
      <c r="AM19" s="249"/>
      <c r="AN19" s="249"/>
      <c r="AO19" s="249"/>
      <c r="AP19" s="251">
        <f>AD19+AF19+AM19+AN19+AO19</f>
        <v>1</v>
      </c>
      <c r="AQ19" s="11">
        <v>51720000</v>
      </c>
      <c r="AR19" s="11">
        <v>0</v>
      </c>
      <c r="AS19" s="7">
        <v>60500000</v>
      </c>
      <c r="AT19" s="7">
        <v>16500000</v>
      </c>
      <c r="AU19" s="7">
        <v>0</v>
      </c>
      <c r="AV19" s="7">
        <v>16500000</v>
      </c>
      <c r="AW19" s="7">
        <v>16500000</v>
      </c>
      <c r="AX19" s="7">
        <v>16500000</v>
      </c>
      <c r="AY19" s="7">
        <v>16500000</v>
      </c>
      <c r="AZ19" s="7">
        <v>6967000</v>
      </c>
      <c r="BA19" s="7"/>
      <c r="BB19" s="7"/>
      <c r="BC19" s="7"/>
      <c r="BD19" s="7"/>
      <c r="BE19" s="7"/>
      <c r="BF19" s="7"/>
      <c r="BG19" s="264">
        <v>0</v>
      </c>
      <c r="BH19" s="7"/>
      <c r="BI19" s="7"/>
      <c r="BJ19" s="11"/>
      <c r="BK19" s="33">
        <f t="shared" si="5"/>
        <v>68220000</v>
      </c>
      <c r="BL19" s="33">
        <f t="shared" si="6"/>
        <v>0</v>
      </c>
    </row>
    <row r="20" spans="1:65" ht="30" customHeight="1" x14ac:dyDescent="0.2">
      <c r="A20" s="359"/>
      <c r="B20" s="359"/>
      <c r="C20" s="359"/>
      <c r="D20" s="350"/>
      <c r="E20" s="350"/>
      <c r="F20" s="350"/>
      <c r="G20" s="351"/>
      <c r="H20" s="346"/>
      <c r="I20" s="346"/>
      <c r="J20" s="346"/>
      <c r="K20" s="346"/>
      <c r="L20" s="353"/>
      <c r="M20" s="346"/>
      <c r="N20" s="346"/>
      <c r="O20" s="346"/>
      <c r="P20" s="346"/>
      <c r="Q20" s="423"/>
      <c r="R20" s="346"/>
      <c r="S20" s="346"/>
      <c r="T20" s="347"/>
      <c r="U20" s="415"/>
      <c r="V20" s="341"/>
      <c r="W20" s="341"/>
      <c r="X20" s="49" t="s">
        <v>307</v>
      </c>
      <c r="Y20" s="53"/>
      <c r="Z20" s="53"/>
      <c r="AA20" s="280">
        <v>17</v>
      </c>
      <c r="AB20" s="274" t="s">
        <v>54</v>
      </c>
      <c r="AC20" s="61">
        <v>1</v>
      </c>
      <c r="AD20" s="61">
        <v>0</v>
      </c>
      <c r="AE20" s="5">
        <v>1</v>
      </c>
      <c r="AF20" s="5">
        <v>1</v>
      </c>
      <c r="AG20" s="249">
        <v>0</v>
      </c>
      <c r="AH20" s="249">
        <v>0.35</v>
      </c>
      <c r="AI20" s="75">
        <v>0.35</v>
      </c>
      <c r="AJ20" s="75">
        <v>0.5</v>
      </c>
      <c r="AK20" s="143">
        <v>0.65</v>
      </c>
      <c r="AL20" s="143"/>
      <c r="AM20" s="249">
        <v>1</v>
      </c>
      <c r="AN20" s="249">
        <v>1</v>
      </c>
      <c r="AO20" s="249">
        <v>1</v>
      </c>
      <c r="AP20" s="251">
        <v>1</v>
      </c>
      <c r="AQ20" s="11">
        <v>29400000</v>
      </c>
      <c r="AR20" s="11">
        <v>15900000</v>
      </c>
      <c r="AS20" s="7">
        <v>110000000</v>
      </c>
      <c r="AT20" s="7">
        <v>40500000</v>
      </c>
      <c r="AU20" s="7">
        <v>0</v>
      </c>
      <c r="AV20" s="7">
        <v>13500000</v>
      </c>
      <c r="AW20" s="7">
        <v>40500000</v>
      </c>
      <c r="AX20" s="7">
        <v>40500000</v>
      </c>
      <c r="AY20" s="7">
        <v>40500000</v>
      </c>
      <c r="AZ20" s="7">
        <v>40500000</v>
      </c>
      <c r="BA20" s="7">
        <v>7950000</v>
      </c>
      <c r="BB20" s="7">
        <v>7950000</v>
      </c>
      <c r="BC20" s="7">
        <v>7950000</v>
      </c>
      <c r="BD20" s="7">
        <v>7950000</v>
      </c>
      <c r="BE20" s="7">
        <v>7950000</v>
      </c>
      <c r="BF20" s="7">
        <v>7950000</v>
      </c>
      <c r="BG20" s="264">
        <v>7950000</v>
      </c>
      <c r="BH20" s="7">
        <v>251285000</v>
      </c>
      <c r="BI20" s="7">
        <v>251285000</v>
      </c>
      <c r="BJ20" s="11">
        <v>251285000</v>
      </c>
      <c r="BK20" s="33">
        <f t="shared" si="5"/>
        <v>823755000</v>
      </c>
      <c r="BL20" s="33">
        <f t="shared" si="6"/>
        <v>15900000</v>
      </c>
    </row>
    <row r="21" spans="1:65" ht="30" customHeight="1" x14ac:dyDescent="0.2">
      <c r="A21" s="359"/>
      <c r="B21" s="359"/>
      <c r="C21" s="359"/>
      <c r="D21" s="350"/>
      <c r="E21" s="350"/>
      <c r="F21" s="350"/>
      <c r="G21" s="351"/>
      <c r="H21" s="346"/>
      <c r="I21" s="346"/>
      <c r="J21" s="346"/>
      <c r="K21" s="346"/>
      <c r="L21" s="353"/>
      <c r="M21" s="346"/>
      <c r="N21" s="346"/>
      <c r="O21" s="346"/>
      <c r="P21" s="346"/>
      <c r="Q21" s="423"/>
      <c r="R21" s="346"/>
      <c r="S21" s="346"/>
      <c r="T21" s="347"/>
      <c r="U21" s="415"/>
      <c r="V21" s="341"/>
      <c r="W21" s="341" t="s">
        <v>99</v>
      </c>
      <c r="X21" s="63" t="s">
        <v>115</v>
      </c>
      <c r="Y21" s="49" t="s">
        <v>97</v>
      </c>
      <c r="Z21" s="49" t="s">
        <v>98</v>
      </c>
      <c r="AA21" s="280">
        <v>10</v>
      </c>
      <c r="AB21" s="274" t="s">
        <v>55</v>
      </c>
      <c r="AC21" s="251">
        <v>5</v>
      </c>
      <c r="AD21" s="251">
        <v>3</v>
      </c>
      <c r="AE21" s="249">
        <v>2</v>
      </c>
      <c r="AF21" s="5">
        <f>2+2</f>
        <v>4</v>
      </c>
      <c r="AG21" s="249">
        <v>0</v>
      </c>
      <c r="AH21" s="249">
        <v>0</v>
      </c>
      <c r="AI21" s="249">
        <v>1</v>
      </c>
      <c r="AJ21" s="249">
        <v>4</v>
      </c>
      <c r="AK21" s="144">
        <v>3</v>
      </c>
      <c r="AL21" s="144">
        <v>2</v>
      </c>
      <c r="AM21" s="249">
        <v>2</v>
      </c>
      <c r="AN21" s="249">
        <v>1</v>
      </c>
      <c r="AO21" s="249"/>
      <c r="AP21" s="251">
        <f>AD21+AF21+AM21+AN21+AO21</f>
        <v>10</v>
      </c>
      <c r="AQ21" s="11">
        <v>485327948</v>
      </c>
      <c r="AR21" s="11">
        <v>384677079</v>
      </c>
      <c r="AS21" s="7">
        <v>698930000</v>
      </c>
      <c r="AT21" s="7">
        <v>644354122</v>
      </c>
      <c r="AU21" s="7">
        <v>219200000</v>
      </c>
      <c r="AV21" s="7">
        <v>219200000</v>
      </c>
      <c r="AW21" s="7">
        <v>644354122</v>
      </c>
      <c r="AX21" s="7">
        <v>644354122</v>
      </c>
      <c r="AY21" s="7">
        <v>644354122</v>
      </c>
      <c r="AZ21" s="7">
        <v>644354122</v>
      </c>
      <c r="BA21" s="7">
        <v>224492606</v>
      </c>
      <c r="BB21" s="7">
        <v>52851465</v>
      </c>
      <c r="BC21" s="7">
        <v>102303353</v>
      </c>
      <c r="BD21" s="7">
        <v>150153353</v>
      </c>
      <c r="BE21" s="7">
        <v>174767751</v>
      </c>
      <c r="BF21" s="7">
        <v>192538782</v>
      </c>
      <c r="BG21" s="264">
        <v>220182606</v>
      </c>
      <c r="BH21" s="7">
        <v>920000000</v>
      </c>
      <c r="BI21" s="7">
        <v>920000000</v>
      </c>
      <c r="BJ21" s="11">
        <v>0</v>
      </c>
      <c r="BK21" s="33">
        <f t="shared" si="5"/>
        <v>2969682070</v>
      </c>
      <c r="BL21" s="33">
        <f t="shared" si="6"/>
        <v>603877079</v>
      </c>
    </row>
    <row r="22" spans="1:65" ht="30" customHeight="1" x14ac:dyDescent="0.2">
      <c r="A22" s="359"/>
      <c r="B22" s="359"/>
      <c r="C22" s="359"/>
      <c r="D22" s="350"/>
      <c r="E22" s="350"/>
      <c r="F22" s="350"/>
      <c r="G22" s="351"/>
      <c r="H22" s="346"/>
      <c r="I22" s="346"/>
      <c r="J22" s="346"/>
      <c r="K22" s="346"/>
      <c r="L22" s="353"/>
      <c r="M22" s="346"/>
      <c r="N22" s="346"/>
      <c r="O22" s="346"/>
      <c r="P22" s="346"/>
      <c r="Q22" s="423"/>
      <c r="R22" s="346"/>
      <c r="S22" s="346"/>
      <c r="T22" s="347"/>
      <c r="U22" s="415"/>
      <c r="V22" s="341"/>
      <c r="W22" s="341"/>
      <c r="X22" s="64" t="s">
        <v>116</v>
      </c>
      <c r="Y22" s="49" t="s">
        <v>101</v>
      </c>
      <c r="Z22" s="49" t="s">
        <v>100</v>
      </c>
      <c r="AA22" s="280">
        <v>12</v>
      </c>
      <c r="AB22" s="274" t="s">
        <v>55</v>
      </c>
      <c r="AC22" s="251">
        <v>2</v>
      </c>
      <c r="AD22" s="251">
        <v>0</v>
      </c>
      <c r="AE22" s="249">
        <v>3</v>
      </c>
      <c r="AF22" s="5">
        <f>2+3</f>
        <v>5</v>
      </c>
      <c r="AG22" s="249">
        <v>0</v>
      </c>
      <c r="AH22" s="249">
        <v>0</v>
      </c>
      <c r="AI22" s="249">
        <v>2</v>
      </c>
      <c r="AJ22" s="249">
        <v>2</v>
      </c>
      <c r="AK22" s="144">
        <v>1</v>
      </c>
      <c r="AL22" s="144">
        <v>2</v>
      </c>
      <c r="AM22" s="249">
        <v>7</v>
      </c>
      <c r="AN22" s="249">
        <v>6</v>
      </c>
      <c r="AO22" s="249"/>
      <c r="AP22" s="251">
        <f>AD22+AF22+AM22+AN22+AO22</f>
        <v>18</v>
      </c>
      <c r="AQ22" s="11">
        <v>274891895</v>
      </c>
      <c r="AR22" s="11">
        <v>223380000</v>
      </c>
      <c r="AS22" s="7">
        <v>1654770000</v>
      </c>
      <c r="AT22" s="266">
        <v>1627848878</v>
      </c>
      <c r="AU22" s="7">
        <v>45000000</v>
      </c>
      <c r="AV22" s="7">
        <v>87400000</v>
      </c>
      <c r="AW22" s="7">
        <v>687650000</v>
      </c>
      <c r="AX22" s="7">
        <v>722450000</v>
      </c>
      <c r="AY22" s="7">
        <v>884162042</v>
      </c>
      <c r="AZ22" s="7">
        <v>1549291283</v>
      </c>
      <c r="BA22" s="7">
        <v>17873333</v>
      </c>
      <c r="BB22" s="7">
        <v>11123333</v>
      </c>
      <c r="BC22" s="7">
        <v>17873333</v>
      </c>
      <c r="BD22" s="7">
        <v>17873333</v>
      </c>
      <c r="BE22" s="7">
        <v>17873333</v>
      </c>
      <c r="BF22" s="7">
        <v>17873333</v>
      </c>
      <c r="BG22" s="264">
        <v>17873333</v>
      </c>
      <c r="BH22" s="7">
        <v>802809320</v>
      </c>
      <c r="BI22" s="7">
        <v>802809320</v>
      </c>
      <c r="BJ22" s="11">
        <v>0</v>
      </c>
      <c r="BK22" s="33">
        <f t="shared" si="5"/>
        <v>3508359413</v>
      </c>
      <c r="BL22" s="33">
        <f t="shared" si="6"/>
        <v>268380000</v>
      </c>
    </row>
    <row r="23" spans="1:65" ht="30" customHeight="1" x14ac:dyDescent="0.2">
      <c r="A23" s="359"/>
      <c r="B23" s="359"/>
      <c r="C23" s="359"/>
      <c r="D23" s="350"/>
      <c r="E23" s="350"/>
      <c r="F23" s="350"/>
      <c r="G23" s="351"/>
      <c r="H23" s="346"/>
      <c r="I23" s="346"/>
      <c r="J23" s="346"/>
      <c r="K23" s="346"/>
      <c r="L23" s="353"/>
      <c r="M23" s="346"/>
      <c r="N23" s="346"/>
      <c r="O23" s="346"/>
      <c r="P23" s="346"/>
      <c r="Q23" s="423"/>
      <c r="R23" s="346"/>
      <c r="S23" s="346"/>
      <c r="T23" s="347"/>
      <c r="U23" s="415"/>
      <c r="V23" s="341"/>
      <c r="W23" s="341"/>
      <c r="X23" s="49" t="s">
        <v>321</v>
      </c>
      <c r="Y23" s="49" t="s">
        <v>102</v>
      </c>
      <c r="Z23" s="49" t="s">
        <v>103</v>
      </c>
      <c r="AA23" s="280">
        <v>3</v>
      </c>
      <c r="AB23" s="274" t="s">
        <v>55</v>
      </c>
      <c r="AC23" s="251">
        <v>8</v>
      </c>
      <c r="AD23" s="251">
        <v>24</v>
      </c>
      <c r="AE23" s="249">
        <v>30</v>
      </c>
      <c r="AF23" s="5">
        <v>30</v>
      </c>
      <c r="AG23" s="249">
        <v>3</v>
      </c>
      <c r="AH23" s="249">
        <v>19</v>
      </c>
      <c r="AI23" s="249">
        <v>19</v>
      </c>
      <c r="AJ23" s="249">
        <v>19</v>
      </c>
      <c r="AK23" s="144">
        <v>48</v>
      </c>
      <c r="AL23" s="144"/>
      <c r="AM23" s="249">
        <v>33</v>
      </c>
      <c r="AN23" s="249">
        <v>33</v>
      </c>
      <c r="AO23" s="249">
        <v>10</v>
      </c>
      <c r="AP23" s="251">
        <f>AD23+AF23+AM23+AN23+AO23</f>
        <v>130</v>
      </c>
      <c r="AQ23" s="11">
        <v>60400000</v>
      </c>
      <c r="AR23" s="11">
        <v>59600000</v>
      </c>
      <c r="AS23" s="7">
        <v>180400000</v>
      </c>
      <c r="AT23" s="7">
        <v>82800000</v>
      </c>
      <c r="AU23" s="7">
        <v>46800000</v>
      </c>
      <c r="AV23" s="7">
        <v>82800000</v>
      </c>
      <c r="AW23" s="7">
        <v>82800000</v>
      </c>
      <c r="AX23" s="7">
        <v>82800000</v>
      </c>
      <c r="AY23" s="7">
        <v>82800000</v>
      </c>
      <c r="AZ23" s="7">
        <v>82800000</v>
      </c>
      <c r="BA23" s="7">
        <v>16303333</v>
      </c>
      <c r="BB23" s="7">
        <v>11179999</v>
      </c>
      <c r="BC23" s="7">
        <v>16303333</v>
      </c>
      <c r="BD23" s="7">
        <v>16303333</v>
      </c>
      <c r="BE23" s="7">
        <v>16303333</v>
      </c>
      <c r="BF23" s="7">
        <v>16303333</v>
      </c>
      <c r="BG23" s="264">
        <v>16303333</v>
      </c>
      <c r="BH23" s="7">
        <v>98450000</v>
      </c>
      <c r="BI23" s="7">
        <v>98450000</v>
      </c>
      <c r="BJ23" s="11">
        <v>1780709840</v>
      </c>
      <c r="BK23" s="33">
        <f t="shared" si="5"/>
        <v>2120809840</v>
      </c>
      <c r="BL23" s="33">
        <f t="shared" si="6"/>
        <v>106400000</v>
      </c>
    </row>
    <row r="24" spans="1:65" ht="30" customHeight="1" x14ac:dyDescent="0.2">
      <c r="A24" s="359"/>
      <c r="B24" s="359"/>
      <c r="C24" s="359"/>
      <c r="D24" s="350" t="s">
        <v>119</v>
      </c>
      <c r="E24" s="350" t="s">
        <v>120</v>
      </c>
      <c r="F24" s="350" t="s">
        <v>57</v>
      </c>
      <c r="G24" s="351" t="s">
        <v>55</v>
      </c>
      <c r="H24" s="347">
        <v>0.5</v>
      </c>
      <c r="I24" s="346">
        <v>0</v>
      </c>
      <c r="J24" s="346">
        <v>5</v>
      </c>
      <c r="K24" s="347">
        <f>5+0.5</f>
        <v>5.5</v>
      </c>
      <c r="L24" s="353">
        <v>0</v>
      </c>
      <c r="M24" s="346">
        <v>0</v>
      </c>
      <c r="N24" s="346">
        <v>0</v>
      </c>
      <c r="O24" s="346">
        <v>0</v>
      </c>
      <c r="P24" s="346">
        <v>0</v>
      </c>
      <c r="Q24" s="424">
        <v>7</v>
      </c>
      <c r="R24" s="346">
        <v>5</v>
      </c>
      <c r="S24" s="346">
        <v>10</v>
      </c>
      <c r="T24" s="358">
        <v>0.5</v>
      </c>
      <c r="U24" s="415">
        <v>0</v>
      </c>
      <c r="V24" s="341">
        <f>I24+K24+R24+S24+T24</f>
        <v>21</v>
      </c>
      <c r="W24" s="252" t="s">
        <v>104</v>
      </c>
      <c r="X24" s="49" t="s">
        <v>117</v>
      </c>
      <c r="Y24" s="49" t="s">
        <v>105</v>
      </c>
      <c r="Z24" s="49" t="s">
        <v>106</v>
      </c>
      <c r="AA24" s="280">
        <v>5</v>
      </c>
      <c r="AB24" s="274" t="s">
        <v>55</v>
      </c>
      <c r="AC24" s="251">
        <v>1</v>
      </c>
      <c r="AD24" s="251">
        <v>0</v>
      </c>
      <c r="AE24" s="249">
        <v>1</v>
      </c>
      <c r="AF24" s="5">
        <f>1+1</f>
        <v>2</v>
      </c>
      <c r="AG24" s="249">
        <v>0</v>
      </c>
      <c r="AH24" s="249">
        <v>0</v>
      </c>
      <c r="AI24" s="249">
        <v>0</v>
      </c>
      <c r="AJ24" s="249">
        <v>0</v>
      </c>
      <c r="AK24" s="144">
        <v>6</v>
      </c>
      <c r="AL24" s="144">
        <v>1</v>
      </c>
      <c r="AM24" s="249">
        <v>10</v>
      </c>
      <c r="AN24" s="249">
        <v>9</v>
      </c>
      <c r="AO24" s="249"/>
      <c r="AP24" s="251">
        <f>AD24+AF24+AM24+AN24+AO24</f>
        <v>21</v>
      </c>
      <c r="AQ24" s="11">
        <v>74700000</v>
      </c>
      <c r="AR24" s="11">
        <v>74700000</v>
      </c>
      <c r="AS24" s="7">
        <v>58300000</v>
      </c>
      <c r="AT24" s="7">
        <v>47700000</v>
      </c>
      <c r="AU24" s="7">
        <v>0</v>
      </c>
      <c r="AV24" s="7">
        <v>15900000</v>
      </c>
      <c r="AW24" s="7">
        <v>47700000</v>
      </c>
      <c r="AX24" s="7">
        <v>47700000</v>
      </c>
      <c r="AY24" s="7">
        <v>47700000</v>
      </c>
      <c r="AZ24" s="7">
        <v>47700000</v>
      </c>
      <c r="BA24" s="7">
        <v>27196667</v>
      </c>
      <c r="BB24" s="7">
        <v>17396667</v>
      </c>
      <c r="BC24" s="7">
        <v>27196667</v>
      </c>
      <c r="BD24" s="7">
        <v>27196667</v>
      </c>
      <c r="BE24" s="7">
        <v>27196667</v>
      </c>
      <c r="BF24" s="7">
        <v>27196667</v>
      </c>
      <c r="BG24" s="264">
        <v>27196667</v>
      </c>
      <c r="BH24" s="7">
        <v>87950000</v>
      </c>
      <c r="BI24" s="7">
        <v>87950000</v>
      </c>
      <c r="BJ24" s="11"/>
      <c r="BK24" s="33">
        <f t="shared" si="5"/>
        <v>298300000</v>
      </c>
      <c r="BL24" s="33">
        <f t="shared" si="6"/>
        <v>74700000</v>
      </c>
    </row>
    <row r="25" spans="1:65" ht="30" customHeight="1" x14ac:dyDescent="0.2">
      <c r="A25" s="359"/>
      <c r="B25" s="359"/>
      <c r="C25" s="359"/>
      <c r="D25" s="350"/>
      <c r="E25" s="350"/>
      <c r="F25" s="350"/>
      <c r="G25" s="351"/>
      <c r="H25" s="347"/>
      <c r="I25" s="346"/>
      <c r="J25" s="346"/>
      <c r="K25" s="347"/>
      <c r="L25" s="353"/>
      <c r="M25" s="346"/>
      <c r="N25" s="346"/>
      <c r="O25" s="346"/>
      <c r="P25" s="346"/>
      <c r="Q25" s="424"/>
      <c r="R25" s="346"/>
      <c r="S25" s="346"/>
      <c r="T25" s="358"/>
      <c r="U25" s="415"/>
      <c r="V25" s="341"/>
      <c r="W25" s="252" t="s">
        <v>107</v>
      </c>
      <c r="X25" s="49" t="s">
        <v>369</v>
      </c>
      <c r="Y25" s="49" t="s">
        <v>108</v>
      </c>
      <c r="Z25" s="49" t="s">
        <v>109</v>
      </c>
      <c r="AA25" s="280">
        <v>20</v>
      </c>
      <c r="AB25" s="274" t="s">
        <v>55</v>
      </c>
      <c r="AC25" s="57">
        <v>0.5</v>
      </c>
      <c r="AD25" s="57">
        <v>0.5</v>
      </c>
      <c r="AE25" s="249">
        <v>1</v>
      </c>
      <c r="AF25" s="5">
        <v>1</v>
      </c>
      <c r="AG25" s="75">
        <v>0.5</v>
      </c>
      <c r="AH25" s="73">
        <v>1</v>
      </c>
      <c r="AI25" s="73">
        <v>1</v>
      </c>
      <c r="AJ25" s="73">
        <v>1</v>
      </c>
      <c r="AK25" s="253">
        <v>1</v>
      </c>
      <c r="AL25" s="253"/>
      <c r="AM25" s="249">
        <v>2</v>
      </c>
      <c r="AN25" s="249">
        <v>1</v>
      </c>
      <c r="AO25" s="249">
        <v>0.5</v>
      </c>
      <c r="AP25" s="251">
        <f>AD25+AF25+AM25+AN25+AO25</f>
        <v>5</v>
      </c>
      <c r="AQ25" s="11">
        <v>424680157</v>
      </c>
      <c r="AR25" s="11">
        <v>265900000</v>
      </c>
      <c r="AS25" s="7">
        <v>415000000</v>
      </c>
      <c r="AT25" s="164">
        <v>392506000</v>
      </c>
      <c r="AU25" s="7">
        <v>39200000</v>
      </c>
      <c r="AV25" s="7">
        <v>56600000</v>
      </c>
      <c r="AW25" s="7">
        <v>373748857</v>
      </c>
      <c r="AX25" s="7">
        <v>373748857</v>
      </c>
      <c r="AY25" s="7">
        <v>373748857</v>
      </c>
      <c r="AZ25" s="7">
        <v>391748857</v>
      </c>
      <c r="BA25" s="7">
        <v>171500000</v>
      </c>
      <c r="BB25" s="7">
        <v>18000000</v>
      </c>
      <c r="BC25" s="7">
        <v>116661597</v>
      </c>
      <c r="BD25" s="7">
        <v>125661597</v>
      </c>
      <c r="BE25" s="7">
        <v>125661597</v>
      </c>
      <c r="BF25" s="7">
        <v>125661597</v>
      </c>
      <c r="BG25" s="264">
        <v>169185045</v>
      </c>
      <c r="BH25" s="7">
        <v>200000000</v>
      </c>
      <c r="BI25" s="7">
        <v>200000000</v>
      </c>
      <c r="BJ25" s="11">
        <v>228499480</v>
      </c>
      <c r="BK25" s="33">
        <f t="shared" si="5"/>
        <v>1445685637</v>
      </c>
      <c r="BL25" s="33">
        <f t="shared" si="6"/>
        <v>305100000</v>
      </c>
    </row>
    <row r="26" spans="1:65" ht="30" customHeight="1" x14ac:dyDescent="0.2">
      <c r="A26" s="359" t="s">
        <v>61</v>
      </c>
      <c r="B26" s="359" t="s">
        <v>62</v>
      </c>
      <c r="C26" s="359" t="s">
        <v>63</v>
      </c>
      <c r="D26" s="350" t="s">
        <v>121</v>
      </c>
      <c r="E26" s="350" t="s">
        <v>122</v>
      </c>
      <c r="F26" s="350" t="s">
        <v>59</v>
      </c>
      <c r="G26" s="351" t="s">
        <v>313</v>
      </c>
      <c r="H26" s="340">
        <v>5</v>
      </c>
      <c r="I26" s="340">
        <v>5</v>
      </c>
      <c r="J26" s="340">
        <v>15</v>
      </c>
      <c r="K26" s="340">
        <v>15</v>
      </c>
      <c r="L26" s="414">
        <v>5.6</v>
      </c>
      <c r="M26" s="345">
        <v>5.6</v>
      </c>
      <c r="N26" s="345">
        <v>5.6</v>
      </c>
      <c r="O26" s="345">
        <v>5.6</v>
      </c>
      <c r="P26" s="345">
        <v>5.6</v>
      </c>
      <c r="Q26" s="425">
        <v>13.06</v>
      </c>
      <c r="R26" s="340">
        <v>40</v>
      </c>
      <c r="S26" s="340">
        <v>60</v>
      </c>
      <c r="T26" s="340">
        <v>73</v>
      </c>
      <c r="U26" s="381">
        <v>7.6700000000000004E-2</v>
      </c>
      <c r="V26" s="340">
        <v>73</v>
      </c>
      <c r="W26" s="357" t="s">
        <v>123</v>
      </c>
      <c r="X26" s="357"/>
      <c r="Y26" s="357"/>
      <c r="Z26" s="357"/>
      <c r="AA26" s="357"/>
      <c r="AB26" s="357"/>
      <c r="AC26" s="357"/>
      <c r="AD26" s="357"/>
      <c r="AE26" s="357"/>
      <c r="AF26" s="357"/>
      <c r="AG26" s="357"/>
      <c r="AH26" s="357"/>
      <c r="AI26" s="357"/>
      <c r="AJ26" s="357"/>
      <c r="AK26" s="357"/>
      <c r="AL26" s="357"/>
      <c r="AM26" s="357"/>
      <c r="AN26" s="357"/>
      <c r="AO26" s="357"/>
      <c r="AP26" s="357"/>
      <c r="AQ26" s="6">
        <f t="shared" ref="AQ26:BJ26" si="7">SUM(AQ27:AQ32)</f>
        <v>400000000</v>
      </c>
      <c r="AR26" s="6">
        <f t="shared" si="7"/>
        <v>219109962</v>
      </c>
      <c r="AS26" s="6">
        <f t="shared" si="7"/>
        <v>8670000000</v>
      </c>
      <c r="AT26" s="6">
        <f t="shared" si="7"/>
        <v>8670000000</v>
      </c>
      <c r="AU26" s="6">
        <f t="shared" si="7"/>
        <v>142808400</v>
      </c>
      <c r="AV26" s="6">
        <f t="shared" si="7"/>
        <v>317610460</v>
      </c>
      <c r="AW26" s="6">
        <f>SUM(AW27:AW32)</f>
        <v>986695234</v>
      </c>
      <c r="AX26" s="6">
        <f>SUM(AX27:AX32)</f>
        <v>1009831204</v>
      </c>
      <c r="AY26" s="6">
        <f>SUM(AY27:AY32)</f>
        <v>2302252693</v>
      </c>
      <c r="AZ26" s="6">
        <f>SUM(AZ27:AZ32)</f>
        <v>4825218073</v>
      </c>
      <c r="BA26" s="6">
        <f t="shared" si="7"/>
        <v>109675033</v>
      </c>
      <c r="BB26" s="6">
        <f t="shared" si="7"/>
        <v>79653983</v>
      </c>
      <c r="BC26" s="6">
        <f t="shared" si="7"/>
        <v>84953983</v>
      </c>
      <c r="BD26" s="6">
        <f>SUM(BD27:BD32)</f>
        <v>84953983</v>
      </c>
      <c r="BE26" s="6">
        <f>SUM(BE27:BE32)</f>
        <v>109675033</v>
      </c>
      <c r="BF26" s="6">
        <f>SUM(BF27:BF32)</f>
        <v>109675033</v>
      </c>
      <c r="BG26" s="6">
        <f t="shared" si="7"/>
        <v>109675033</v>
      </c>
      <c r="BH26" s="6">
        <f t="shared" si="7"/>
        <v>689000000</v>
      </c>
      <c r="BI26" s="6">
        <f t="shared" si="7"/>
        <v>689000000</v>
      </c>
      <c r="BJ26" s="6">
        <f t="shared" si="7"/>
        <v>689100000</v>
      </c>
      <c r="BK26" s="6">
        <f>AQ26+AS26+BH26+BI26+BJ26</f>
        <v>11137100000</v>
      </c>
      <c r="BL26" s="30">
        <f>SUM(BL27:BL32)</f>
        <v>361918362</v>
      </c>
    </row>
    <row r="27" spans="1:65" ht="30" customHeight="1" x14ac:dyDescent="0.2">
      <c r="A27" s="359"/>
      <c r="B27" s="359"/>
      <c r="C27" s="359"/>
      <c r="D27" s="350"/>
      <c r="E27" s="350"/>
      <c r="F27" s="350"/>
      <c r="G27" s="351"/>
      <c r="H27" s="340"/>
      <c r="I27" s="340"/>
      <c r="J27" s="340"/>
      <c r="K27" s="340"/>
      <c r="L27" s="414"/>
      <c r="M27" s="345"/>
      <c r="N27" s="345"/>
      <c r="O27" s="345"/>
      <c r="P27" s="345"/>
      <c r="Q27" s="425"/>
      <c r="R27" s="340"/>
      <c r="S27" s="340"/>
      <c r="T27" s="340"/>
      <c r="U27" s="381"/>
      <c r="V27" s="340"/>
      <c r="W27" s="381" t="s">
        <v>126</v>
      </c>
      <c r="X27" s="64" t="s">
        <v>127</v>
      </c>
      <c r="Y27" s="81" t="s">
        <v>124</v>
      </c>
      <c r="Z27" s="81" t="s">
        <v>125</v>
      </c>
      <c r="AA27" s="281">
        <v>10</v>
      </c>
      <c r="AB27" s="276" t="s">
        <v>55</v>
      </c>
      <c r="AC27" s="249">
        <v>20</v>
      </c>
      <c r="AD27" s="249">
        <v>44</v>
      </c>
      <c r="AE27" s="249">
        <v>100</v>
      </c>
      <c r="AF27" s="249">
        <v>100</v>
      </c>
      <c r="AG27" s="249">
        <v>55</v>
      </c>
      <c r="AH27" s="249">
        <v>80</v>
      </c>
      <c r="AI27" s="249">
        <v>87</v>
      </c>
      <c r="AJ27" s="249">
        <v>94</v>
      </c>
      <c r="AK27" s="144">
        <v>107</v>
      </c>
      <c r="AL27" s="144"/>
      <c r="AM27" s="249">
        <v>200</v>
      </c>
      <c r="AN27" s="249">
        <v>200</v>
      </c>
      <c r="AO27" s="249">
        <v>40</v>
      </c>
      <c r="AP27" s="249">
        <f t="shared" ref="AP27:AP32" si="8">AD27+AF27+AM27+AN27+AO27</f>
        <v>584</v>
      </c>
      <c r="AQ27" s="11">
        <v>211586667</v>
      </c>
      <c r="AR27" s="11">
        <v>47148262</v>
      </c>
      <c r="AS27" s="11">
        <v>97300000</v>
      </c>
      <c r="AT27" s="11">
        <v>130400000</v>
      </c>
      <c r="AU27" s="11">
        <v>38708400</v>
      </c>
      <c r="AV27" s="11">
        <v>47126460</v>
      </c>
      <c r="AW27" s="11">
        <v>70739450</v>
      </c>
      <c r="AX27" s="11">
        <v>72425420</v>
      </c>
      <c r="AY27" s="11">
        <v>74877740</v>
      </c>
      <c r="AZ27" s="11">
        <v>81315080</v>
      </c>
      <c r="BA27" s="11">
        <v>5590000</v>
      </c>
      <c r="BB27" s="7">
        <v>5590000</v>
      </c>
      <c r="BC27" s="7">
        <v>5590000</v>
      </c>
      <c r="BD27" s="7">
        <v>5590000</v>
      </c>
      <c r="BE27" s="7">
        <v>5590000</v>
      </c>
      <c r="BF27" s="7">
        <v>5590000</v>
      </c>
      <c r="BG27" s="264">
        <v>5590000</v>
      </c>
      <c r="BH27" s="7">
        <v>24442865</v>
      </c>
      <c r="BI27" s="7">
        <v>24442865</v>
      </c>
      <c r="BJ27" s="11">
        <v>24442865</v>
      </c>
      <c r="BK27" s="33">
        <f t="shared" ref="BK27:BK32" si="9">AQ27+AT27+BH27+BI27+BJ27</f>
        <v>415315262</v>
      </c>
      <c r="BL27" s="33">
        <f t="shared" ref="BL27:BL32" si="10">+AR27+AU27</f>
        <v>85856662</v>
      </c>
    </row>
    <row r="28" spans="1:65" ht="30" customHeight="1" x14ac:dyDescent="0.2">
      <c r="A28" s="359"/>
      <c r="B28" s="359"/>
      <c r="C28" s="359"/>
      <c r="D28" s="350"/>
      <c r="E28" s="350"/>
      <c r="F28" s="350"/>
      <c r="G28" s="351"/>
      <c r="H28" s="340"/>
      <c r="I28" s="340"/>
      <c r="J28" s="340"/>
      <c r="K28" s="340"/>
      <c r="L28" s="414"/>
      <c r="M28" s="345"/>
      <c r="N28" s="345"/>
      <c r="O28" s="345"/>
      <c r="P28" s="345"/>
      <c r="Q28" s="425"/>
      <c r="R28" s="340"/>
      <c r="S28" s="340"/>
      <c r="T28" s="340"/>
      <c r="U28" s="381"/>
      <c r="V28" s="340"/>
      <c r="W28" s="381"/>
      <c r="X28" s="64" t="s">
        <v>130</v>
      </c>
      <c r="Y28" s="81" t="s">
        <v>128</v>
      </c>
      <c r="Z28" s="81" t="s">
        <v>129</v>
      </c>
      <c r="AA28" s="280">
        <v>5</v>
      </c>
      <c r="AB28" s="277" t="s">
        <v>54</v>
      </c>
      <c r="AC28" s="73">
        <v>10</v>
      </c>
      <c r="AD28" s="73">
        <v>8</v>
      </c>
      <c r="AE28" s="67">
        <v>10</v>
      </c>
      <c r="AF28" s="67">
        <v>10</v>
      </c>
      <c r="AG28" s="67">
        <v>2</v>
      </c>
      <c r="AH28" s="67">
        <v>4</v>
      </c>
      <c r="AI28" s="67">
        <v>5</v>
      </c>
      <c r="AJ28" s="67">
        <v>5</v>
      </c>
      <c r="AK28" s="145">
        <v>6</v>
      </c>
      <c r="AL28" s="145"/>
      <c r="AM28" s="67">
        <v>10</v>
      </c>
      <c r="AN28" s="67">
        <v>10</v>
      </c>
      <c r="AO28" s="67">
        <v>10</v>
      </c>
      <c r="AP28" s="249">
        <f t="shared" si="8"/>
        <v>48</v>
      </c>
      <c r="AQ28" s="11">
        <v>26500000</v>
      </c>
      <c r="AR28" s="11">
        <v>26500000</v>
      </c>
      <c r="AS28" s="11">
        <v>1005600000</v>
      </c>
      <c r="AT28" s="11">
        <v>874699641</v>
      </c>
      <c r="AU28" s="11">
        <v>34100000</v>
      </c>
      <c r="AV28" s="11">
        <v>34100000</v>
      </c>
      <c r="AW28" s="11">
        <v>332124641</v>
      </c>
      <c r="AX28" s="11">
        <v>332124641</v>
      </c>
      <c r="AY28" s="11">
        <v>635706841</v>
      </c>
      <c r="AZ28" s="11">
        <v>635706841</v>
      </c>
      <c r="BA28" s="11">
        <v>21200000</v>
      </c>
      <c r="BB28" s="7">
        <v>15900000</v>
      </c>
      <c r="BC28" s="7">
        <v>21200000</v>
      </c>
      <c r="BD28" s="7">
        <v>21200000</v>
      </c>
      <c r="BE28" s="7">
        <v>21200000</v>
      </c>
      <c r="BF28" s="7">
        <v>21200000</v>
      </c>
      <c r="BG28" s="264">
        <v>21200000</v>
      </c>
      <c r="BH28" s="7">
        <v>441596304</v>
      </c>
      <c r="BI28" s="7">
        <v>441596304</v>
      </c>
      <c r="BJ28" s="11">
        <v>441596304</v>
      </c>
      <c r="BK28" s="33">
        <f t="shared" si="9"/>
        <v>2225988553</v>
      </c>
      <c r="BL28" s="33">
        <f t="shared" si="10"/>
        <v>60600000</v>
      </c>
    </row>
    <row r="29" spans="1:65" ht="30" customHeight="1" x14ac:dyDescent="0.2">
      <c r="A29" s="359"/>
      <c r="B29" s="359"/>
      <c r="C29" s="359"/>
      <c r="D29" s="350"/>
      <c r="E29" s="350"/>
      <c r="F29" s="350"/>
      <c r="G29" s="351"/>
      <c r="H29" s="340"/>
      <c r="I29" s="340"/>
      <c r="J29" s="340"/>
      <c r="K29" s="340"/>
      <c r="L29" s="414"/>
      <c r="M29" s="345"/>
      <c r="N29" s="345"/>
      <c r="O29" s="345"/>
      <c r="P29" s="345"/>
      <c r="Q29" s="425"/>
      <c r="R29" s="340"/>
      <c r="S29" s="340"/>
      <c r="T29" s="340"/>
      <c r="U29" s="381"/>
      <c r="V29" s="340"/>
      <c r="W29" s="381" t="s">
        <v>133</v>
      </c>
      <c r="X29" s="64" t="s">
        <v>136</v>
      </c>
      <c r="Y29" s="81" t="s">
        <v>131</v>
      </c>
      <c r="Z29" s="81" t="s">
        <v>132</v>
      </c>
      <c r="AA29" s="280">
        <v>5</v>
      </c>
      <c r="AB29" s="277" t="s">
        <v>55</v>
      </c>
      <c r="AC29" s="73">
        <v>6</v>
      </c>
      <c r="AD29" s="73">
        <v>6</v>
      </c>
      <c r="AE29" s="67">
        <v>5</v>
      </c>
      <c r="AF29" s="67">
        <v>5</v>
      </c>
      <c r="AG29" s="67">
        <v>2</v>
      </c>
      <c r="AH29" s="67">
        <v>2</v>
      </c>
      <c r="AI29" s="67">
        <v>2</v>
      </c>
      <c r="AJ29" s="67">
        <v>2</v>
      </c>
      <c r="AK29" s="145">
        <v>2</v>
      </c>
      <c r="AL29" s="145"/>
      <c r="AM29" s="67">
        <v>8</v>
      </c>
      <c r="AN29" s="67">
        <v>8</v>
      </c>
      <c r="AO29" s="67">
        <v>3</v>
      </c>
      <c r="AP29" s="249">
        <f t="shared" si="8"/>
        <v>30</v>
      </c>
      <c r="AQ29" s="11">
        <v>27813333</v>
      </c>
      <c r="AR29" s="11">
        <v>24861700</v>
      </c>
      <c r="AS29" s="11">
        <v>200000000</v>
      </c>
      <c r="AT29" s="11">
        <v>300000000</v>
      </c>
      <c r="AU29" s="11">
        <v>0</v>
      </c>
      <c r="AV29" s="11">
        <v>0</v>
      </c>
      <c r="AW29" s="11">
        <v>0</v>
      </c>
      <c r="AX29" s="11">
        <v>0</v>
      </c>
      <c r="AY29" s="11">
        <v>275527205</v>
      </c>
      <c r="AZ29" s="11">
        <v>275527205</v>
      </c>
      <c r="BA29" s="11">
        <v>24861700</v>
      </c>
      <c r="BB29" s="7">
        <v>140650</v>
      </c>
      <c r="BC29" s="7">
        <v>140650</v>
      </c>
      <c r="BD29" s="7">
        <v>140650</v>
      </c>
      <c r="BE29" s="7">
        <v>24861700</v>
      </c>
      <c r="BF29" s="7">
        <v>24861700</v>
      </c>
      <c r="BG29" s="264">
        <v>24861700</v>
      </c>
      <c r="BH29" s="7">
        <v>92650098</v>
      </c>
      <c r="BI29" s="7">
        <v>92650098</v>
      </c>
      <c r="BJ29" s="11">
        <v>92650098</v>
      </c>
      <c r="BK29" s="33">
        <f t="shared" si="9"/>
        <v>605763627</v>
      </c>
      <c r="BL29" s="33">
        <f t="shared" si="10"/>
        <v>24861700</v>
      </c>
    </row>
    <row r="30" spans="1:65" ht="19.5" customHeight="1" x14ac:dyDescent="0.2">
      <c r="A30" s="359"/>
      <c r="B30" s="359"/>
      <c r="C30" s="359"/>
      <c r="D30" s="350"/>
      <c r="E30" s="350"/>
      <c r="F30" s="350"/>
      <c r="G30" s="351"/>
      <c r="H30" s="340"/>
      <c r="I30" s="340"/>
      <c r="J30" s="340"/>
      <c r="K30" s="340"/>
      <c r="L30" s="414"/>
      <c r="M30" s="345"/>
      <c r="N30" s="345"/>
      <c r="O30" s="345"/>
      <c r="P30" s="345"/>
      <c r="Q30" s="425"/>
      <c r="R30" s="340"/>
      <c r="S30" s="340"/>
      <c r="T30" s="340"/>
      <c r="U30" s="381"/>
      <c r="V30" s="340"/>
      <c r="W30" s="381"/>
      <c r="X30" s="64" t="s">
        <v>315</v>
      </c>
      <c r="Y30" s="81" t="s">
        <v>134</v>
      </c>
      <c r="Z30" s="81" t="s">
        <v>135</v>
      </c>
      <c r="AA30" s="280">
        <v>20</v>
      </c>
      <c r="AB30" s="277" t="s">
        <v>55</v>
      </c>
      <c r="AC30" s="73">
        <v>5</v>
      </c>
      <c r="AD30" s="73">
        <v>5</v>
      </c>
      <c r="AE30" s="67">
        <v>10</v>
      </c>
      <c r="AF30" s="67">
        <v>10</v>
      </c>
      <c r="AG30" s="74">
        <v>0.6</v>
      </c>
      <c r="AH30" s="74">
        <v>0.6</v>
      </c>
      <c r="AI30" s="74">
        <v>0.6</v>
      </c>
      <c r="AJ30" s="74">
        <v>0.6</v>
      </c>
      <c r="AK30" s="146">
        <v>13.06</v>
      </c>
      <c r="AL30" s="146"/>
      <c r="AM30" s="67">
        <v>25</v>
      </c>
      <c r="AN30" s="67">
        <v>20</v>
      </c>
      <c r="AO30" s="67">
        <v>13</v>
      </c>
      <c r="AP30" s="249">
        <f t="shared" si="8"/>
        <v>73</v>
      </c>
      <c r="AQ30" s="11">
        <v>55500000</v>
      </c>
      <c r="AR30" s="11">
        <v>55500000</v>
      </c>
      <c r="AS30" s="11">
        <v>285600000</v>
      </c>
      <c r="AT30" s="11">
        <v>859286384</v>
      </c>
      <c r="AU30" s="11">
        <v>21200000</v>
      </c>
      <c r="AV30" s="11">
        <v>63600000</v>
      </c>
      <c r="AW30" s="11">
        <v>208207143</v>
      </c>
      <c r="AX30" s="11">
        <v>208207143</v>
      </c>
      <c r="AY30" s="11">
        <v>484840528</v>
      </c>
      <c r="AZ30" s="11">
        <v>764457099</v>
      </c>
      <c r="BA30" s="11">
        <v>14623333</v>
      </c>
      <c r="BB30" s="7">
        <v>14623333</v>
      </c>
      <c r="BC30" s="7">
        <v>14623333</v>
      </c>
      <c r="BD30" s="7">
        <v>14623333</v>
      </c>
      <c r="BE30" s="7">
        <v>14623333</v>
      </c>
      <c r="BF30" s="7">
        <v>14623333</v>
      </c>
      <c r="BG30" s="264">
        <v>14623333</v>
      </c>
      <c r="BH30" s="7">
        <v>30909749</v>
      </c>
      <c r="BI30" s="7">
        <v>30909749</v>
      </c>
      <c r="BJ30" s="11">
        <v>30909749</v>
      </c>
      <c r="BK30" s="33">
        <f t="shared" si="9"/>
        <v>1007515631</v>
      </c>
      <c r="BL30" s="33">
        <f t="shared" si="10"/>
        <v>76700000</v>
      </c>
    </row>
    <row r="31" spans="1:65" ht="10.5" customHeight="1" x14ac:dyDescent="0.2">
      <c r="A31" s="359"/>
      <c r="B31" s="359"/>
      <c r="C31" s="359"/>
      <c r="D31" s="350"/>
      <c r="E31" s="350"/>
      <c r="F31" s="350"/>
      <c r="G31" s="351"/>
      <c r="H31" s="340"/>
      <c r="I31" s="340"/>
      <c r="J31" s="340"/>
      <c r="K31" s="340"/>
      <c r="L31" s="414"/>
      <c r="M31" s="345"/>
      <c r="N31" s="345"/>
      <c r="O31" s="345"/>
      <c r="P31" s="345"/>
      <c r="Q31" s="425"/>
      <c r="R31" s="340"/>
      <c r="S31" s="340"/>
      <c r="T31" s="340"/>
      <c r="U31" s="381"/>
      <c r="V31" s="340"/>
      <c r="W31" s="247" t="s">
        <v>139</v>
      </c>
      <c r="X31" s="64" t="s">
        <v>140</v>
      </c>
      <c r="Y31" s="81" t="s">
        <v>137</v>
      </c>
      <c r="Z31" s="81" t="s">
        <v>138</v>
      </c>
      <c r="AA31" s="280">
        <v>35</v>
      </c>
      <c r="AB31" s="277" t="s">
        <v>55</v>
      </c>
      <c r="AC31" s="73">
        <v>1</v>
      </c>
      <c r="AD31" s="73">
        <v>0</v>
      </c>
      <c r="AE31" s="67">
        <v>9</v>
      </c>
      <c r="AF31" s="67">
        <v>10</v>
      </c>
      <c r="AG31" s="67">
        <v>0</v>
      </c>
      <c r="AH31" s="67">
        <v>0</v>
      </c>
      <c r="AI31" s="67">
        <v>0</v>
      </c>
      <c r="AJ31" s="67">
        <v>0</v>
      </c>
      <c r="AK31" s="146">
        <v>3.77</v>
      </c>
      <c r="AL31" s="146"/>
      <c r="AM31" s="67">
        <v>23</v>
      </c>
      <c r="AN31" s="67">
        <v>25</v>
      </c>
      <c r="AO31" s="67">
        <v>15</v>
      </c>
      <c r="AP31" s="249">
        <f t="shared" si="8"/>
        <v>73</v>
      </c>
      <c r="AQ31" s="11">
        <v>78600000</v>
      </c>
      <c r="AR31" s="11">
        <v>65100000</v>
      </c>
      <c r="AS31" s="11">
        <v>6547150000</v>
      </c>
      <c r="AT31" s="11">
        <v>6040016616</v>
      </c>
      <c r="AU31" s="11">
        <v>0</v>
      </c>
      <c r="AV31" s="11">
        <v>76584000</v>
      </c>
      <c r="AW31" s="11">
        <v>248674000</v>
      </c>
      <c r="AX31" s="11">
        <v>270124000</v>
      </c>
      <c r="AY31" s="11">
        <v>365703020</v>
      </c>
      <c r="AZ31" s="11">
        <v>2602614489</v>
      </c>
      <c r="BA31" s="11">
        <v>43400000</v>
      </c>
      <c r="BB31" s="7">
        <v>43400000</v>
      </c>
      <c r="BC31" s="7">
        <v>43400000</v>
      </c>
      <c r="BD31" s="7">
        <v>43400000</v>
      </c>
      <c r="BE31" s="7">
        <v>43400000</v>
      </c>
      <c r="BF31" s="7">
        <v>43400000</v>
      </c>
      <c r="BG31" s="264">
        <v>43400000</v>
      </c>
      <c r="BH31" s="7">
        <v>30000000</v>
      </c>
      <c r="BI31" s="7">
        <v>30000000</v>
      </c>
      <c r="BJ31" s="11">
        <v>30000000</v>
      </c>
      <c r="BK31" s="33">
        <f t="shared" si="9"/>
        <v>6208616616</v>
      </c>
      <c r="BL31" s="33">
        <f t="shared" si="10"/>
        <v>65100000</v>
      </c>
      <c r="BM31" s="54"/>
    </row>
    <row r="32" spans="1:65" ht="10.5" customHeight="1" x14ac:dyDescent="0.2">
      <c r="A32" s="359"/>
      <c r="B32" s="359"/>
      <c r="C32" s="359"/>
      <c r="D32" s="350"/>
      <c r="E32" s="350"/>
      <c r="F32" s="350"/>
      <c r="G32" s="351"/>
      <c r="H32" s="340"/>
      <c r="I32" s="340"/>
      <c r="J32" s="340"/>
      <c r="K32" s="340"/>
      <c r="L32" s="414"/>
      <c r="M32" s="345"/>
      <c r="N32" s="345"/>
      <c r="O32" s="345"/>
      <c r="P32" s="345"/>
      <c r="Q32" s="425"/>
      <c r="R32" s="340"/>
      <c r="S32" s="340"/>
      <c r="T32" s="340"/>
      <c r="U32" s="381"/>
      <c r="V32" s="340"/>
      <c r="W32" s="247" t="s">
        <v>142</v>
      </c>
      <c r="X32" s="64" t="s">
        <v>143</v>
      </c>
      <c r="Y32" s="81" t="s">
        <v>141</v>
      </c>
      <c r="Z32" s="81" t="s">
        <v>144</v>
      </c>
      <c r="AA32" s="280">
        <v>25</v>
      </c>
      <c r="AB32" s="277" t="s">
        <v>55</v>
      </c>
      <c r="AC32" s="73"/>
      <c r="AD32" s="73"/>
      <c r="AE32" s="67">
        <v>5</v>
      </c>
      <c r="AF32" s="67">
        <v>5</v>
      </c>
      <c r="AG32" s="67">
        <v>1</v>
      </c>
      <c r="AH32" s="67">
        <v>1</v>
      </c>
      <c r="AI32" s="67">
        <v>1</v>
      </c>
      <c r="AJ32" s="67">
        <v>4</v>
      </c>
      <c r="AK32" s="145">
        <v>5</v>
      </c>
      <c r="AL32" s="145"/>
      <c r="AM32" s="67">
        <v>5</v>
      </c>
      <c r="AN32" s="67">
        <v>5</v>
      </c>
      <c r="AO32" s="67">
        <v>5</v>
      </c>
      <c r="AP32" s="249">
        <f t="shared" si="8"/>
        <v>20</v>
      </c>
      <c r="AQ32" s="11"/>
      <c r="AR32" s="11"/>
      <c r="AS32" s="11">
        <v>534350000</v>
      </c>
      <c r="AT32" s="11">
        <v>465597359</v>
      </c>
      <c r="AU32" s="11">
        <v>48800000</v>
      </c>
      <c r="AV32" s="11">
        <v>96200000</v>
      </c>
      <c r="AW32" s="11">
        <v>126950000</v>
      </c>
      <c r="AX32" s="11">
        <v>126950000</v>
      </c>
      <c r="AY32" s="11">
        <v>465597359</v>
      </c>
      <c r="AZ32" s="11">
        <v>465597359</v>
      </c>
      <c r="BA32" s="11"/>
      <c r="BB32" s="7"/>
      <c r="BC32" s="7"/>
      <c r="BD32" s="7"/>
      <c r="BE32" s="7"/>
      <c r="BF32" s="7"/>
      <c r="BG32" s="264">
        <v>0</v>
      </c>
      <c r="BH32" s="7">
        <v>69400984</v>
      </c>
      <c r="BI32" s="7">
        <v>69400984</v>
      </c>
      <c r="BJ32" s="11">
        <f>69400984+100000</f>
        <v>69500984</v>
      </c>
      <c r="BK32" s="33">
        <f t="shared" si="9"/>
        <v>673900311</v>
      </c>
      <c r="BL32" s="33">
        <f t="shared" si="10"/>
        <v>48800000</v>
      </c>
    </row>
    <row r="33" spans="1:65" ht="30" customHeight="1" x14ac:dyDescent="0.2">
      <c r="A33" s="359" t="s">
        <v>61</v>
      </c>
      <c r="B33" s="359" t="s">
        <v>62</v>
      </c>
      <c r="C33" s="359" t="s">
        <v>145</v>
      </c>
      <c r="D33" s="350" t="s">
        <v>147</v>
      </c>
      <c r="E33" s="350" t="s">
        <v>148</v>
      </c>
      <c r="F33" s="350" t="s">
        <v>57</v>
      </c>
      <c r="G33" s="350" t="s">
        <v>55</v>
      </c>
      <c r="H33" s="339">
        <v>10000</v>
      </c>
      <c r="I33" s="339">
        <v>19594</v>
      </c>
      <c r="J33" s="339">
        <v>20000</v>
      </c>
      <c r="K33" s="339">
        <v>20000</v>
      </c>
      <c r="L33" s="352">
        <v>3696</v>
      </c>
      <c r="M33" s="339">
        <v>11403</v>
      </c>
      <c r="N33" s="339">
        <v>15798</v>
      </c>
      <c r="O33" s="339">
        <v>18516</v>
      </c>
      <c r="P33" s="339">
        <v>28926</v>
      </c>
      <c r="Q33" s="339">
        <v>30270</v>
      </c>
      <c r="R33" s="339">
        <v>25000</v>
      </c>
      <c r="S33" s="339">
        <v>25000</v>
      </c>
      <c r="T33" s="339">
        <v>10000</v>
      </c>
      <c r="U33" s="418">
        <v>0.2177</v>
      </c>
      <c r="V33" s="416">
        <f>+H33+J33+R33+S33+T33</f>
        <v>90000</v>
      </c>
      <c r="W33" s="357" t="s">
        <v>146</v>
      </c>
      <c r="X33" s="357"/>
      <c r="Y33" s="357"/>
      <c r="Z33" s="357"/>
      <c r="AA33" s="357"/>
      <c r="AB33" s="357"/>
      <c r="AC33" s="357"/>
      <c r="AD33" s="357"/>
      <c r="AE33" s="357"/>
      <c r="AF33" s="357"/>
      <c r="AG33" s="357"/>
      <c r="AH33" s="357"/>
      <c r="AI33" s="357"/>
      <c r="AJ33" s="357"/>
      <c r="AK33" s="357"/>
      <c r="AL33" s="357"/>
      <c r="AM33" s="357"/>
      <c r="AN33" s="357"/>
      <c r="AO33" s="357"/>
      <c r="AP33" s="357"/>
      <c r="AQ33" s="82">
        <f t="shared" ref="AQ33:BJ33" si="11">SUM(AQ34:AQ41)</f>
        <v>2250534901</v>
      </c>
      <c r="AR33" s="82">
        <f t="shared" si="11"/>
        <v>1531825083</v>
      </c>
      <c r="AS33" s="82">
        <f t="shared" si="11"/>
        <v>4026000000</v>
      </c>
      <c r="AT33" s="6">
        <f t="shared" si="11"/>
        <v>3617000000</v>
      </c>
      <c r="AU33" s="6">
        <f t="shared" si="11"/>
        <v>538920000</v>
      </c>
      <c r="AV33" s="6">
        <f t="shared" si="11"/>
        <v>999050400</v>
      </c>
      <c r="AW33" s="6">
        <f>SUM(AW34:AW41)</f>
        <v>1977700400</v>
      </c>
      <c r="AX33" s="6">
        <f>SUM(AX34:AX41)</f>
        <v>2016109600</v>
      </c>
      <c r="AY33" s="6">
        <f>SUM(AY34:AY41)</f>
        <v>2521958026</v>
      </c>
      <c r="AZ33" s="6">
        <f>SUM(AZ34:AZ41)</f>
        <v>3379563839</v>
      </c>
      <c r="BA33" s="6">
        <f t="shared" si="11"/>
        <v>719336321</v>
      </c>
      <c r="BB33" s="6">
        <f t="shared" si="11"/>
        <v>550796937</v>
      </c>
      <c r="BC33" s="6">
        <f t="shared" si="11"/>
        <v>599327666</v>
      </c>
      <c r="BD33" s="6">
        <f>SUM(BD34:BD41)</f>
        <v>601977666</v>
      </c>
      <c r="BE33" s="6">
        <f>SUM(BE34:BE41)</f>
        <v>601977666</v>
      </c>
      <c r="BF33" s="6">
        <f>SUM(BF34:BF41)</f>
        <v>601977666</v>
      </c>
      <c r="BG33" s="6">
        <f t="shared" si="11"/>
        <v>685325332</v>
      </c>
      <c r="BH33" s="6">
        <f t="shared" si="11"/>
        <v>2076100000</v>
      </c>
      <c r="BI33" s="6">
        <f t="shared" si="11"/>
        <v>2316400000</v>
      </c>
      <c r="BJ33" s="6">
        <f t="shared" si="11"/>
        <v>3000000000</v>
      </c>
      <c r="BK33" s="6">
        <f>AQ33+AS33+BH33+BI33+BJ33</f>
        <v>13669034901</v>
      </c>
      <c r="BL33" s="30">
        <f>SUM(BL34:BL41)</f>
        <v>2070745083</v>
      </c>
    </row>
    <row r="34" spans="1:65" ht="30" customHeight="1" x14ac:dyDescent="0.2">
      <c r="A34" s="359"/>
      <c r="B34" s="359"/>
      <c r="C34" s="359"/>
      <c r="D34" s="350"/>
      <c r="E34" s="350"/>
      <c r="F34" s="350"/>
      <c r="G34" s="350"/>
      <c r="H34" s="339"/>
      <c r="I34" s="339"/>
      <c r="J34" s="339"/>
      <c r="K34" s="339"/>
      <c r="L34" s="352"/>
      <c r="M34" s="339"/>
      <c r="N34" s="339"/>
      <c r="O34" s="339"/>
      <c r="P34" s="339"/>
      <c r="Q34" s="339"/>
      <c r="R34" s="339"/>
      <c r="S34" s="339"/>
      <c r="T34" s="339"/>
      <c r="U34" s="418"/>
      <c r="V34" s="350"/>
      <c r="W34" s="249" t="s">
        <v>153</v>
      </c>
      <c r="X34" s="64" t="s">
        <v>155</v>
      </c>
      <c r="Y34" s="28" t="s">
        <v>150</v>
      </c>
      <c r="Z34" s="28" t="s">
        <v>154</v>
      </c>
      <c r="AA34" s="281">
        <v>5</v>
      </c>
      <c r="AB34" s="275" t="s">
        <v>55</v>
      </c>
      <c r="AC34" s="251">
        <v>1</v>
      </c>
      <c r="AD34" s="251">
        <v>1</v>
      </c>
      <c r="AE34" s="249">
        <v>6</v>
      </c>
      <c r="AF34" s="249">
        <v>6</v>
      </c>
      <c r="AG34" s="249">
        <v>0</v>
      </c>
      <c r="AH34" s="249">
        <v>0</v>
      </c>
      <c r="AI34" s="249">
        <v>0</v>
      </c>
      <c r="AJ34" s="249">
        <v>0</v>
      </c>
      <c r="AK34" s="144">
        <v>8</v>
      </c>
      <c r="AL34" s="144"/>
      <c r="AM34" s="5">
        <v>6</v>
      </c>
      <c r="AN34" s="5">
        <v>7</v>
      </c>
      <c r="AO34" s="5"/>
      <c r="AP34" s="5">
        <f t="shared" ref="AP34:AP39" si="12">AD34+AF34+AM34+AN34+AO34</f>
        <v>20</v>
      </c>
      <c r="AQ34" s="11">
        <v>760280000</v>
      </c>
      <c r="AR34" s="11">
        <v>371206901</v>
      </c>
      <c r="AS34" s="11">
        <v>322100000</v>
      </c>
      <c r="AT34" s="11">
        <v>308600000</v>
      </c>
      <c r="AU34" s="11">
        <v>21200000</v>
      </c>
      <c r="AV34" s="11">
        <v>63600000</v>
      </c>
      <c r="AW34" s="11">
        <v>63600000</v>
      </c>
      <c r="AX34" s="11">
        <v>63600000</v>
      </c>
      <c r="AY34" s="11">
        <v>63600000</v>
      </c>
      <c r="AZ34" s="11">
        <v>254857213</v>
      </c>
      <c r="BA34" s="11">
        <v>362903568</v>
      </c>
      <c r="BB34" s="11">
        <v>362903568</v>
      </c>
      <c r="BC34" s="11">
        <v>362903568</v>
      </c>
      <c r="BD34" s="11">
        <v>362903568</v>
      </c>
      <c r="BE34" s="7">
        <v>362903568</v>
      </c>
      <c r="BF34" s="7">
        <v>362903568</v>
      </c>
      <c r="BG34" s="264">
        <v>362903568</v>
      </c>
      <c r="BH34" s="7"/>
      <c r="BI34" s="7"/>
      <c r="BJ34" s="11"/>
      <c r="BK34" s="33">
        <f t="shared" ref="BK34:BK41" si="13">AQ34+AT34+BH34+BI34+BJ34</f>
        <v>1068880000</v>
      </c>
      <c r="BL34" s="33">
        <f t="shared" ref="BL34:BL41" si="14">+AR34+AU34</f>
        <v>392406901</v>
      </c>
    </row>
    <row r="35" spans="1:65" ht="30" customHeight="1" x14ac:dyDescent="0.2">
      <c r="A35" s="359"/>
      <c r="B35" s="359"/>
      <c r="C35" s="359"/>
      <c r="D35" s="350"/>
      <c r="E35" s="350"/>
      <c r="F35" s="350"/>
      <c r="G35" s="350"/>
      <c r="H35" s="339"/>
      <c r="I35" s="339"/>
      <c r="J35" s="339"/>
      <c r="K35" s="339"/>
      <c r="L35" s="352"/>
      <c r="M35" s="339"/>
      <c r="N35" s="339"/>
      <c r="O35" s="339"/>
      <c r="P35" s="339"/>
      <c r="Q35" s="339"/>
      <c r="R35" s="339"/>
      <c r="S35" s="339"/>
      <c r="T35" s="339"/>
      <c r="U35" s="418"/>
      <c r="V35" s="350"/>
      <c r="W35" s="417" t="s">
        <v>170</v>
      </c>
      <c r="X35" s="64" t="s">
        <v>157</v>
      </c>
      <c r="Y35" s="28" t="s">
        <v>158</v>
      </c>
      <c r="Z35" s="28" t="s">
        <v>159</v>
      </c>
      <c r="AA35" s="280">
        <v>20</v>
      </c>
      <c r="AB35" s="274" t="s">
        <v>55</v>
      </c>
      <c r="AC35" s="251">
        <v>10000</v>
      </c>
      <c r="AD35" s="251">
        <v>19594</v>
      </c>
      <c r="AE35" s="251">
        <v>20000</v>
      </c>
      <c r="AF35" s="251">
        <v>20000</v>
      </c>
      <c r="AG35" s="251">
        <v>3482</v>
      </c>
      <c r="AH35" s="251">
        <v>9159</v>
      </c>
      <c r="AI35" s="251">
        <v>14267</v>
      </c>
      <c r="AJ35" s="251">
        <v>23096</v>
      </c>
      <c r="AK35" s="254">
        <v>24279</v>
      </c>
      <c r="AL35" s="254"/>
      <c r="AM35" s="61">
        <v>20000</v>
      </c>
      <c r="AN35" s="61">
        <v>20000</v>
      </c>
      <c r="AO35" s="61">
        <v>20000</v>
      </c>
      <c r="AP35" s="87">
        <f t="shared" si="12"/>
        <v>99594</v>
      </c>
      <c r="AQ35" s="11">
        <v>502340000</v>
      </c>
      <c r="AR35" s="11">
        <v>476179700</v>
      </c>
      <c r="AS35" s="11">
        <v>500100000</v>
      </c>
      <c r="AT35" s="11">
        <v>286250000</v>
      </c>
      <c r="AU35" s="11">
        <v>23200000</v>
      </c>
      <c r="AV35" s="11">
        <v>89100000</v>
      </c>
      <c r="AW35" s="11">
        <v>117800000</v>
      </c>
      <c r="AX35" s="11">
        <v>117800000</v>
      </c>
      <c r="AY35" s="11">
        <v>191250000</v>
      </c>
      <c r="AZ35" s="11">
        <v>286250000</v>
      </c>
      <c r="BA35" s="11">
        <v>124790000</v>
      </c>
      <c r="BB35" s="11">
        <v>114190000</v>
      </c>
      <c r="BC35" s="11">
        <v>119490000</v>
      </c>
      <c r="BD35" s="11">
        <v>122140000</v>
      </c>
      <c r="BE35" s="7">
        <v>122140000</v>
      </c>
      <c r="BF35" s="7">
        <v>122140000</v>
      </c>
      <c r="BG35" s="264">
        <v>122140000</v>
      </c>
      <c r="BH35" s="7">
        <v>850000000</v>
      </c>
      <c r="BI35" s="7">
        <v>850000000</v>
      </c>
      <c r="BJ35" s="11">
        <v>1141800000</v>
      </c>
      <c r="BK35" s="33">
        <f t="shared" si="13"/>
        <v>3630390000</v>
      </c>
      <c r="BL35" s="33">
        <f t="shared" si="14"/>
        <v>499379700</v>
      </c>
    </row>
    <row r="36" spans="1:65" ht="30" customHeight="1" x14ac:dyDescent="0.2">
      <c r="A36" s="359"/>
      <c r="B36" s="359"/>
      <c r="C36" s="359"/>
      <c r="D36" s="350"/>
      <c r="E36" s="350"/>
      <c r="F36" s="350"/>
      <c r="G36" s="350"/>
      <c r="H36" s="339"/>
      <c r="I36" s="339"/>
      <c r="J36" s="339"/>
      <c r="K36" s="339"/>
      <c r="L36" s="352"/>
      <c r="M36" s="339"/>
      <c r="N36" s="339"/>
      <c r="O36" s="339"/>
      <c r="P36" s="339"/>
      <c r="Q36" s="339"/>
      <c r="R36" s="339"/>
      <c r="S36" s="339"/>
      <c r="T36" s="339"/>
      <c r="U36" s="418"/>
      <c r="V36" s="350"/>
      <c r="W36" s="417"/>
      <c r="X36" s="64" t="s">
        <v>156</v>
      </c>
      <c r="Y36" s="28" t="s">
        <v>151</v>
      </c>
      <c r="Z36" s="28" t="s">
        <v>152</v>
      </c>
      <c r="AA36" s="280">
        <v>20</v>
      </c>
      <c r="AB36" s="274" t="s">
        <v>54</v>
      </c>
      <c r="AC36" s="251"/>
      <c r="AD36" s="251"/>
      <c r="AE36" s="249">
        <v>20</v>
      </c>
      <c r="AF36" s="249">
        <v>20</v>
      </c>
      <c r="AG36" s="249">
        <v>20</v>
      </c>
      <c r="AH36" s="249">
        <v>20</v>
      </c>
      <c r="AI36" s="249">
        <v>20</v>
      </c>
      <c r="AJ36" s="249">
        <v>20</v>
      </c>
      <c r="AK36" s="144">
        <v>20</v>
      </c>
      <c r="AL36" s="144"/>
      <c r="AM36" s="5">
        <v>20</v>
      </c>
      <c r="AN36" s="5">
        <v>20</v>
      </c>
      <c r="AO36" s="5">
        <v>20</v>
      </c>
      <c r="AP36" s="5">
        <f t="shared" si="12"/>
        <v>80</v>
      </c>
      <c r="AQ36" s="11"/>
      <c r="AR36" s="11"/>
      <c r="AS36" s="11">
        <v>956030000</v>
      </c>
      <c r="AT36" s="11">
        <v>1112810000</v>
      </c>
      <c r="AU36" s="11">
        <v>322120000</v>
      </c>
      <c r="AV36" s="11">
        <v>481120000</v>
      </c>
      <c r="AW36" s="11">
        <v>1029720000</v>
      </c>
      <c r="AX36" s="11">
        <v>1061520000</v>
      </c>
      <c r="AY36" s="11">
        <v>1061520000</v>
      </c>
      <c r="AZ36" s="11">
        <v>1059870000</v>
      </c>
      <c r="BA36" s="11"/>
      <c r="BB36" s="11"/>
      <c r="BC36" s="11"/>
      <c r="BD36" s="11"/>
      <c r="BE36" s="7"/>
      <c r="BF36" s="7"/>
      <c r="BG36" s="264">
        <v>0</v>
      </c>
      <c r="BH36" s="7">
        <v>100000000</v>
      </c>
      <c r="BI36" s="7">
        <v>100000000</v>
      </c>
      <c r="BJ36" s="11">
        <v>100000000</v>
      </c>
      <c r="BK36" s="33">
        <f t="shared" si="13"/>
        <v>1412810000</v>
      </c>
      <c r="BL36" s="33">
        <f t="shared" si="14"/>
        <v>322120000</v>
      </c>
    </row>
    <row r="37" spans="1:65" ht="30" customHeight="1" x14ac:dyDescent="0.2">
      <c r="A37" s="359"/>
      <c r="B37" s="359"/>
      <c r="C37" s="359"/>
      <c r="D37" s="350"/>
      <c r="E37" s="350"/>
      <c r="F37" s="350"/>
      <c r="G37" s="350"/>
      <c r="H37" s="339"/>
      <c r="I37" s="339"/>
      <c r="J37" s="339"/>
      <c r="K37" s="339"/>
      <c r="L37" s="352"/>
      <c r="M37" s="339"/>
      <c r="N37" s="339"/>
      <c r="O37" s="339"/>
      <c r="P37" s="339"/>
      <c r="Q37" s="339"/>
      <c r="R37" s="339"/>
      <c r="S37" s="339"/>
      <c r="T37" s="339"/>
      <c r="U37" s="418"/>
      <c r="V37" s="350"/>
      <c r="W37" s="350" t="s">
        <v>163</v>
      </c>
      <c r="X37" s="64" t="s">
        <v>160</v>
      </c>
      <c r="Y37" s="28" t="s">
        <v>161</v>
      </c>
      <c r="Z37" s="28" t="s">
        <v>162</v>
      </c>
      <c r="AA37" s="280">
        <v>10</v>
      </c>
      <c r="AB37" s="274" t="s">
        <v>55</v>
      </c>
      <c r="AC37" s="251">
        <v>2</v>
      </c>
      <c r="AD37" s="251">
        <v>1</v>
      </c>
      <c r="AE37" s="249">
        <v>3</v>
      </c>
      <c r="AF37" s="249">
        <v>4</v>
      </c>
      <c r="AG37" s="249">
        <v>0</v>
      </c>
      <c r="AH37" s="249">
        <v>0</v>
      </c>
      <c r="AI37" s="249">
        <v>0</v>
      </c>
      <c r="AJ37" s="249">
        <v>0</v>
      </c>
      <c r="AK37" s="144">
        <v>4</v>
      </c>
      <c r="AL37" s="144"/>
      <c r="AM37" s="5"/>
      <c r="AN37" s="5"/>
      <c r="AO37" s="5"/>
      <c r="AP37" s="5">
        <f t="shared" si="12"/>
        <v>5</v>
      </c>
      <c r="AQ37" s="11">
        <v>42100000</v>
      </c>
      <c r="AR37" s="11">
        <v>42100000</v>
      </c>
      <c r="AS37" s="11">
        <v>271250000</v>
      </c>
      <c r="AT37" s="11">
        <v>156700000</v>
      </c>
      <c r="AU37" s="11">
        <v>23200000</v>
      </c>
      <c r="AV37" s="11">
        <v>36700000</v>
      </c>
      <c r="AW37" s="11">
        <v>36700000</v>
      </c>
      <c r="AX37" s="11">
        <v>36700000</v>
      </c>
      <c r="AY37" s="11">
        <v>36700000</v>
      </c>
      <c r="AZ37" s="11">
        <v>156700000</v>
      </c>
      <c r="BA37" s="11">
        <v>11710000</v>
      </c>
      <c r="BB37" s="11">
        <v>9410000</v>
      </c>
      <c r="BC37" s="11">
        <v>11710000</v>
      </c>
      <c r="BD37" s="11">
        <v>11710000</v>
      </c>
      <c r="BE37" s="7">
        <v>11710000</v>
      </c>
      <c r="BF37" s="7">
        <v>11710000</v>
      </c>
      <c r="BG37" s="264">
        <v>11710000</v>
      </c>
      <c r="BH37" s="7"/>
      <c r="BI37" s="7"/>
      <c r="BJ37" s="11"/>
      <c r="BK37" s="33">
        <f t="shared" si="13"/>
        <v>198800000</v>
      </c>
      <c r="BL37" s="33">
        <f t="shared" si="14"/>
        <v>65300000</v>
      </c>
    </row>
    <row r="38" spans="1:65" ht="30" customHeight="1" x14ac:dyDescent="0.2">
      <c r="A38" s="359"/>
      <c r="B38" s="359"/>
      <c r="C38" s="359"/>
      <c r="D38" s="350"/>
      <c r="E38" s="350"/>
      <c r="F38" s="350"/>
      <c r="G38" s="350"/>
      <c r="H38" s="339"/>
      <c r="I38" s="339"/>
      <c r="J38" s="339"/>
      <c r="K38" s="339"/>
      <c r="L38" s="352"/>
      <c r="M38" s="339"/>
      <c r="N38" s="339"/>
      <c r="O38" s="339"/>
      <c r="P38" s="339"/>
      <c r="Q38" s="339"/>
      <c r="R38" s="339"/>
      <c r="S38" s="339"/>
      <c r="T38" s="339"/>
      <c r="U38" s="418"/>
      <c r="V38" s="350"/>
      <c r="W38" s="350"/>
      <c r="X38" s="64" t="s">
        <v>166</v>
      </c>
      <c r="Y38" s="28" t="s">
        <v>164</v>
      </c>
      <c r="Z38" s="28" t="s">
        <v>165</v>
      </c>
      <c r="AA38" s="280">
        <v>10</v>
      </c>
      <c r="AB38" s="274" t="s">
        <v>55</v>
      </c>
      <c r="AC38" s="251">
        <v>1000</v>
      </c>
      <c r="AD38" s="251">
        <v>1638</v>
      </c>
      <c r="AE38" s="251">
        <v>2000</v>
      </c>
      <c r="AF38" s="251">
        <v>2000</v>
      </c>
      <c r="AG38" s="251">
        <v>0</v>
      </c>
      <c r="AH38" s="251">
        <v>74</v>
      </c>
      <c r="AI38" s="251">
        <v>693</v>
      </c>
      <c r="AJ38" s="251">
        <v>2146</v>
      </c>
      <c r="AK38" s="254">
        <v>2257</v>
      </c>
      <c r="AL38" s="254"/>
      <c r="AM38" s="61">
        <v>3000</v>
      </c>
      <c r="AN38" s="61">
        <v>3000</v>
      </c>
      <c r="AO38" s="61">
        <v>1000</v>
      </c>
      <c r="AP38" s="61">
        <f t="shared" si="12"/>
        <v>10638</v>
      </c>
      <c r="AQ38" s="11">
        <v>70706901</v>
      </c>
      <c r="AR38" s="11">
        <v>51400000</v>
      </c>
      <c r="AS38" s="11">
        <v>386600000</v>
      </c>
      <c r="AT38" s="11">
        <v>235640800</v>
      </c>
      <c r="AU38" s="11">
        <v>21200000</v>
      </c>
      <c r="AV38" s="11">
        <v>34700000</v>
      </c>
      <c r="AW38" s="11">
        <v>106250000</v>
      </c>
      <c r="AX38" s="11">
        <v>106250000</v>
      </c>
      <c r="AY38" s="11">
        <v>192990278</v>
      </c>
      <c r="AZ38" s="11">
        <v>209690278</v>
      </c>
      <c r="BA38" s="11">
        <v>14049333</v>
      </c>
      <c r="BB38" s="11">
        <v>6806000</v>
      </c>
      <c r="BC38" s="11">
        <v>14049333</v>
      </c>
      <c r="BD38" s="11">
        <v>14049333</v>
      </c>
      <c r="BE38" s="7">
        <v>14049333</v>
      </c>
      <c r="BF38" s="7">
        <v>14049333</v>
      </c>
      <c r="BG38" s="264">
        <v>14049333</v>
      </c>
      <c r="BH38" s="7">
        <v>100000000</v>
      </c>
      <c r="BI38" s="7">
        <v>280000000</v>
      </c>
      <c r="BJ38" s="11">
        <v>280000000</v>
      </c>
      <c r="BK38" s="33">
        <f t="shared" si="13"/>
        <v>966347701</v>
      </c>
      <c r="BL38" s="33">
        <f t="shared" si="14"/>
        <v>72600000</v>
      </c>
      <c r="BM38" s="54"/>
    </row>
    <row r="39" spans="1:65" ht="30" customHeight="1" x14ac:dyDescent="0.2">
      <c r="A39" s="359"/>
      <c r="B39" s="359"/>
      <c r="C39" s="359"/>
      <c r="D39" s="350"/>
      <c r="E39" s="350"/>
      <c r="F39" s="350"/>
      <c r="G39" s="350"/>
      <c r="H39" s="339"/>
      <c r="I39" s="339"/>
      <c r="J39" s="339"/>
      <c r="K39" s="339"/>
      <c r="L39" s="352"/>
      <c r="M39" s="339"/>
      <c r="N39" s="339"/>
      <c r="O39" s="339"/>
      <c r="P39" s="339"/>
      <c r="Q39" s="339"/>
      <c r="R39" s="339"/>
      <c r="S39" s="339"/>
      <c r="T39" s="339"/>
      <c r="U39" s="418"/>
      <c r="V39" s="350"/>
      <c r="W39" s="350"/>
      <c r="X39" s="64" t="s">
        <v>167</v>
      </c>
      <c r="Y39" s="28" t="s">
        <v>168</v>
      </c>
      <c r="Z39" s="28" t="s">
        <v>169</v>
      </c>
      <c r="AA39" s="280">
        <v>10</v>
      </c>
      <c r="AB39" s="274" t="s">
        <v>55</v>
      </c>
      <c r="AC39" s="251">
        <v>500</v>
      </c>
      <c r="AD39" s="251">
        <v>480</v>
      </c>
      <c r="AE39" s="251">
        <v>2000</v>
      </c>
      <c r="AF39" s="251">
        <v>2020</v>
      </c>
      <c r="AG39" s="251">
        <f>20+194</f>
        <v>214</v>
      </c>
      <c r="AH39" s="251">
        <v>2170</v>
      </c>
      <c r="AI39" s="251">
        <v>3556</v>
      </c>
      <c r="AJ39" s="251">
        <v>3685</v>
      </c>
      <c r="AK39" s="254">
        <v>3685</v>
      </c>
      <c r="AL39" s="254"/>
      <c r="AM39" s="61">
        <v>3000</v>
      </c>
      <c r="AN39" s="61">
        <v>3000</v>
      </c>
      <c r="AO39" s="61">
        <v>2000</v>
      </c>
      <c r="AP39" s="61">
        <f t="shared" si="12"/>
        <v>10500</v>
      </c>
      <c r="AQ39" s="11">
        <v>75850000</v>
      </c>
      <c r="AR39" s="11">
        <v>43000000</v>
      </c>
      <c r="AS39" s="11">
        <v>394900000</v>
      </c>
      <c r="AT39" s="11">
        <v>521809200</v>
      </c>
      <c r="AU39" s="11">
        <v>42400000</v>
      </c>
      <c r="AV39" s="11">
        <v>100700000</v>
      </c>
      <c r="AW39" s="11">
        <v>177600000</v>
      </c>
      <c r="AX39" s="11">
        <v>177600000</v>
      </c>
      <c r="AY39" s="11">
        <v>199200000</v>
      </c>
      <c r="AZ39" s="11">
        <v>475859000</v>
      </c>
      <c r="BA39" s="11">
        <v>5300000</v>
      </c>
      <c r="BB39" s="11">
        <v>5300000</v>
      </c>
      <c r="BC39" s="11">
        <v>5300000</v>
      </c>
      <c r="BD39" s="11">
        <v>5300000</v>
      </c>
      <c r="BE39" s="7">
        <v>5300000</v>
      </c>
      <c r="BF39" s="7">
        <v>5300000</v>
      </c>
      <c r="BG39" s="264">
        <v>5300000</v>
      </c>
      <c r="BH39" s="7">
        <v>100000000</v>
      </c>
      <c r="BI39" s="7">
        <v>160300000</v>
      </c>
      <c r="BJ39" s="11">
        <v>160300000</v>
      </c>
      <c r="BK39" s="33">
        <f t="shared" si="13"/>
        <v>1018259200</v>
      </c>
      <c r="BL39" s="33">
        <f t="shared" si="14"/>
        <v>85400000</v>
      </c>
    </row>
    <row r="40" spans="1:65" ht="30" customHeight="1" x14ac:dyDescent="0.2">
      <c r="A40" s="359"/>
      <c r="B40" s="359"/>
      <c r="C40" s="359"/>
      <c r="D40" s="350" t="s">
        <v>177</v>
      </c>
      <c r="E40" s="350" t="s">
        <v>149</v>
      </c>
      <c r="F40" s="350" t="s">
        <v>57</v>
      </c>
      <c r="G40" s="350" t="s">
        <v>54</v>
      </c>
      <c r="H40" s="339">
        <v>2500000</v>
      </c>
      <c r="I40" s="339">
        <v>2318300</v>
      </c>
      <c r="J40" s="339">
        <v>2500000</v>
      </c>
      <c r="K40" s="339">
        <v>2500000</v>
      </c>
      <c r="L40" s="352">
        <v>64781</v>
      </c>
      <c r="M40" s="339">
        <v>64781</v>
      </c>
      <c r="N40" s="339">
        <v>156021</v>
      </c>
      <c r="O40" s="339">
        <v>156021</v>
      </c>
      <c r="P40" s="339">
        <v>2789225</v>
      </c>
      <c r="Q40" s="426">
        <v>2786085</v>
      </c>
      <c r="R40" s="339">
        <v>2500000</v>
      </c>
      <c r="S40" s="339">
        <v>2500000</v>
      </c>
      <c r="T40" s="339">
        <v>2500000</v>
      </c>
      <c r="U40" s="338">
        <v>0.92730000000000001</v>
      </c>
      <c r="V40" s="339">
        <v>2500000</v>
      </c>
      <c r="W40" s="350" t="s">
        <v>175</v>
      </c>
      <c r="X40" s="64" t="s">
        <v>173</v>
      </c>
      <c r="Y40" s="28" t="s">
        <v>171</v>
      </c>
      <c r="Z40" s="28" t="s">
        <v>172</v>
      </c>
      <c r="AA40" s="280">
        <v>20</v>
      </c>
      <c r="AB40" s="274" t="s">
        <v>54</v>
      </c>
      <c r="AC40" s="79">
        <v>2500000</v>
      </c>
      <c r="AD40" s="79">
        <v>2318300</v>
      </c>
      <c r="AE40" s="79">
        <v>2500000</v>
      </c>
      <c r="AF40" s="79">
        <v>2500000</v>
      </c>
      <c r="AG40" s="80">
        <v>64781</v>
      </c>
      <c r="AH40" s="80">
        <v>64781</v>
      </c>
      <c r="AI40" s="80">
        <v>156021</v>
      </c>
      <c r="AJ40" s="80">
        <v>2786085</v>
      </c>
      <c r="AK40" s="256">
        <v>2786085</v>
      </c>
      <c r="AL40" s="256"/>
      <c r="AM40" s="159">
        <v>2500000</v>
      </c>
      <c r="AN40" s="159">
        <v>2500000</v>
      </c>
      <c r="AO40" s="159">
        <v>2500000</v>
      </c>
      <c r="AP40" s="61">
        <v>2500000</v>
      </c>
      <c r="AQ40" s="11">
        <v>799258000</v>
      </c>
      <c r="AR40" s="11">
        <v>547938482</v>
      </c>
      <c r="AS40" s="11">
        <v>835367500</v>
      </c>
      <c r="AT40" s="11">
        <v>669897900</v>
      </c>
      <c r="AU40" s="11">
        <v>85600000</v>
      </c>
      <c r="AV40" s="11">
        <v>193130400</v>
      </c>
      <c r="AW40" s="11">
        <v>446030400</v>
      </c>
      <c r="AX40" s="11">
        <v>452639600</v>
      </c>
      <c r="AY40" s="11">
        <v>576045248</v>
      </c>
      <c r="AZ40" s="11">
        <v>611045248</v>
      </c>
      <c r="BA40" s="11">
        <v>200583420</v>
      </c>
      <c r="BB40" s="11">
        <v>52187369</v>
      </c>
      <c r="BC40" s="11">
        <v>85874765</v>
      </c>
      <c r="BD40" s="11">
        <v>85874765</v>
      </c>
      <c r="BE40" s="7">
        <v>85874765</v>
      </c>
      <c r="BF40" s="7">
        <v>85874765</v>
      </c>
      <c r="BG40" s="264">
        <v>169222431</v>
      </c>
      <c r="BH40" s="7">
        <v>780000000</v>
      </c>
      <c r="BI40" s="7">
        <v>780000000</v>
      </c>
      <c r="BJ40" s="11">
        <v>1171800000</v>
      </c>
      <c r="BK40" s="33">
        <f t="shared" si="13"/>
        <v>4200955900</v>
      </c>
      <c r="BL40" s="33">
        <f t="shared" si="14"/>
        <v>633538482</v>
      </c>
    </row>
    <row r="41" spans="1:65" ht="30" customHeight="1" x14ac:dyDescent="0.2">
      <c r="A41" s="359"/>
      <c r="B41" s="359"/>
      <c r="C41" s="359"/>
      <c r="D41" s="350"/>
      <c r="E41" s="350"/>
      <c r="F41" s="350"/>
      <c r="G41" s="350"/>
      <c r="H41" s="339"/>
      <c r="I41" s="339"/>
      <c r="J41" s="339"/>
      <c r="K41" s="339"/>
      <c r="L41" s="352"/>
      <c r="M41" s="339"/>
      <c r="N41" s="339"/>
      <c r="O41" s="339"/>
      <c r="P41" s="339"/>
      <c r="Q41" s="426"/>
      <c r="R41" s="339"/>
      <c r="S41" s="339"/>
      <c r="T41" s="339"/>
      <c r="U41" s="338"/>
      <c r="V41" s="339"/>
      <c r="W41" s="350"/>
      <c r="X41" s="64" t="s">
        <v>314</v>
      </c>
      <c r="Y41" s="28" t="s">
        <v>174</v>
      </c>
      <c r="Z41" s="28" t="s">
        <v>176</v>
      </c>
      <c r="AA41" s="280">
        <v>5</v>
      </c>
      <c r="AB41" s="274" t="s">
        <v>54</v>
      </c>
      <c r="AC41" s="249"/>
      <c r="AD41" s="249"/>
      <c r="AE41" s="249">
        <v>3</v>
      </c>
      <c r="AF41" s="249">
        <v>3</v>
      </c>
      <c r="AG41" s="249">
        <v>0</v>
      </c>
      <c r="AH41" s="249">
        <v>0</v>
      </c>
      <c r="AI41" s="249">
        <v>0</v>
      </c>
      <c r="AJ41" s="249">
        <v>0</v>
      </c>
      <c r="AK41" s="144">
        <v>0</v>
      </c>
      <c r="AL41" s="144"/>
      <c r="AM41" s="5">
        <v>3</v>
      </c>
      <c r="AN41" s="5">
        <v>3</v>
      </c>
      <c r="AO41" s="5">
        <v>3</v>
      </c>
      <c r="AP41" s="5">
        <v>3</v>
      </c>
      <c r="AQ41" s="50"/>
      <c r="AR41" s="11"/>
      <c r="AS41" s="11">
        <v>359652500</v>
      </c>
      <c r="AT41" s="11">
        <v>325292100</v>
      </c>
      <c r="AU41" s="11">
        <v>0</v>
      </c>
      <c r="AV41" s="11">
        <v>0</v>
      </c>
      <c r="AW41" s="11">
        <v>0</v>
      </c>
      <c r="AX41" s="11">
        <v>0</v>
      </c>
      <c r="AY41" s="11">
        <v>200652500</v>
      </c>
      <c r="AZ41" s="11">
        <v>325292100</v>
      </c>
      <c r="BA41" s="11"/>
      <c r="BB41" s="11"/>
      <c r="BC41" s="11"/>
      <c r="BD41" s="11"/>
      <c r="BE41" s="7"/>
      <c r="BF41" s="7"/>
      <c r="BG41" s="264">
        <v>0</v>
      </c>
      <c r="BH41" s="7">
        <v>146100000</v>
      </c>
      <c r="BI41" s="7">
        <v>146100000</v>
      </c>
      <c r="BJ41" s="11">
        <v>146100000</v>
      </c>
      <c r="BK41" s="33">
        <f t="shared" si="13"/>
        <v>763592100</v>
      </c>
      <c r="BL41" s="33">
        <f t="shared" si="14"/>
        <v>0</v>
      </c>
    </row>
    <row r="42" spans="1:65" ht="15.75" customHeight="1" x14ac:dyDescent="0.2">
      <c r="A42" s="350" t="s">
        <v>61</v>
      </c>
      <c r="B42" s="350" t="s">
        <v>62</v>
      </c>
      <c r="C42" s="350" t="s">
        <v>145</v>
      </c>
      <c r="D42" s="350" t="s">
        <v>179</v>
      </c>
      <c r="E42" s="350" t="s">
        <v>180</v>
      </c>
      <c r="F42" s="350" t="s">
        <v>57</v>
      </c>
      <c r="G42" s="351" t="s">
        <v>55</v>
      </c>
      <c r="H42" s="346">
        <v>522</v>
      </c>
      <c r="I42" s="346">
        <v>54</v>
      </c>
      <c r="J42" s="346">
        <v>800</v>
      </c>
      <c r="K42" s="346">
        <f>468+800</f>
        <v>1268</v>
      </c>
      <c r="L42" s="353">
        <v>19</v>
      </c>
      <c r="M42" s="346">
        <v>19</v>
      </c>
      <c r="N42" s="346">
        <v>46</v>
      </c>
      <c r="O42" s="346">
        <v>1050</v>
      </c>
      <c r="P42" s="346">
        <v>1600</v>
      </c>
      <c r="Q42" s="353">
        <v>1804</v>
      </c>
      <c r="R42" s="346">
        <v>800</v>
      </c>
      <c r="S42" s="346">
        <v>800</v>
      </c>
      <c r="T42" s="346">
        <v>310</v>
      </c>
      <c r="U42" s="381">
        <v>1.67E-2</v>
      </c>
      <c r="V42" s="341">
        <f>I42+K42+R42+S42+T42</f>
        <v>3232</v>
      </c>
      <c r="W42" s="357" t="s">
        <v>178</v>
      </c>
      <c r="X42" s="357"/>
      <c r="Y42" s="357"/>
      <c r="Z42" s="357"/>
      <c r="AA42" s="357"/>
      <c r="AB42" s="357"/>
      <c r="AC42" s="357"/>
      <c r="AD42" s="357"/>
      <c r="AE42" s="357"/>
      <c r="AF42" s="357"/>
      <c r="AG42" s="357"/>
      <c r="AH42" s="357"/>
      <c r="AI42" s="357"/>
      <c r="AJ42" s="357"/>
      <c r="AK42" s="357"/>
      <c r="AL42" s="357"/>
      <c r="AM42" s="357"/>
      <c r="AN42" s="357"/>
      <c r="AO42" s="357"/>
      <c r="AP42" s="357"/>
      <c r="AQ42" s="6">
        <f>SUM(AQ43:AQ47)</f>
        <v>855000000</v>
      </c>
      <c r="AR42" s="6">
        <f>SUM(AR43:AR47)</f>
        <v>678426925</v>
      </c>
      <c r="AS42" s="6">
        <f>SUM(AS43:AS47)</f>
        <v>1500000000</v>
      </c>
      <c r="AT42" s="6">
        <f>SUM(AT43:AT47)</f>
        <v>2005000000</v>
      </c>
      <c r="AU42" s="6">
        <f t="shared" ref="AU42:BG42" si="15">SUM(AU43:AU47)</f>
        <v>292886042</v>
      </c>
      <c r="AV42" s="6">
        <f t="shared" si="15"/>
        <v>647556447</v>
      </c>
      <c r="AW42" s="6">
        <f t="shared" si="15"/>
        <v>924943357</v>
      </c>
      <c r="AX42" s="6">
        <f t="shared" si="15"/>
        <v>1129498302</v>
      </c>
      <c r="AY42" s="6">
        <f t="shared" si="15"/>
        <v>1287805498</v>
      </c>
      <c r="AZ42" s="6">
        <f t="shared" si="15"/>
        <v>1388829286</v>
      </c>
      <c r="BA42" s="6">
        <f t="shared" si="15"/>
        <v>103789999</v>
      </c>
      <c r="BB42" s="6">
        <f t="shared" si="15"/>
        <v>66286666</v>
      </c>
      <c r="BC42" s="6">
        <f t="shared" si="15"/>
        <v>77700666</v>
      </c>
      <c r="BD42" s="6">
        <f t="shared" si="15"/>
        <v>83004666</v>
      </c>
      <c r="BE42" s="6">
        <f t="shared" si="15"/>
        <v>84330666</v>
      </c>
      <c r="BF42" s="6">
        <f t="shared" si="15"/>
        <v>86982666</v>
      </c>
      <c r="BG42" s="6">
        <f t="shared" si="15"/>
        <v>89192666</v>
      </c>
      <c r="BH42" s="6">
        <f>SUM(BH43:BH47)</f>
        <v>100000000</v>
      </c>
      <c r="BI42" s="6">
        <f>SUM(BI43:BI47)</f>
        <v>100000000</v>
      </c>
      <c r="BJ42" s="6">
        <f>SUM(BJ43:BJ47)</f>
        <v>100000000</v>
      </c>
      <c r="BK42" s="6">
        <f>AQ42+AS42+BH42+BI42+BJ42</f>
        <v>2655000000</v>
      </c>
      <c r="BL42" s="30">
        <f>SUM(BL43:BL47)</f>
        <v>971312967</v>
      </c>
    </row>
    <row r="43" spans="1:65" ht="28.5" customHeight="1" x14ac:dyDescent="0.2">
      <c r="A43" s="350"/>
      <c r="B43" s="350"/>
      <c r="C43" s="350"/>
      <c r="D43" s="350"/>
      <c r="E43" s="350"/>
      <c r="F43" s="350"/>
      <c r="G43" s="351"/>
      <c r="H43" s="346"/>
      <c r="I43" s="346"/>
      <c r="J43" s="346"/>
      <c r="K43" s="346"/>
      <c r="L43" s="353"/>
      <c r="M43" s="346"/>
      <c r="N43" s="346"/>
      <c r="O43" s="346"/>
      <c r="P43" s="346"/>
      <c r="Q43" s="353"/>
      <c r="R43" s="346"/>
      <c r="S43" s="346"/>
      <c r="T43" s="346"/>
      <c r="U43" s="381"/>
      <c r="V43" s="341"/>
      <c r="W43" s="341" t="s">
        <v>183</v>
      </c>
      <c r="X43" s="49" t="s">
        <v>184</v>
      </c>
      <c r="Y43" s="39" t="s">
        <v>181</v>
      </c>
      <c r="Z43" s="39" t="s">
        <v>182</v>
      </c>
      <c r="AA43" s="281">
        <v>20</v>
      </c>
      <c r="AB43" s="276" t="s">
        <v>55</v>
      </c>
      <c r="AC43" s="249"/>
      <c r="AD43" s="249"/>
      <c r="AE43" s="249">
        <v>3</v>
      </c>
      <c r="AF43" s="249">
        <v>3</v>
      </c>
      <c r="AG43" s="5">
        <v>0</v>
      </c>
      <c r="AH43" s="249">
        <v>0</v>
      </c>
      <c r="AI43" s="249">
        <v>1</v>
      </c>
      <c r="AJ43" s="249">
        <v>1</v>
      </c>
      <c r="AK43" s="144">
        <v>3</v>
      </c>
      <c r="AL43" s="144"/>
      <c r="AM43" s="249">
        <v>1</v>
      </c>
      <c r="AN43" s="249"/>
      <c r="AO43" s="249"/>
      <c r="AP43" s="251">
        <f>AD43+AF43+AM43+AN43+AO43</f>
        <v>4</v>
      </c>
      <c r="AQ43" s="11"/>
      <c r="AR43" s="11"/>
      <c r="AS43" s="7">
        <v>156750000</v>
      </c>
      <c r="AT43" s="7">
        <v>289250000</v>
      </c>
      <c r="AU43" s="7">
        <v>36200000</v>
      </c>
      <c r="AV43" s="7">
        <v>165750000</v>
      </c>
      <c r="AW43" s="7">
        <v>209250000</v>
      </c>
      <c r="AX43" s="7">
        <v>209250000</v>
      </c>
      <c r="AY43" s="7">
        <v>209250000</v>
      </c>
      <c r="AZ43" s="7">
        <v>189530000</v>
      </c>
      <c r="BA43" s="7"/>
      <c r="BB43" s="7"/>
      <c r="BC43" s="7"/>
      <c r="BD43" s="7"/>
      <c r="BE43" s="7"/>
      <c r="BF43" s="7"/>
      <c r="BG43" s="7"/>
      <c r="BH43" s="7">
        <v>50000000</v>
      </c>
      <c r="BI43" s="11"/>
      <c r="BJ43" s="11"/>
      <c r="BK43" s="33">
        <f>AQ43+AT43+BH43+BI43+BJ43</f>
        <v>339250000</v>
      </c>
      <c r="BL43" s="33">
        <f>+AR43+AU43</f>
        <v>36200000</v>
      </c>
    </row>
    <row r="44" spans="1:65" ht="32.25" customHeight="1" x14ac:dyDescent="0.2">
      <c r="A44" s="350"/>
      <c r="B44" s="350"/>
      <c r="C44" s="350"/>
      <c r="D44" s="350"/>
      <c r="E44" s="350"/>
      <c r="F44" s="350"/>
      <c r="G44" s="351"/>
      <c r="H44" s="346"/>
      <c r="I44" s="346"/>
      <c r="J44" s="346"/>
      <c r="K44" s="346"/>
      <c r="L44" s="353"/>
      <c r="M44" s="346"/>
      <c r="N44" s="346"/>
      <c r="O44" s="346"/>
      <c r="P44" s="346"/>
      <c r="Q44" s="353"/>
      <c r="R44" s="346"/>
      <c r="S44" s="346"/>
      <c r="T44" s="346"/>
      <c r="U44" s="381"/>
      <c r="V44" s="341"/>
      <c r="W44" s="341"/>
      <c r="X44" s="49" t="s">
        <v>186</v>
      </c>
      <c r="Y44" s="39" t="s">
        <v>185</v>
      </c>
      <c r="Z44" s="39" t="s">
        <v>187</v>
      </c>
      <c r="AA44" s="280">
        <v>5</v>
      </c>
      <c r="AB44" s="277" t="s">
        <v>55</v>
      </c>
      <c r="AC44" s="249"/>
      <c r="AD44" s="249"/>
      <c r="AE44" s="249">
        <v>985</v>
      </c>
      <c r="AF44" s="249">
        <v>985</v>
      </c>
      <c r="AG44" s="5">
        <v>294</v>
      </c>
      <c r="AH44" s="249">
        <v>448</v>
      </c>
      <c r="AI44" s="248">
        <f>448+40+11+8</f>
        <v>507</v>
      </c>
      <c r="AJ44" s="248">
        <v>892</v>
      </c>
      <c r="AK44" s="255">
        <v>981</v>
      </c>
      <c r="AL44" s="255"/>
      <c r="AM44" s="249"/>
      <c r="AN44" s="249"/>
      <c r="AO44" s="249"/>
      <c r="AP44" s="251">
        <f>AD44+AF44+AM44+AN44+AO44</f>
        <v>985</v>
      </c>
      <c r="AQ44" s="11"/>
      <c r="AR44" s="11"/>
      <c r="AS44" s="7">
        <v>403700000</v>
      </c>
      <c r="AT44" s="7">
        <v>387426666</v>
      </c>
      <c r="AU44" s="7">
        <v>148400000</v>
      </c>
      <c r="AV44" s="7">
        <v>250000000</v>
      </c>
      <c r="AW44" s="7">
        <v>393500000</v>
      </c>
      <c r="AX44" s="7">
        <v>393500000</v>
      </c>
      <c r="AY44" s="7">
        <v>387076666</v>
      </c>
      <c r="AZ44" s="7">
        <v>387076666</v>
      </c>
      <c r="BA44" s="7"/>
      <c r="BB44" s="7"/>
      <c r="BC44" s="7"/>
      <c r="BD44" s="7"/>
      <c r="BE44" s="7"/>
      <c r="BF44" s="7"/>
      <c r="BG44" s="7"/>
      <c r="BH44" s="7"/>
      <c r="BI44" s="11"/>
      <c r="BJ44" s="11"/>
      <c r="BK44" s="33">
        <f>AQ44+AT44+BH44+BI44+BJ44</f>
        <v>387426666</v>
      </c>
      <c r="BL44" s="33">
        <f>+AR44+AU44</f>
        <v>148400000</v>
      </c>
    </row>
    <row r="45" spans="1:65" ht="28.5" customHeight="1" x14ac:dyDescent="0.2">
      <c r="A45" s="350"/>
      <c r="B45" s="350"/>
      <c r="C45" s="350"/>
      <c r="D45" s="350"/>
      <c r="E45" s="350"/>
      <c r="F45" s="350"/>
      <c r="G45" s="351"/>
      <c r="H45" s="346"/>
      <c r="I45" s="346"/>
      <c r="J45" s="346"/>
      <c r="K45" s="346"/>
      <c r="L45" s="353"/>
      <c r="M45" s="346"/>
      <c r="N45" s="346"/>
      <c r="O45" s="346"/>
      <c r="P45" s="346"/>
      <c r="Q45" s="353"/>
      <c r="R45" s="346"/>
      <c r="S45" s="346"/>
      <c r="T45" s="346"/>
      <c r="U45" s="381"/>
      <c r="V45" s="341"/>
      <c r="W45" s="341" t="s">
        <v>192</v>
      </c>
      <c r="X45" s="49" t="s">
        <v>329</v>
      </c>
      <c r="Y45" s="39" t="s">
        <v>188</v>
      </c>
      <c r="Z45" s="39" t="s">
        <v>189</v>
      </c>
      <c r="AA45" s="280">
        <v>40</v>
      </c>
      <c r="AB45" s="277" t="s">
        <v>55</v>
      </c>
      <c r="AC45" s="249">
        <v>522</v>
      </c>
      <c r="AD45" s="249">
        <v>721</v>
      </c>
      <c r="AE45" s="249">
        <v>800</v>
      </c>
      <c r="AF45" s="248">
        <v>3174</v>
      </c>
      <c r="AG45" s="5">
        <v>19</v>
      </c>
      <c r="AH45" s="249">
        <v>69</v>
      </c>
      <c r="AI45" s="248">
        <v>1050</v>
      </c>
      <c r="AJ45" s="248">
        <v>1600</v>
      </c>
      <c r="AK45" s="255">
        <v>1804</v>
      </c>
      <c r="AL45" s="255"/>
      <c r="AM45" s="249">
        <v>800</v>
      </c>
      <c r="AN45" s="249">
        <v>800</v>
      </c>
      <c r="AO45" s="249">
        <v>310</v>
      </c>
      <c r="AP45" s="251">
        <f>AD45+AF45+AM45+AN45+AO45</f>
        <v>5805</v>
      </c>
      <c r="AQ45" s="11">
        <v>26500000</v>
      </c>
      <c r="AR45" s="11">
        <v>26500000</v>
      </c>
      <c r="AS45" s="7">
        <v>58300000</v>
      </c>
      <c r="AT45" s="266">
        <v>505513488</v>
      </c>
      <c r="AU45" s="7">
        <v>0</v>
      </c>
      <c r="AV45" s="7">
        <v>0</v>
      </c>
      <c r="AW45" s="7">
        <v>0</v>
      </c>
      <c r="AX45" s="7">
        <v>128300000</v>
      </c>
      <c r="AY45" s="7">
        <v>283100000</v>
      </c>
      <c r="AZ45" s="7">
        <v>385891488</v>
      </c>
      <c r="BA45" s="7">
        <v>5300000</v>
      </c>
      <c r="BB45" s="7">
        <v>5300000</v>
      </c>
      <c r="BC45" s="7">
        <v>5300000</v>
      </c>
      <c r="BD45" s="7">
        <v>5300000</v>
      </c>
      <c r="BE45" s="7">
        <v>5300000</v>
      </c>
      <c r="BF45" s="7">
        <v>5300000</v>
      </c>
      <c r="BG45" s="264">
        <v>5300000</v>
      </c>
      <c r="BH45" s="7"/>
      <c r="BI45" s="11"/>
      <c r="BJ45" s="11"/>
      <c r="BK45" s="33">
        <f>AQ45+AT45+BH45+BI45+BJ45</f>
        <v>532013488</v>
      </c>
      <c r="BL45" s="33">
        <f>+AR45+AU45</f>
        <v>26500000</v>
      </c>
    </row>
    <row r="46" spans="1:65" ht="28.5" customHeight="1" x14ac:dyDescent="0.2">
      <c r="A46" s="350"/>
      <c r="B46" s="350"/>
      <c r="C46" s="350"/>
      <c r="D46" s="350"/>
      <c r="E46" s="350"/>
      <c r="F46" s="350"/>
      <c r="G46" s="351"/>
      <c r="H46" s="346"/>
      <c r="I46" s="346"/>
      <c r="J46" s="346"/>
      <c r="K46" s="346"/>
      <c r="L46" s="353"/>
      <c r="M46" s="346"/>
      <c r="N46" s="346"/>
      <c r="O46" s="346"/>
      <c r="P46" s="346"/>
      <c r="Q46" s="353"/>
      <c r="R46" s="346"/>
      <c r="S46" s="346"/>
      <c r="T46" s="346"/>
      <c r="U46" s="381"/>
      <c r="V46" s="341"/>
      <c r="W46" s="341"/>
      <c r="X46" s="49" t="s">
        <v>193</v>
      </c>
      <c r="Y46" s="39" t="s">
        <v>190</v>
      </c>
      <c r="Z46" s="39" t="s">
        <v>191</v>
      </c>
      <c r="AA46" s="280">
        <v>20</v>
      </c>
      <c r="AB46" s="277" t="s">
        <v>54</v>
      </c>
      <c r="AC46" s="249"/>
      <c r="AD46" s="59"/>
      <c r="AE46" s="249">
        <v>1</v>
      </c>
      <c r="AF46" s="249">
        <v>1</v>
      </c>
      <c r="AG46" s="5">
        <v>0.89</v>
      </c>
      <c r="AH46" s="249">
        <v>0.89</v>
      </c>
      <c r="AI46" s="249">
        <v>0.89</v>
      </c>
      <c r="AJ46" s="249">
        <v>1</v>
      </c>
      <c r="AK46" s="144">
        <v>1</v>
      </c>
      <c r="AL46" s="144"/>
      <c r="AM46" s="249">
        <v>1</v>
      </c>
      <c r="AN46" s="249">
        <v>1</v>
      </c>
      <c r="AO46" s="249">
        <v>1</v>
      </c>
      <c r="AP46" s="251">
        <f>AD46+AF46+AM46+AN46+AO46</f>
        <v>4</v>
      </c>
      <c r="AQ46" s="11"/>
      <c r="AR46" s="11"/>
      <c r="AS46" s="7">
        <v>243100000</v>
      </c>
      <c r="AT46" s="7">
        <v>249750000</v>
      </c>
      <c r="AU46" s="7">
        <v>70400000</v>
      </c>
      <c r="AV46" s="7">
        <v>131200000</v>
      </c>
      <c r="AW46" s="7">
        <v>214450000</v>
      </c>
      <c r="AX46" s="7">
        <v>249250000</v>
      </c>
      <c r="AY46" s="7">
        <v>249250000</v>
      </c>
      <c r="AZ46" s="7">
        <v>249250000</v>
      </c>
      <c r="BA46" s="7"/>
      <c r="BB46" s="7"/>
      <c r="BC46" s="7"/>
      <c r="BD46" s="7"/>
      <c r="BE46" s="7"/>
      <c r="BF46" s="7"/>
      <c r="BG46" s="7"/>
      <c r="BH46" s="7">
        <v>50000000</v>
      </c>
      <c r="BI46" s="11">
        <v>100000000</v>
      </c>
      <c r="BJ46" s="11">
        <v>100000000</v>
      </c>
      <c r="BK46" s="33">
        <f>AQ46+AT46+BH46+BI46+BJ46</f>
        <v>499750000</v>
      </c>
      <c r="BL46" s="33">
        <f>+AR46+AU46</f>
        <v>70400000</v>
      </c>
    </row>
    <row r="47" spans="1:65" ht="26.25" customHeight="1" x14ac:dyDescent="0.2">
      <c r="A47" s="350"/>
      <c r="B47" s="350"/>
      <c r="C47" s="350"/>
      <c r="D47" s="350"/>
      <c r="E47" s="350"/>
      <c r="F47" s="350"/>
      <c r="G47" s="351"/>
      <c r="H47" s="346"/>
      <c r="I47" s="346"/>
      <c r="J47" s="346"/>
      <c r="K47" s="346"/>
      <c r="L47" s="353"/>
      <c r="M47" s="346"/>
      <c r="N47" s="346"/>
      <c r="O47" s="346"/>
      <c r="P47" s="346"/>
      <c r="Q47" s="353"/>
      <c r="R47" s="346"/>
      <c r="S47" s="346"/>
      <c r="T47" s="346"/>
      <c r="U47" s="381"/>
      <c r="V47" s="341"/>
      <c r="W47" s="252" t="s">
        <v>196</v>
      </c>
      <c r="X47" s="49" t="s">
        <v>330</v>
      </c>
      <c r="Y47" s="39" t="s">
        <v>194</v>
      </c>
      <c r="Z47" s="39" t="s">
        <v>195</v>
      </c>
      <c r="AA47" s="280">
        <v>15</v>
      </c>
      <c r="AB47" s="277" t="s">
        <v>54</v>
      </c>
      <c r="AC47" s="58">
        <v>1000</v>
      </c>
      <c r="AD47" s="249">
        <v>817</v>
      </c>
      <c r="AE47" s="249">
        <v>985</v>
      </c>
      <c r="AF47" s="248">
        <v>1135</v>
      </c>
      <c r="AG47" s="5">
        <v>73</v>
      </c>
      <c r="AH47" s="249">
        <v>253</v>
      </c>
      <c r="AI47" s="249">
        <v>556</v>
      </c>
      <c r="AJ47" s="249">
        <v>640</v>
      </c>
      <c r="AK47" s="144">
        <v>753</v>
      </c>
      <c r="AL47" s="144"/>
      <c r="AM47" s="248">
        <v>1000</v>
      </c>
      <c r="AN47" s="248">
        <v>1000</v>
      </c>
      <c r="AO47" s="248">
        <v>1000</v>
      </c>
      <c r="AP47" s="251">
        <f>AD47+AF47+AM47+AN47+AO47</f>
        <v>4952</v>
      </c>
      <c r="AQ47" s="11">
        <v>828500000</v>
      </c>
      <c r="AR47" s="11">
        <v>651926925</v>
      </c>
      <c r="AS47" s="7">
        <v>638150000</v>
      </c>
      <c r="AT47" s="266">
        <v>573059846</v>
      </c>
      <c r="AU47" s="7">
        <v>37886042</v>
      </c>
      <c r="AV47" s="7">
        <v>100606447</v>
      </c>
      <c r="AW47" s="7">
        <v>107743357</v>
      </c>
      <c r="AX47" s="7">
        <v>149198302</v>
      </c>
      <c r="AY47" s="7">
        <v>159128832</v>
      </c>
      <c r="AZ47" s="7">
        <v>177081132</v>
      </c>
      <c r="BA47" s="7">
        <v>98489999</v>
      </c>
      <c r="BB47" s="7">
        <v>60986666</v>
      </c>
      <c r="BC47" s="7">
        <v>72400666</v>
      </c>
      <c r="BD47" s="7">
        <v>77704666</v>
      </c>
      <c r="BE47" s="7">
        <v>79030666</v>
      </c>
      <c r="BF47" s="7">
        <v>81682666</v>
      </c>
      <c r="BG47" s="264">
        <v>83892666</v>
      </c>
      <c r="BH47" s="7"/>
      <c r="BI47" s="11"/>
      <c r="BJ47" s="11"/>
      <c r="BK47" s="33">
        <f>AQ47+AT47+BH47+BI47+BJ47</f>
        <v>1401559846</v>
      </c>
      <c r="BL47" s="33">
        <f>+AR47+AU47</f>
        <v>689812967</v>
      </c>
    </row>
    <row r="48" spans="1:65" ht="30" customHeight="1" x14ac:dyDescent="0.2">
      <c r="A48" s="359" t="s">
        <v>61</v>
      </c>
      <c r="B48" s="359" t="s">
        <v>62</v>
      </c>
      <c r="C48" s="359" t="s">
        <v>197</v>
      </c>
      <c r="D48" s="350" t="s">
        <v>199</v>
      </c>
      <c r="E48" s="350" t="s">
        <v>200</v>
      </c>
      <c r="F48" s="350" t="s">
        <v>59</v>
      </c>
      <c r="G48" s="350" t="s">
        <v>313</v>
      </c>
      <c r="H48" s="346">
        <v>10</v>
      </c>
      <c r="I48" s="346">
        <v>10</v>
      </c>
      <c r="J48" s="346">
        <v>40</v>
      </c>
      <c r="K48" s="346">
        <v>40</v>
      </c>
      <c r="L48" s="354">
        <v>10.8</v>
      </c>
      <c r="M48" s="358">
        <v>17.600000000000001</v>
      </c>
      <c r="N48" s="358">
        <v>30.4</v>
      </c>
      <c r="O48" s="358">
        <v>27.2</v>
      </c>
      <c r="P48" s="358">
        <v>27.9</v>
      </c>
      <c r="Q48" s="354">
        <v>40</v>
      </c>
      <c r="R48" s="346">
        <v>80</v>
      </c>
      <c r="S48" s="346">
        <v>90</v>
      </c>
      <c r="T48" s="346">
        <v>100</v>
      </c>
      <c r="U48" s="387">
        <v>0.1</v>
      </c>
      <c r="V48" s="346">
        <v>100</v>
      </c>
      <c r="W48" s="357" t="s">
        <v>198</v>
      </c>
      <c r="X48" s="357"/>
      <c r="Y48" s="357"/>
      <c r="Z48" s="357"/>
      <c r="AA48" s="357"/>
      <c r="AB48" s="357"/>
      <c r="AC48" s="357"/>
      <c r="AD48" s="357"/>
      <c r="AE48" s="357"/>
      <c r="AF48" s="357"/>
      <c r="AG48" s="357"/>
      <c r="AH48" s="357"/>
      <c r="AI48" s="357"/>
      <c r="AJ48" s="357"/>
      <c r="AK48" s="357"/>
      <c r="AL48" s="357"/>
      <c r="AM48" s="357"/>
      <c r="AN48" s="357"/>
      <c r="AO48" s="357"/>
      <c r="AP48" s="357"/>
      <c r="AQ48" s="6">
        <f t="shared" ref="AQ48:BJ48" si="16">SUM(AQ49:AQ55)</f>
        <v>1737703200</v>
      </c>
      <c r="AR48" s="6">
        <f t="shared" si="16"/>
        <v>1231533200</v>
      </c>
      <c r="AS48" s="6">
        <f t="shared" si="16"/>
        <v>1400000000</v>
      </c>
      <c r="AT48" s="6">
        <f t="shared" si="16"/>
        <v>1071967250</v>
      </c>
      <c r="AU48" s="6">
        <f t="shared" si="16"/>
        <v>90000000</v>
      </c>
      <c r="AV48" s="6">
        <f t="shared" si="16"/>
        <v>231550000</v>
      </c>
      <c r="AW48" s="6">
        <f>SUM(AW49:AW55)</f>
        <v>357000000</v>
      </c>
      <c r="AX48" s="6">
        <f>SUM(AX49:AX55)</f>
        <v>357000000</v>
      </c>
      <c r="AY48" s="6">
        <f>SUM(AY49:AY55)</f>
        <v>828397250</v>
      </c>
      <c r="AZ48" s="6">
        <f>SUM(AZ49:AZ55)</f>
        <v>976583917</v>
      </c>
      <c r="BA48" s="6">
        <f>SUM(BA49:BA55)</f>
        <v>218930000</v>
      </c>
      <c r="BB48" s="6">
        <f t="shared" si="16"/>
        <v>163870001</v>
      </c>
      <c r="BC48" s="6">
        <f t="shared" si="16"/>
        <v>181233334</v>
      </c>
      <c r="BD48" s="6">
        <f>SUM(BD49:BD55)</f>
        <v>189233334</v>
      </c>
      <c r="BE48" s="6">
        <f>SUM(BE49:BE55)</f>
        <v>189233334</v>
      </c>
      <c r="BF48" s="6">
        <f>SUM(BF49:BF55)</f>
        <v>189233334</v>
      </c>
      <c r="BG48" s="6">
        <f>SUM(BG49:BG55)</f>
        <v>189766667</v>
      </c>
      <c r="BH48" s="6">
        <f t="shared" si="16"/>
        <v>1315854000</v>
      </c>
      <c r="BI48" s="6">
        <f t="shared" si="16"/>
        <v>2429724000</v>
      </c>
      <c r="BJ48" s="6">
        <f t="shared" si="16"/>
        <v>1917167000</v>
      </c>
      <c r="BK48" s="6">
        <f>AQ48+AS48+BH48+BI48+BJ48</f>
        <v>8800448200</v>
      </c>
      <c r="BL48" s="40">
        <f>SUM(BL49:BL55)</f>
        <v>1321533200</v>
      </c>
    </row>
    <row r="49" spans="1:64" ht="42.75" customHeight="1" x14ac:dyDescent="0.2">
      <c r="A49" s="359"/>
      <c r="B49" s="359"/>
      <c r="C49" s="359"/>
      <c r="D49" s="350"/>
      <c r="E49" s="350"/>
      <c r="F49" s="350"/>
      <c r="G49" s="350"/>
      <c r="H49" s="346"/>
      <c r="I49" s="346"/>
      <c r="J49" s="346"/>
      <c r="K49" s="346"/>
      <c r="L49" s="354"/>
      <c r="M49" s="358"/>
      <c r="N49" s="358"/>
      <c r="O49" s="358"/>
      <c r="P49" s="358"/>
      <c r="Q49" s="354"/>
      <c r="R49" s="346"/>
      <c r="S49" s="346"/>
      <c r="T49" s="346"/>
      <c r="U49" s="350"/>
      <c r="V49" s="346"/>
      <c r="W49" s="350" t="s">
        <v>201</v>
      </c>
      <c r="X49" s="49" t="s">
        <v>208</v>
      </c>
      <c r="Y49" s="39" t="s">
        <v>207</v>
      </c>
      <c r="Z49" s="39" t="s">
        <v>207</v>
      </c>
      <c r="AA49" s="281">
        <v>25</v>
      </c>
      <c r="AB49" s="275" t="s">
        <v>55</v>
      </c>
      <c r="AC49" s="249">
        <v>1</v>
      </c>
      <c r="AD49" s="249">
        <v>0</v>
      </c>
      <c r="AE49" s="249"/>
      <c r="AF49" s="249">
        <v>1</v>
      </c>
      <c r="AG49" s="75">
        <v>0.4</v>
      </c>
      <c r="AH49" s="75">
        <v>0.4</v>
      </c>
      <c r="AI49" s="75">
        <v>0.93</v>
      </c>
      <c r="AJ49" s="75">
        <v>0.9</v>
      </c>
      <c r="AK49" s="143">
        <v>1</v>
      </c>
      <c r="AL49" s="143"/>
      <c r="AM49" s="249"/>
      <c r="AN49" s="249"/>
      <c r="AO49" s="249"/>
      <c r="AP49" s="251">
        <f t="shared" ref="AP49:AP55" si="17">AD49+AF49+AM49+AN49+AO49</f>
        <v>1</v>
      </c>
      <c r="AQ49" s="11">
        <v>755103200</v>
      </c>
      <c r="AR49" s="11">
        <v>755103200</v>
      </c>
      <c r="AS49" s="7">
        <v>407191250</v>
      </c>
      <c r="AT49" s="7">
        <v>330717250</v>
      </c>
      <c r="AU49" s="7">
        <v>32000000</v>
      </c>
      <c r="AV49" s="7">
        <v>96000000</v>
      </c>
      <c r="AW49" s="7">
        <v>96000000</v>
      </c>
      <c r="AX49" s="7">
        <v>96000000</v>
      </c>
      <c r="AY49" s="7">
        <v>319217250</v>
      </c>
      <c r="AZ49" s="7">
        <v>319217250</v>
      </c>
      <c r="BA49" s="7"/>
      <c r="BB49" s="7"/>
      <c r="BC49" s="7"/>
      <c r="BD49" s="7"/>
      <c r="BE49" s="7"/>
      <c r="BF49" s="7"/>
      <c r="BG49" s="7"/>
      <c r="BH49" s="4"/>
      <c r="BI49" s="45"/>
      <c r="BJ49" s="4"/>
      <c r="BK49" s="33">
        <f t="shared" ref="BK49:BK55" si="18">AQ49+AT49+BH49+BI49+BJ49</f>
        <v>1085820450</v>
      </c>
      <c r="BL49" s="33">
        <f t="shared" ref="BL49:BL55" si="19">+AR49+AU49</f>
        <v>787103200</v>
      </c>
    </row>
    <row r="50" spans="1:64" ht="30" customHeight="1" x14ac:dyDescent="0.2">
      <c r="A50" s="359"/>
      <c r="B50" s="359"/>
      <c r="C50" s="359"/>
      <c r="D50" s="350"/>
      <c r="E50" s="350"/>
      <c r="F50" s="350"/>
      <c r="G50" s="350"/>
      <c r="H50" s="346"/>
      <c r="I50" s="346"/>
      <c r="J50" s="346"/>
      <c r="K50" s="346"/>
      <c r="L50" s="354"/>
      <c r="M50" s="358"/>
      <c r="N50" s="358"/>
      <c r="O50" s="358"/>
      <c r="P50" s="358"/>
      <c r="Q50" s="354"/>
      <c r="R50" s="346"/>
      <c r="S50" s="346"/>
      <c r="T50" s="346"/>
      <c r="U50" s="350"/>
      <c r="V50" s="346"/>
      <c r="W50" s="350"/>
      <c r="X50" s="49" t="s">
        <v>209</v>
      </c>
      <c r="Y50" s="39" t="s">
        <v>202</v>
      </c>
      <c r="Z50" s="39" t="s">
        <v>202</v>
      </c>
      <c r="AA50" s="280">
        <v>10</v>
      </c>
      <c r="AB50" s="274" t="s">
        <v>55</v>
      </c>
      <c r="AC50" s="249"/>
      <c r="AD50" s="249"/>
      <c r="AE50" s="249">
        <v>1</v>
      </c>
      <c r="AF50" s="249">
        <v>1</v>
      </c>
      <c r="AG50" s="249">
        <v>0.13</v>
      </c>
      <c r="AH50" s="249">
        <v>0.13</v>
      </c>
      <c r="AI50" s="249">
        <v>0.84</v>
      </c>
      <c r="AJ50" s="249">
        <v>0</v>
      </c>
      <c r="AK50" s="143">
        <v>0.84</v>
      </c>
      <c r="AL50" s="143"/>
      <c r="AM50" s="45"/>
      <c r="AN50" s="45"/>
      <c r="AO50" s="45"/>
      <c r="AP50" s="251">
        <f t="shared" si="17"/>
        <v>1</v>
      </c>
      <c r="AQ50" s="11"/>
      <c r="AR50" s="11"/>
      <c r="AS50" s="7">
        <v>95100000</v>
      </c>
      <c r="AT50" s="7">
        <v>15600000</v>
      </c>
      <c r="AU50" s="7">
        <v>15600000</v>
      </c>
      <c r="AV50" s="7">
        <v>15600000</v>
      </c>
      <c r="AW50" s="7">
        <v>15600000</v>
      </c>
      <c r="AX50" s="7">
        <v>15600000</v>
      </c>
      <c r="AY50" s="7">
        <v>15600000</v>
      </c>
      <c r="AZ50" s="7">
        <v>15600000</v>
      </c>
      <c r="BA50" s="7"/>
      <c r="BB50" s="7"/>
      <c r="BC50" s="7"/>
      <c r="BD50" s="7"/>
      <c r="BE50" s="7"/>
      <c r="BF50" s="7"/>
      <c r="BG50" s="7"/>
      <c r="BH50" s="4"/>
      <c r="BI50" s="45"/>
      <c r="BJ50" s="4"/>
      <c r="BK50" s="33">
        <f t="shared" si="18"/>
        <v>15600000</v>
      </c>
      <c r="BL50" s="33">
        <f t="shared" si="19"/>
        <v>15600000</v>
      </c>
    </row>
    <row r="51" spans="1:64" ht="30" customHeight="1" x14ac:dyDescent="0.2">
      <c r="A51" s="359"/>
      <c r="B51" s="359"/>
      <c r="C51" s="359"/>
      <c r="D51" s="350"/>
      <c r="E51" s="350"/>
      <c r="F51" s="350"/>
      <c r="G51" s="350"/>
      <c r="H51" s="346"/>
      <c r="I51" s="346"/>
      <c r="J51" s="346"/>
      <c r="K51" s="346"/>
      <c r="L51" s="354"/>
      <c r="M51" s="358"/>
      <c r="N51" s="358"/>
      <c r="O51" s="358"/>
      <c r="P51" s="358"/>
      <c r="Q51" s="354"/>
      <c r="R51" s="346"/>
      <c r="S51" s="346"/>
      <c r="T51" s="346"/>
      <c r="U51" s="350"/>
      <c r="V51" s="346"/>
      <c r="W51" s="350"/>
      <c r="X51" s="49" t="s">
        <v>205</v>
      </c>
      <c r="Y51" s="39" t="s">
        <v>203</v>
      </c>
      <c r="Z51" s="39" t="s">
        <v>203</v>
      </c>
      <c r="AA51" s="280">
        <v>15</v>
      </c>
      <c r="AB51" s="274" t="s">
        <v>55</v>
      </c>
      <c r="AC51" s="249">
        <v>1</v>
      </c>
      <c r="AD51" s="249">
        <v>0</v>
      </c>
      <c r="AE51" s="249"/>
      <c r="AF51" s="249">
        <v>1</v>
      </c>
      <c r="AG51" s="249">
        <v>0</v>
      </c>
      <c r="AH51" s="249">
        <v>0</v>
      </c>
      <c r="AI51" s="249">
        <v>0</v>
      </c>
      <c r="AJ51" s="249"/>
      <c r="AK51" s="143">
        <v>0</v>
      </c>
      <c r="AL51" s="143"/>
      <c r="AM51" s="45"/>
      <c r="AN51" s="45"/>
      <c r="AO51" s="249"/>
      <c r="AP51" s="251">
        <f t="shared" si="17"/>
        <v>1</v>
      </c>
      <c r="AQ51" s="11">
        <v>120000000</v>
      </c>
      <c r="AR51" s="11">
        <v>120000000</v>
      </c>
      <c r="AS51" s="7"/>
      <c r="AT51" s="7"/>
      <c r="AU51" s="7"/>
      <c r="AV51" s="7"/>
      <c r="AW51" s="7"/>
      <c r="AX51" s="7"/>
      <c r="AY51" s="7"/>
      <c r="AZ51" s="7"/>
      <c r="BA51" s="7">
        <v>27910000</v>
      </c>
      <c r="BB51" s="7">
        <v>14483334</v>
      </c>
      <c r="BC51" s="7">
        <v>22256667</v>
      </c>
      <c r="BD51" s="7">
        <v>22256667</v>
      </c>
      <c r="BE51" s="7">
        <v>22256667</v>
      </c>
      <c r="BF51" s="7">
        <v>22256667</v>
      </c>
      <c r="BG51" s="264">
        <v>22256667</v>
      </c>
      <c r="BH51" s="7"/>
      <c r="BI51" s="11"/>
      <c r="BJ51" s="4"/>
      <c r="BK51" s="33">
        <f t="shared" si="18"/>
        <v>120000000</v>
      </c>
      <c r="BL51" s="33">
        <f t="shared" si="19"/>
        <v>120000000</v>
      </c>
    </row>
    <row r="52" spans="1:64" ht="30" customHeight="1" x14ac:dyDescent="0.2">
      <c r="A52" s="359"/>
      <c r="B52" s="359"/>
      <c r="C52" s="359"/>
      <c r="D52" s="350"/>
      <c r="E52" s="350"/>
      <c r="F52" s="350"/>
      <c r="G52" s="350"/>
      <c r="H52" s="346"/>
      <c r="I52" s="346"/>
      <c r="J52" s="346"/>
      <c r="K52" s="346"/>
      <c r="L52" s="354"/>
      <c r="M52" s="358"/>
      <c r="N52" s="358"/>
      <c r="O52" s="358"/>
      <c r="P52" s="358"/>
      <c r="Q52" s="354"/>
      <c r="R52" s="346"/>
      <c r="S52" s="346"/>
      <c r="T52" s="346"/>
      <c r="U52" s="350"/>
      <c r="V52" s="346"/>
      <c r="W52" s="350"/>
      <c r="X52" s="49" t="s">
        <v>206</v>
      </c>
      <c r="Y52" s="39" t="s">
        <v>204</v>
      </c>
      <c r="Z52" s="39" t="s">
        <v>204</v>
      </c>
      <c r="AA52" s="280">
        <v>10</v>
      </c>
      <c r="AB52" s="274" t="s">
        <v>54</v>
      </c>
      <c r="AC52" s="249">
        <v>1</v>
      </c>
      <c r="AD52" s="249">
        <v>0</v>
      </c>
      <c r="AE52" s="249"/>
      <c r="AF52" s="249">
        <v>1</v>
      </c>
      <c r="AG52" s="249">
        <v>0.15</v>
      </c>
      <c r="AH52" s="249">
        <v>0.15</v>
      </c>
      <c r="AI52" s="75">
        <v>0.6</v>
      </c>
      <c r="AJ52" s="84">
        <v>0.35</v>
      </c>
      <c r="AK52" s="143">
        <v>0.6</v>
      </c>
      <c r="AL52" s="143"/>
      <c r="AM52" s="249">
        <v>1</v>
      </c>
      <c r="AN52" s="249">
        <v>1</v>
      </c>
      <c r="AO52" s="249">
        <v>1</v>
      </c>
      <c r="AP52" s="251">
        <f t="shared" si="17"/>
        <v>4</v>
      </c>
      <c r="AQ52" s="11"/>
      <c r="AR52" s="11"/>
      <c r="AS52" s="161">
        <v>126348749.99999999</v>
      </c>
      <c r="AT52" s="266">
        <v>57350000</v>
      </c>
      <c r="AU52" s="7">
        <v>0</v>
      </c>
      <c r="AV52" s="7">
        <v>20250000</v>
      </c>
      <c r="AW52" s="7">
        <v>20250000</v>
      </c>
      <c r="AX52" s="7">
        <v>20250000</v>
      </c>
      <c r="AY52" s="7">
        <v>20250000</v>
      </c>
      <c r="AZ52" s="7">
        <v>46750000</v>
      </c>
      <c r="BA52" s="7"/>
      <c r="BB52" s="7"/>
      <c r="BC52" s="7"/>
      <c r="BD52" s="7"/>
      <c r="BE52" s="7"/>
      <c r="BF52" s="7"/>
      <c r="BG52" s="7"/>
      <c r="BH52" s="7">
        <v>74250000</v>
      </c>
      <c r="BI52" s="11">
        <v>1188120000</v>
      </c>
      <c r="BJ52" s="11">
        <v>1188120000</v>
      </c>
      <c r="BK52" s="33">
        <f t="shared" si="18"/>
        <v>2507840000</v>
      </c>
      <c r="BL52" s="33">
        <f t="shared" si="19"/>
        <v>0</v>
      </c>
    </row>
    <row r="53" spans="1:64" ht="30" customHeight="1" x14ac:dyDescent="0.2">
      <c r="A53" s="359"/>
      <c r="B53" s="359"/>
      <c r="C53" s="359"/>
      <c r="D53" s="350"/>
      <c r="E53" s="350"/>
      <c r="F53" s="350"/>
      <c r="G53" s="350"/>
      <c r="H53" s="346"/>
      <c r="I53" s="346"/>
      <c r="J53" s="346"/>
      <c r="K53" s="346"/>
      <c r="L53" s="354"/>
      <c r="M53" s="358"/>
      <c r="N53" s="358"/>
      <c r="O53" s="358"/>
      <c r="P53" s="358"/>
      <c r="Q53" s="354"/>
      <c r="R53" s="346"/>
      <c r="S53" s="346"/>
      <c r="T53" s="346"/>
      <c r="U53" s="350"/>
      <c r="V53" s="346"/>
      <c r="W53" s="350" t="s">
        <v>216</v>
      </c>
      <c r="X53" s="49" t="s">
        <v>217</v>
      </c>
      <c r="Y53" s="39" t="s">
        <v>210</v>
      </c>
      <c r="Z53" s="39" t="s">
        <v>211</v>
      </c>
      <c r="AA53" s="280">
        <v>15</v>
      </c>
      <c r="AB53" s="274" t="s">
        <v>55</v>
      </c>
      <c r="AC53" s="249">
        <v>2</v>
      </c>
      <c r="AD53" s="249">
        <v>1</v>
      </c>
      <c r="AE53" s="249">
        <v>1</v>
      </c>
      <c r="AF53" s="5">
        <v>2</v>
      </c>
      <c r="AG53" s="249">
        <v>0.15</v>
      </c>
      <c r="AH53" s="249">
        <f>1+0.15</f>
        <v>1.1499999999999999</v>
      </c>
      <c r="AI53" s="249">
        <f>1+0.34</f>
        <v>1.34</v>
      </c>
      <c r="AJ53" s="249">
        <v>0.45</v>
      </c>
      <c r="AK53" s="143">
        <v>1</v>
      </c>
      <c r="AL53" s="143">
        <v>1</v>
      </c>
      <c r="AM53" s="249">
        <v>1</v>
      </c>
      <c r="AN53" s="249">
        <v>1</v>
      </c>
      <c r="AO53" s="249"/>
      <c r="AP53" s="251">
        <f t="shared" si="17"/>
        <v>5</v>
      </c>
      <c r="AQ53" s="11">
        <v>332900000</v>
      </c>
      <c r="AR53" s="11">
        <v>267700000</v>
      </c>
      <c r="AS53" s="7">
        <v>362900000</v>
      </c>
      <c r="AT53" s="7">
        <v>229800000</v>
      </c>
      <c r="AU53" s="7">
        <v>42400000</v>
      </c>
      <c r="AV53" s="7">
        <v>42400000</v>
      </c>
      <c r="AW53" s="7">
        <v>82150000</v>
      </c>
      <c r="AX53" s="7">
        <v>82150000</v>
      </c>
      <c r="AY53" s="7">
        <v>82150000</v>
      </c>
      <c r="AZ53" s="7">
        <v>203300000</v>
      </c>
      <c r="BA53" s="7">
        <v>147986667</v>
      </c>
      <c r="BB53" s="7">
        <v>130786667</v>
      </c>
      <c r="BC53" s="7">
        <v>138786667</v>
      </c>
      <c r="BD53" s="7">
        <v>138786667</v>
      </c>
      <c r="BE53" s="7">
        <v>138786667</v>
      </c>
      <c r="BF53" s="7">
        <v>138786667</v>
      </c>
      <c r="BG53" s="264">
        <v>138786667</v>
      </c>
      <c r="BH53" s="7">
        <v>512557000</v>
      </c>
      <c r="BI53" s="11">
        <v>512557000</v>
      </c>
      <c r="BJ53" s="4"/>
      <c r="BK53" s="33">
        <f t="shared" si="18"/>
        <v>1587814000</v>
      </c>
      <c r="BL53" s="33">
        <f t="shared" si="19"/>
        <v>310100000</v>
      </c>
    </row>
    <row r="54" spans="1:64" ht="22.5" customHeight="1" x14ac:dyDescent="0.2">
      <c r="A54" s="359"/>
      <c r="B54" s="359"/>
      <c r="C54" s="359"/>
      <c r="D54" s="350"/>
      <c r="E54" s="350"/>
      <c r="F54" s="350"/>
      <c r="G54" s="350"/>
      <c r="H54" s="346"/>
      <c r="I54" s="346"/>
      <c r="J54" s="346"/>
      <c r="K54" s="346"/>
      <c r="L54" s="354"/>
      <c r="M54" s="358"/>
      <c r="N54" s="358"/>
      <c r="O54" s="358"/>
      <c r="P54" s="358"/>
      <c r="Q54" s="354"/>
      <c r="R54" s="346"/>
      <c r="S54" s="346"/>
      <c r="T54" s="346"/>
      <c r="U54" s="350"/>
      <c r="V54" s="346"/>
      <c r="W54" s="350"/>
      <c r="X54" s="49" t="s">
        <v>219</v>
      </c>
      <c r="Y54" s="39" t="s">
        <v>214</v>
      </c>
      <c r="Z54" s="39" t="s">
        <v>215</v>
      </c>
      <c r="AA54" s="280">
        <v>10</v>
      </c>
      <c r="AB54" s="274" t="s">
        <v>55</v>
      </c>
      <c r="AC54" s="249">
        <v>1</v>
      </c>
      <c r="AD54" s="249">
        <v>1</v>
      </c>
      <c r="AE54" s="249">
        <v>2</v>
      </c>
      <c r="AF54" s="249">
        <v>2</v>
      </c>
      <c r="AG54" s="249">
        <v>0</v>
      </c>
      <c r="AH54" s="249">
        <v>1</v>
      </c>
      <c r="AI54" s="249">
        <v>1</v>
      </c>
      <c r="AJ54" s="249">
        <v>0</v>
      </c>
      <c r="AK54" s="143">
        <v>2</v>
      </c>
      <c r="AL54" s="143"/>
      <c r="AM54" s="249">
        <v>2</v>
      </c>
      <c r="AN54" s="249"/>
      <c r="AO54" s="249"/>
      <c r="AP54" s="251">
        <f t="shared" si="17"/>
        <v>5</v>
      </c>
      <c r="AQ54" s="11">
        <v>20000000</v>
      </c>
      <c r="AR54" s="11">
        <v>1130000</v>
      </c>
      <c r="AS54" s="7">
        <v>116960000</v>
      </c>
      <c r="AT54" s="7">
        <v>301000000</v>
      </c>
      <c r="AU54" s="7">
        <v>0</v>
      </c>
      <c r="AV54" s="7">
        <v>24000000</v>
      </c>
      <c r="AW54" s="7">
        <v>32000000</v>
      </c>
      <c r="AX54" s="7">
        <v>32000000</v>
      </c>
      <c r="AY54" s="7">
        <v>280180000</v>
      </c>
      <c r="AZ54" s="7">
        <v>300680000</v>
      </c>
      <c r="BA54" s="7"/>
      <c r="BB54" s="7"/>
      <c r="BC54" s="7"/>
      <c r="BD54" s="7"/>
      <c r="BE54" s="7"/>
      <c r="BF54" s="7"/>
      <c r="BG54" s="7"/>
      <c r="BH54" s="7">
        <v>169894000</v>
      </c>
      <c r="BI54" s="11"/>
      <c r="BJ54" s="4"/>
      <c r="BK54" s="33">
        <f t="shared" si="18"/>
        <v>490894000</v>
      </c>
      <c r="BL54" s="33">
        <f t="shared" si="19"/>
        <v>1130000</v>
      </c>
    </row>
    <row r="55" spans="1:64" ht="30" customHeight="1" x14ac:dyDescent="0.2">
      <c r="A55" s="359"/>
      <c r="B55" s="359"/>
      <c r="C55" s="359"/>
      <c r="D55" s="350"/>
      <c r="E55" s="350"/>
      <c r="F55" s="350"/>
      <c r="G55" s="350"/>
      <c r="H55" s="346"/>
      <c r="I55" s="346"/>
      <c r="J55" s="346"/>
      <c r="K55" s="346"/>
      <c r="L55" s="354"/>
      <c r="M55" s="358"/>
      <c r="N55" s="358"/>
      <c r="O55" s="358"/>
      <c r="P55" s="358"/>
      <c r="Q55" s="354"/>
      <c r="R55" s="346"/>
      <c r="S55" s="346"/>
      <c r="T55" s="346"/>
      <c r="U55" s="350"/>
      <c r="V55" s="346"/>
      <c r="W55" s="350"/>
      <c r="X55" s="49" t="s">
        <v>218</v>
      </c>
      <c r="Y55" s="39" t="s">
        <v>212</v>
      </c>
      <c r="Z55" s="39" t="s">
        <v>213</v>
      </c>
      <c r="AA55" s="280">
        <v>15</v>
      </c>
      <c r="AB55" s="274" t="s">
        <v>55</v>
      </c>
      <c r="AC55" s="249">
        <v>2</v>
      </c>
      <c r="AD55" s="249">
        <v>2</v>
      </c>
      <c r="AE55" s="249">
        <v>3</v>
      </c>
      <c r="AF55" s="249">
        <v>3</v>
      </c>
      <c r="AG55" s="249">
        <v>0</v>
      </c>
      <c r="AH55" s="249">
        <v>0</v>
      </c>
      <c r="AI55" s="249">
        <v>0</v>
      </c>
      <c r="AJ55" s="5">
        <v>2</v>
      </c>
      <c r="AK55" s="143">
        <v>3</v>
      </c>
      <c r="AL55" s="143"/>
      <c r="AM55" s="249">
        <v>2</v>
      </c>
      <c r="AN55" s="249">
        <v>1</v>
      </c>
      <c r="AO55" s="249">
        <v>1</v>
      </c>
      <c r="AP55" s="251">
        <f t="shared" si="17"/>
        <v>9</v>
      </c>
      <c r="AQ55" s="11">
        <v>509700000</v>
      </c>
      <c r="AR55" s="11">
        <v>87600000</v>
      </c>
      <c r="AS55" s="7">
        <v>291500000</v>
      </c>
      <c r="AT55" s="7">
        <v>137500000</v>
      </c>
      <c r="AU55" s="7">
        <v>0</v>
      </c>
      <c r="AV55" s="7">
        <v>33300000</v>
      </c>
      <c r="AW55" s="7">
        <v>111000000</v>
      </c>
      <c r="AX55" s="7">
        <v>111000000</v>
      </c>
      <c r="AY55" s="7">
        <v>111000000</v>
      </c>
      <c r="AZ55" s="7">
        <v>91036667</v>
      </c>
      <c r="BA55" s="7">
        <v>43033333</v>
      </c>
      <c r="BB55" s="7">
        <v>18600000</v>
      </c>
      <c r="BC55" s="7">
        <v>20190000</v>
      </c>
      <c r="BD55" s="7">
        <v>28190000</v>
      </c>
      <c r="BE55" s="7">
        <v>28190000</v>
      </c>
      <c r="BF55" s="7">
        <v>28190000</v>
      </c>
      <c r="BG55" s="264">
        <v>28723333</v>
      </c>
      <c r="BH55" s="7">
        <v>559153000</v>
      </c>
      <c r="BI55" s="11">
        <v>729047000</v>
      </c>
      <c r="BJ55" s="11">
        <v>729047000</v>
      </c>
      <c r="BK55" s="33">
        <f t="shared" si="18"/>
        <v>2664447000</v>
      </c>
      <c r="BL55" s="33">
        <f t="shared" si="19"/>
        <v>87600000</v>
      </c>
    </row>
    <row r="56" spans="1:64" ht="30" customHeight="1" x14ac:dyDescent="0.2">
      <c r="A56" s="359" t="s">
        <v>61</v>
      </c>
      <c r="B56" s="359" t="s">
        <v>62</v>
      </c>
      <c r="C56" s="359" t="s">
        <v>197</v>
      </c>
      <c r="D56" s="350" t="s">
        <v>221</v>
      </c>
      <c r="E56" s="350" t="s">
        <v>222</v>
      </c>
      <c r="F56" s="350" t="s">
        <v>59</v>
      </c>
      <c r="G56" s="351" t="s">
        <v>54</v>
      </c>
      <c r="H56" s="387">
        <v>1</v>
      </c>
      <c r="I56" s="387">
        <v>1</v>
      </c>
      <c r="J56" s="387">
        <v>1</v>
      </c>
      <c r="K56" s="387">
        <v>1</v>
      </c>
      <c r="L56" s="343">
        <v>0.25</v>
      </c>
      <c r="M56" s="343">
        <v>0.5</v>
      </c>
      <c r="N56" s="343">
        <v>0.67</v>
      </c>
      <c r="O56" s="343">
        <v>0.75</v>
      </c>
      <c r="P56" s="343">
        <v>0.92</v>
      </c>
      <c r="Q56" s="343">
        <v>1</v>
      </c>
      <c r="R56" s="343">
        <v>1</v>
      </c>
      <c r="S56" s="343">
        <v>1</v>
      </c>
      <c r="T56" s="387">
        <v>1</v>
      </c>
      <c r="U56" s="346"/>
      <c r="V56" s="356">
        <v>1</v>
      </c>
      <c r="W56" s="357" t="s">
        <v>220</v>
      </c>
      <c r="X56" s="357"/>
      <c r="Y56" s="357"/>
      <c r="Z56" s="357"/>
      <c r="AA56" s="357"/>
      <c r="AB56" s="357"/>
      <c r="AC56" s="357"/>
      <c r="AD56" s="357"/>
      <c r="AE56" s="357"/>
      <c r="AF56" s="357"/>
      <c r="AG56" s="357"/>
      <c r="AH56" s="357"/>
      <c r="AI56" s="357"/>
      <c r="AJ56" s="357"/>
      <c r="AK56" s="357"/>
      <c r="AL56" s="357"/>
      <c r="AM56" s="357"/>
      <c r="AN56" s="357"/>
      <c r="AO56" s="357"/>
      <c r="AP56" s="357"/>
      <c r="AQ56" s="6">
        <f t="shared" ref="AQ56:BJ56" si="20">SUM(AQ57:AQ65)</f>
        <v>2033200000</v>
      </c>
      <c r="AR56" s="6">
        <f t="shared" si="20"/>
        <v>1820054126</v>
      </c>
      <c r="AS56" s="6">
        <f t="shared" si="20"/>
        <v>2800000000</v>
      </c>
      <c r="AT56" s="6">
        <f t="shared" si="20"/>
        <v>2659799000</v>
      </c>
      <c r="AU56" s="6">
        <f t="shared" si="20"/>
        <v>1210740000</v>
      </c>
      <c r="AV56" s="6">
        <f t="shared" si="20"/>
        <v>982490000</v>
      </c>
      <c r="AW56" s="6">
        <f>SUM(AW57:AW65)</f>
        <v>1481490000</v>
      </c>
      <c r="AX56" s="6">
        <f>SUM(AX57:AX65)</f>
        <v>1510918000</v>
      </c>
      <c r="AY56" s="6">
        <f>SUM(AY57:AY65)</f>
        <v>2142969481</v>
      </c>
      <c r="AZ56" s="6">
        <f>SUM(AZ57:AZ65)</f>
        <v>2449936148</v>
      </c>
      <c r="BA56" s="6">
        <f t="shared" si="20"/>
        <v>1300319247</v>
      </c>
      <c r="BB56" s="6">
        <f t="shared" si="20"/>
        <v>463509571</v>
      </c>
      <c r="BC56" s="6">
        <f t="shared" si="20"/>
        <v>974931452</v>
      </c>
      <c r="BD56" s="6">
        <f>SUM(BD57:BD65)</f>
        <v>1013945107</v>
      </c>
      <c r="BE56" s="6">
        <f>SUM(BE57:BE65)</f>
        <v>1023640723</v>
      </c>
      <c r="BF56" s="6">
        <f>SUM(BF57:BF65)</f>
        <v>1120778755</v>
      </c>
      <c r="BG56" s="6">
        <f t="shared" si="20"/>
        <v>1138277636</v>
      </c>
      <c r="BH56" s="6">
        <f t="shared" si="20"/>
        <v>2555481000</v>
      </c>
      <c r="BI56" s="6">
        <f t="shared" si="20"/>
        <v>2555481000</v>
      </c>
      <c r="BJ56" s="6">
        <f t="shared" si="20"/>
        <v>2079292000</v>
      </c>
      <c r="BK56" s="6">
        <f>AQ56+AS56+BH56+BI56+BJ56</f>
        <v>12023454000</v>
      </c>
      <c r="BL56" s="30">
        <f>SUM(BL57:BL65)</f>
        <v>3030794126</v>
      </c>
    </row>
    <row r="57" spans="1:64" ht="30" customHeight="1" x14ac:dyDescent="0.2">
      <c r="A57" s="359"/>
      <c r="B57" s="359"/>
      <c r="C57" s="359"/>
      <c r="D57" s="350"/>
      <c r="E57" s="350"/>
      <c r="F57" s="350"/>
      <c r="G57" s="351"/>
      <c r="H57" s="387"/>
      <c r="I57" s="387"/>
      <c r="J57" s="387"/>
      <c r="K57" s="387"/>
      <c r="L57" s="343"/>
      <c r="M57" s="343"/>
      <c r="N57" s="343"/>
      <c r="O57" s="343"/>
      <c r="P57" s="343"/>
      <c r="Q57" s="343"/>
      <c r="R57" s="343"/>
      <c r="S57" s="343"/>
      <c r="T57" s="387"/>
      <c r="U57" s="346"/>
      <c r="V57" s="356"/>
      <c r="W57" s="356" t="s">
        <v>229</v>
      </c>
      <c r="X57" s="49" t="s">
        <v>230</v>
      </c>
      <c r="Y57" s="39" t="s">
        <v>223</v>
      </c>
      <c r="Z57" s="39" t="s">
        <v>224</v>
      </c>
      <c r="AA57" s="281">
        <v>7</v>
      </c>
      <c r="AB57" s="276" t="s">
        <v>55</v>
      </c>
      <c r="AC57" s="249">
        <v>12</v>
      </c>
      <c r="AD57" s="249">
        <v>14</v>
      </c>
      <c r="AE57" s="249">
        <v>6</v>
      </c>
      <c r="AF57" s="249">
        <v>6</v>
      </c>
      <c r="AG57" s="5">
        <v>0</v>
      </c>
      <c r="AH57" s="249">
        <v>1</v>
      </c>
      <c r="AI57" s="249">
        <v>1</v>
      </c>
      <c r="AJ57" s="249">
        <v>1</v>
      </c>
      <c r="AK57" s="144">
        <v>6</v>
      </c>
      <c r="AL57" s="144"/>
      <c r="AM57" s="249">
        <v>12</v>
      </c>
      <c r="AN57" s="249">
        <v>12</v>
      </c>
      <c r="AO57" s="249">
        <v>3</v>
      </c>
      <c r="AP57" s="251">
        <f>AD57+AF57+AM57+AN57+AO57</f>
        <v>47</v>
      </c>
      <c r="AQ57" s="11">
        <v>24600000</v>
      </c>
      <c r="AR57" s="11">
        <v>24600000</v>
      </c>
      <c r="AS57" s="7">
        <v>134160000</v>
      </c>
      <c r="AT57" s="266">
        <v>135020000</v>
      </c>
      <c r="AU57" s="7">
        <v>38120000</v>
      </c>
      <c r="AV57" s="7">
        <v>38120000</v>
      </c>
      <c r="AW57" s="7">
        <v>111620000</v>
      </c>
      <c r="AX57" s="7">
        <v>111620000</v>
      </c>
      <c r="AY57" s="7">
        <v>111620000</v>
      </c>
      <c r="AZ57" s="266">
        <v>135020000</v>
      </c>
      <c r="BA57" s="264">
        <v>8200000</v>
      </c>
      <c r="BB57" s="7">
        <v>8200000</v>
      </c>
      <c r="BC57" s="7">
        <v>8200000</v>
      </c>
      <c r="BD57" s="7">
        <v>8200000</v>
      </c>
      <c r="BE57" s="7">
        <v>8200000</v>
      </c>
      <c r="BF57" s="7">
        <v>8200000</v>
      </c>
      <c r="BG57" s="264">
        <v>8200000</v>
      </c>
      <c r="BH57" s="7"/>
      <c r="BI57" s="7"/>
      <c r="BJ57" s="7"/>
      <c r="BK57" s="33">
        <f t="shared" ref="BK57:BK65" si="21">AQ57+AT57+BH57+BI57+BJ57</f>
        <v>159620000</v>
      </c>
      <c r="BL57" s="33">
        <f t="shared" ref="BL57:BL65" si="22">+AR57+AU57</f>
        <v>62720000</v>
      </c>
    </row>
    <row r="58" spans="1:64" ht="30" customHeight="1" x14ac:dyDescent="0.2">
      <c r="A58" s="359"/>
      <c r="B58" s="359"/>
      <c r="C58" s="359"/>
      <c r="D58" s="350"/>
      <c r="E58" s="350"/>
      <c r="F58" s="350"/>
      <c r="G58" s="351"/>
      <c r="H58" s="387"/>
      <c r="I58" s="387"/>
      <c r="J58" s="387"/>
      <c r="K58" s="387"/>
      <c r="L58" s="343"/>
      <c r="M58" s="343"/>
      <c r="N58" s="343"/>
      <c r="O58" s="343"/>
      <c r="P58" s="343"/>
      <c r="Q58" s="343"/>
      <c r="R58" s="343"/>
      <c r="S58" s="343"/>
      <c r="T58" s="387"/>
      <c r="U58" s="346"/>
      <c r="V58" s="356"/>
      <c r="W58" s="356"/>
      <c r="X58" s="49" t="s">
        <v>231</v>
      </c>
      <c r="Y58" s="39" t="s">
        <v>225</v>
      </c>
      <c r="Z58" s="39" t="s">
        <v>226</v>
      </c>
      <c r="AA58" s="280">
        <v>9</v>
      </c>
      <c r="AB58" s="277" t="s">
        <v>55</v>
      </c>
      <c r="AC58" s="249">
        <v>4</v>
      </c>
      <c r="AD58" s="249">
        <v>4</v>
      </c>
      <c r="AE58" s="249">
        <v>14</v>
      </c>
      <c r="AF58" s="249">
        <v>14</v>
      </c>
      <c r="AG58" s="5">
        <v>0</v>
      </c>
      <c r="AH58" s="249">
        <v>6</v>
      </c>
      <c r="AI58" s="249">
        <v>21</v>
      </c>
      <c r="AJ58" s="249">
        <v>24</v>
      </c>
      <c r="AK58" s="144">
        <v>24</v>
      </c>
      <c r="AL58" s="144"/>
      <c r="AM58" s="249">
        <v>14</v>
      </c>
      <c r="AN58" s="249">
        <v>14</v>
      </c>
      <c r="AO58" s="249">
        <v>4</v>
      </c>
      <c r="AP58" s="251">
        <f>AD58+AF58+AM58+AN58+AO58</f>
        <v>50</v>
      </c>
      <c r="AQ58" s="11">
        <v>147583333</v>
      </c>
      <c r="AR58" s="11">
        <v>35783333</v>
      </c>
      <c r="AS58" s="7">
        <v>184960000</v>
      </c>
      <c r="AT58" s="266">
        <v>279096000</v>
      </c>
      <c r="AU58" s="7">
        <v>20120000</v>
      </c>
      <c r="AV58" s="7">
        <v>62520000</v>
      </c>
      <c r="AW58" s="7">
        <v>62520000</v>
      </c>
      <c r="AX58" s="7">
        <v>62520000</v>
      </c>
      <c r="AY58" s="7">
        <v>261096000</v>
      </c>
      <c r="AZ58" s="266">
        <v>267072667</v>
      </c>
      <c r="BA58" s="264">
        <v>7377333</v>
      </c>
      <c r="BB58" s="7">
        <v>7377333</v>
      </c>
      <c r="BC58" s="7">
        <v>7377333</v>
      </c>
      <c r="BD58" s="7">
        <v>7377333</v>
      </c>
      <c r="BE58" s="7">
        <v>7377333</v>
      </c>
      <c r="BF58" s="7">
        <v>7377333</v>
      </c>
      <c r="BG58" s="264">
        <v>7377333</v>
      </c>
      <c r="BH58" s="7">
        <v>141608000</v>
      </c>
      <c r="BI58" s="7">
        <v>141608000</v>
      </c>
      <c r="BJ58" s="7">
        <v>141608000</v>
      </c>
      <c r="BK58" s="33">
        <f t="shared" si="21"/>
        <v>851503333</v>
      </c>
      <c r="BL58" s="33">
        <f t="shared" si="22"/>
        <v>55903333</v>
      </c>
    </row>
    <row r="59" spans="1:64" ht="30" customHeight="1" x14ac:dyDescent="0.2">
      <c r="A59" s="359"/>
      <c r="B59" s="359"/>
      <c r="C59" s="359"/>
      <c r="D59" s="350"/>
      <c r="E59" s="350"/>
      <c r="F59" s="350"/>
      <c r="G59" s="351"/>
      <c r="H59" s="387"/>
      <c r="I59" s="387"/>
      <c r="J59" s="387"/>
      <c r="K59" s="387"/>
      <c r="L59" s="343"/>
      <c r="M59" s="343"/>
      <c r="N59" s="343"/>
      <c r="O59" s="343"/>
      <c r="P59" s="343"/>
      <c r="Q59" s="343"/>
      <c r="R59" s="343"/>
      <c r="S59" s="343"/>
      <c r="T59" s="387"/>
      <c r="U59" s="346"/>
      <c r="V59" s="356"/>
      <c r="W59" s="356"/>
      <c r="X59" s="49" t="s">
        <v>232</v>
      </c>
      <c r="Y59" s="39" t="s">
        <v>227</v>
      </c>
      <c r="Z59" s="39" t="s">
        <v>228</v>
      </c>
      <c r="AA59" s="280">
        <v>9</v>
      </c>
      <c r="AB59" s="277" t="s">
        <v>55</v>
      </c>
      <c r="AC59" s="249">
        <v>2</v>
      </c>
      <c r="AD59" s="249">
        <v>2</v>
      </c>
      <c r="AE59" s="249">
        <v>3</v>
      </c>
      <c r="AF59" s="249">
        <v>3</v>
      </c>
      <c r="AG59" s="5">
        <v>0</v>
      </c>
      <c r="AH59" s="249">
        <v>0</v>
      </c>
      <c r="AI59" s="249">
        <v>0</v>
      </c>
      <c r="AJ59" s="249">
        <v>3</v>
      </c>
      <c r="AK59" s="144">
        <v>3</v>
      </c>
      <c r="AL59" s="144"/>
      <c r="AM59" s="249">
        <v>3</v>
      </c>
      <c r="AN59" s="249">
        <v>3</v>
      </c>
      <c r="AO59" s="249"/>
      <c r="AP59" s="251">
        <f>AD59+AF59+AM59+AN59+AO59</f>
        <v>11</v>
      </c>
      <c r="AQ59" s="11">
        <v>123000000</v>
      </c>
      <c r="AR59" s="11">
        <v>122399496</v>
      </c>
      <c r="AS59" s="7">
        <v>105027400</v>
      </c>
      <c r="AT59" s="266">
        <v>60000000</v>
      </c>
      <c r="AU59" s="7">
        <v>0</v>
      </c>
      <c r="AV59" s="7">
        <v>0</v>
      </c>
      <c r="AW59" s="7">
        <v>0</v>
      </c>
      <c r="AX59" s="7">
        <v>0</v>
      </c>
      <c r="AY59" s="7">
        <v>60000000</v>
      </c>
      <c r="AZ59" s="266">
        <v>60000000</v>
      </c>
      <c r="BA59" s="264">
        <v>42209839</v>
      </c>
      <c r="BB59" s="7">
        <v>41793763</v>
      </c>
      <c r="BC59" s="7">
        <v>42209838</v>
      </c>
      <c r="BD59" s="7">
        <v>42209838</v>
      </c>
      <c r="BE59" s="7">
        <v>42209838</v>
      </c>
      <c r="BF59" s="7">
        <v>42209838</v>
      </c>
      <c r="BG59" s="264">
        <v>42209838</v>
      </c>
      <c r="BH59" s="7">
        <v>267592000</v>
      </c>
      <c r="BI59" s="7">
        <v>267592000</v>
      </c>
      <c r="BJ59" s="7"/>
      <c r="BK59" s="33">
        <f t="shared" si="21"/>
        <v>718184000</v>
      </c>
      <c r="BL59" s="33">
        <f t="shared" si="22"/>
        <v>122399496</v>
      </c>
    </row>
    <row r="60" spans="1:64" ht="30" customHeight="1" x14ac:dyDescent="0.2">
      <c r="A60" s="359"/>
      <c r="B60" s="359"/>
      <c r="C60" s="359"/>
      <c r="D60" s="350"/>
      <c r="E60" s="350"/>
      <c r="F60" s="350"/>
      <c r="G60" s="351"/>
      <c r="H60" s="387"/>
      <c r="I60" s="387"/>
      <c r="J60" s="387"/>
      <c r="K60" s="387"/>
      <c r="L60" s="343"/>
      <c r="M60" s="343"/>
      <c r="N60" s="343"/>
      <c r="O60" s="343"/>
      <c r="P60" s="343"/>
      <c r="Q60" s="343"/>
      <c r="R60" s="343"/>
      <c r="S60" s="343"/>
      <c r="T60" s="387"/>
      <c r="U60" s="346"/>
      <c r="V60" s="356"/>
      <c r="W60" s="356" t="s">
        <v>236</v>
      </c>
      <c r="X60" s="49" t="s">
        <v>237</v>
      </c>
      <c r="Y60" s="39" t="s">
        <v>233</v>
      </c>
      <c r="Z60" s="39" t="s">
        <v>234</v>
      </c>
      <c r="AA60" s="280">
        <v>13</v>
      </c>
      <c r="AB60" s="277" t="s">
        <v>54</v>
      </c>
      <c r="AC60" s="45">
        <v>1</v>
      </c>
      <c r="AD60" s="45">
        <v>1</v>
      </c>
      <c r="AE60" s="45">
        <v>1</v>
      </c>
      <c r="AF60" s="45">
        <v>1</v>
      </c>
      <c r="AG60" s="4">
        <v>0.25</v>
      </c>
      <c r="AH60" s="45">
        <v>0.5</v>
      </c>
      <c r="AI60" s="45">
        <v>0.75</v>
      </c>
      <c r="AJ60" s="45">
        <v>0.92</v>
      </c>
      <c r="AK60" s="257">
        <v>1</v>
      </c>
      <c r="AL60" s="257"/>
      <c r="AM60" s="45">
        <v>1</v>
      </c>
      <c r="AN60" s="45">
        <v>1</v>
      </c>
      <c r="AO60" s="45">
        <v>1</v>
      </c>
      <c r="AP60" s="45">
        <v>1</v>
      </c>
      <c r="AQ60" s="11">
        <v>1018300000</v>
      </c>
      <c r="AR60" s="11">
        <v>998291297</v>
      </c>
      <c r="AS60" s="7">
        <v>1185251000</v>
      </c>
      <c r="AT60" s="266">
        <v>1295413000</v>
      </c>
      <c r="AU60" s="7">
        <v>648250000</v>
      </c>
      <c r="AV60" s="7">
        <v>338250000</v>
      </c>
      <c r="AW60" s="7">
        <v>648250000</v>
      </c>
      <c r="AX60" s="7">
        <v>658178000</v>
      </c>
      <c r="AY60" s="7">
        <v>1001652000</v>
      </c>
      <c r="AZ60" s="266">
        <v>1111452000</v>
      </c>
      <c r="BA60" s="264">
        <v>842675408</v>
      </c>
      <c r="BB60" s="7">
        <v>327751808</v>
      </c>
      <c r="BC60" s="7">
        <v>517430948</v>
      </c>
      <c r="BD60" s="7">
        <v>556444603</v>
      </c>
      <c r="BE60" s="7">
        <v>566140219</v>
      </c>
      <c r="BF60" s="7">
        <v>663278251</v>
      </c>
      <c r="BG60" s="264">
        <v>680777132</v>
      </c>
      <c r="BH60" s="7">
        <v>1315020000</v>
      </c>
      <c r="BI60" s="7">
        <v>1315020000</v>
      </c>
      <c r="BJ60" s="7">
        <v>1315020000</v>
      </c>
      <c r="BK60" s="33">
        <f t="shared" si="21"/>
        <v>6258773000</v>
      </c>
      <c r="BL60" s="33">
        <f t="shared" si="22"/>
        <v>1646541297</v>
      </c>
    </row>
    <row r="61" spans="1:64" ht="30" customHeight="1" x14ac:dyDescent="0.2">
      <c r="A61" s="359"/>
      <c r="B61" s="359"/>
      <c r="C61" s="359"/>
      <c r="D61" s="350"/>
      <c r="E61" s="350"/>
      <c r="F61" s="350"/>
      <c r="G61" s="351"/>
      <c r="H61" s="387"/>
      <c r="I61" s="387"/>
      <c r="J61" s="387"/>
      <c r="K61" s="387"/>
      <c r="L61" s="343"/>
      <c r="M61" s="343"/>
      <c r="N61" s="343"/>
      <c r="O61" s="343"/>
      <c r="P61" s="343"/>
      <c r="Q61" s="343"/>
      <c r="R61" s="343"/>
      <c r="S61" s="343"/>
      <c r="T61" s="387"/>
      <c r="U61" s="346"/>
      <c r="V61" s="356"/>
      <c r="W61" s="356"/>
      <c r="X61" s="49" t="s">
        <v>320</v>
      </c>
      <c r="Y61" s="39" t="s">
        <v>235</v>
      </c>
      <c r="Z61" s="39" t="s">
        <v>235</v>
      </c>
      <c r="AA61" s="280">
        <v>12</v>
      </c>
      <c r="AB61" s="277" t="s">
        <v>54</v>
      </c>
      <c r="AC61" s="249"/>
      <c r="AD61" s="249"/>
      <c r="AE61" s="249">
        <v>1</v>
      </c>
      <c r="AF61" s="249">
        <v>1</v>
      </c>
      <c r="AG61" s="5">
        <v>0</v>
      </c>
      <c r="AH61" s="249">
        <v>0</v>
      </c>
      <c r="AI61" s="249">
        <v>0</v>
      </c>
      <c r="AJ61" s="249">
        <v>0.5</v>
      </c>
      <c r="AK61" s="144">
        <v>0</v>
      </c>
      <c r="AL61" s="144"/>
      <c r="AM61" s="249">
        <v>1</v>
      </c>
      <c r="AN61" s="249">
        <v>1</v>
      </c>
      <c r="AO61" s="249">
        <v>1</v>
      </c>
      <c r="AP61" s="251">
        <v>1</v>
      </c>
      <c r="AQ61" s="11"/>
      <c r="AR61" s="11"/>
      <c r="AS61" s="7">
        <v>93600000</v>
      </c>
      <c r="AT61" s="7">
        <v>47900000</v>
      </c>
      <c r="AU61" s="7">
        <v>47900000</v>
      </c>
      <c r="AV61" s="7">
        <v>16400000</v>
      </c>
      <c r="AW61" s="7">
        <v>47900000</v>
      </c>
      <c r="AX61" s="7">
        <v>47900000</v>
      </c>
      <c r="AY61" s="7">
        <v>47900000</v>
      </c>
      <c r="AZ61" s="7">
        <v>47900000</v>
      </c>
      <c r="BA61" s="265">
        <v>0</v>
      </c>
      <c r="BB61" s="7"/>
      <c r="BC61" s="7"/>
      <c r="BD61" s="7"/>
      <c r="BE61" s="7"/>
      <c r="BF61" s="7"/>
      <c r="BG61" s="265">
        <v>0</v>
      </c>
      <c r="BH61" s="7">
        <v>93600000</v>
      </c>
      <c r="BI61" s="7">
        <v>93600000</v>
      </c>
      <c r="BJ61" s="7">
        <v>93600000</v>
      </c>
      <c r="BK61" s="33">
        <f t="shared" si="21"/>
        <v>328700000</v>
      </c>
      <c r="BL61" s="33">
        <f t="shared" si="22"/>
        <v>47900000</v>
      </c>
    </row>
    <row r="62" spans="1:64" ht="30" customHeight="1" x14ac:dyDescent="0.2">
      <c r="A62" s="359"/>
      <c r="B62" s="359"/>
      <c r="C62" s="359"/>
      <c r="D62" s="350"/>
      <c r="E62" s="350"/>
      <c r="F62" s="350"/>
      <c r="G62" s="351"/>
      <c r="H62" s="387"/>
      <c r="I62" s="387"/>
      <c r="J62" s="387"/>
      <c r="K62" s="387"/>
      <c r="L62" s="343"/>
      <c r="M62" s="343"/>
      <c r="N62" s="343"/>
      <c r="O62" s="343"/>
      <c r="P62" s="343"/>
      <c r="Q62" s="343"/>
      <c r="R62" s="343"/>
      <c r="S62" s="343"/>
      <c r="T62" s="387"/>
      <c r="U62" s="346"/>
      <c r="V62" s="356"/>
      <c r="W62" s="356" t="s">
        <v>242</v>
      </c>
      <c r="X62" s="49" t="s">
        <v>248</v>
      </c>
      <c r="Y62" s="39" t="s">
        <v>238</v>
      </c>
      <c r="Z62" s="39" t="s">
        <v>239</v>
      </c>
      <c r="AA62" s="280">
        <v>21</v>
      </c>
      <c r="AB62" s="277" t="s">
        <v>54</v>
      </c>
      <c r="AC62" s="45">
        <v>1</v>
      </c>
      <c r="AD62" s="45">
        <v>1</v>
      </c>
      <c r="AE62" s="45">
        <v>1</v>
      </c>
      <c r="AF62" s="45">
        <v>1</v>
      </c>
      <c r="AG62" s="4">
        <v>0.25</v>
      </c>
      <c r="AH62" s="45">
        <v>0.5</v>
      </c>
      <c r="AI62" s="45">
        <v>0.75</v>
      </c>
      <c r="AJ62" s="45">
        <v>0.92</v>
      </c>
      <c r="AK62" s="257">
        <v>1</v>
      </c>
      <c r="AL62" s="257"/>
      <c r="AM62" s="45">
        <v>1</v>
      </c>
      <c r="AN62" s="45">
        <v>1</v>
      </c>
      <c r="AO62" s="45">
        <v>1</v>
      </c>
      <c r="AP62" s="45">
        <v>1</v>
      </c>
      <c r="AQ62" s="11">
        <v>112300000</v>
      </c>
      <c r="AR62" s="11">
        <v>112300000</v>
      </c>
      <c r="AS62" s="7">
        <v>258000000</v>
      </c>
      <c r="AT62" s="266">
        <v>257850000</v>
      </c>
      <c r="AU62" s="7">
        <v>0</v>
      </c>
      <c r="AV62" s="7">
        <v>209650000</v>
      </c>
      <c r="AW62" s="7">
        <v>209650000</v>
      </c>
      <c r="AX62" s="7">
        <v>209650000</v>
      </c>
      <c r="AY62" s="7">
        <v>236650000</v>
      </c>
      <c r="AZ62" s="266">
        <v>244350000</v>
      </c>
      <c r="BA62" s="264">
        <v>27066667</v>
      </c>
      <c r="BB62" s="7">
        <v>27066667</v>
      </c>
      <c r="BC62" s="7">
        <v>27066667</v>
      </c>
      <c r="BD62" s="7">
        <v>27066667</v>
      </c>
      <c r="BE62" s="7">
        <v>27066667</v>
      </c>
      <c r="BF62" s="7">
        <v>27066667</v>
      </c>
      <c r="BG62" s="264">
        <v>27066667</v>
      </c>
      <c r="BH62" s="7">
        <v>169364000</v>
      </c>
      <c r="BI62" s="7">
        <v>169364000</v>
      </c>
      <c r="BJ62" s="7">
        <v>169364000</v>
      </c>
      <c r="BK62" s="33">
        <f t="shared" si="21"/>
        <v>878242000</v>
      </c>
      <c r="BL62" s="33">
        <f t="shared" si="22"/>
        <v>112300000</v>
      </c>
    </row>
    <row r="63" spans="1:64" ht="30" customHeight="1" x14ac:dyDescent="0.2">
      <c r="A63" s="359"/>
      <c r="B63" s="359"/>
      <c r="C63" s="359"/>
      <c r="D63" s="350"/>
      <c r="E63" s="350"/>
      <c r="F63" s="350"/>
      <c r="G63" s="351"/>
      <c r="H63" s="387"/>
      <c r="I63" s="387"/>
      <c r="J63" s="387"/>
      <c r="K63" s="387"/>
      <c r="L63" s="343"/>
      <c r="M63" s="343"/>
      <c r="N63" s="343"/>
      <c r="O63" s="343"/>
      <c r="P63" s="343"/>
      <c r="Q63" s="343"/>
      <c r="R63" s="343"/>
      <c r="S63" s="343"/>
      <c r="T63" s="387"/>
      <c r="U63" s="346"/>
      <c r="V63" s="356"/>
      <c r="W63" s="356"/>
      <c r="X63" s="49" t="s">
        <v>249</v>
      </c>
      <c r="Y63" s="39" t="s">
        <v>240</v>
      </c>
      <c r="Z63" s="39" t="s">
        <v>241</v>
      </c>
      <c r="AA63" s="280">
        <v>4</v>
      </c>
      <c r="AB63" s="277" t="s">
        <v>55</v>
      </c>
      <c r="AC63" s="249">
        <v>1</v>
      </c>
      <c r="AD63" s="249">
        <v>1</v>
      </c>
      <c r="AE63" s="249">
        <v>1</v>
      </c>
      <c r="AF63" s="249">
        <v>1</v>
      </c>
      <c r="AG63" s="5">
        <v>0</v>
      </c>
      <c r="AH63" s="249">
        <v>0</v>
      </c>
      <c r="AI63" s="249">
        <v>0</v>
      </c>
      <c r="AJ63" s="249">
        <v>0</v>
      </c>
      <c r="AK63" s="144">
        <v>1</v>
      </c>
      <c r="AL63" s="144"/>
      <c r="AM63" s="249">
        <v>1</v>
      </c>
      <c r="AN63" s="249">
        <v>1</v>
      </c>
      <c r="AO63" s="249"/>
      <c r="AP63" s="251">
        <f>AD63+AF63+AM63+AN63+AO63</f>
        <v>4</v>
      </c>
      <c r="AQ63" s="11">
        <v>400916667</v>
      </c>
      <c r="AR63" s="11">
        <v>320180000</v>
      </c>
      <c r="AS63" s="7">
        <v>360201600</v>
      </c>
      <c r="AT63" s="282">
        <v>160090000</v>
      </c>
      <c r="AU63" s="7">
        <v>218100000</v>
      </c>
      <c r="AV63" s="7">
        <v>0</v>
      </c>
      <c r="AW63" s="7">
        <v>0</v>
      </c>
      <c r="AX63" s="7">
        <v>0</v>
      </c>
      <c r="AY63" s="7">
        <v>0</v>
      </c>
      <c r="AZ63" s="282">
        <v>160090000</v>
      </c>
      <c r="BA63" s="265">
        <v>320180000</v>
      </c>
      <c r="BB63" s="7">
        <v>0</v>
      </c>
      <c r="BC63" s="7">
        <v>320180000</v>
      </c>
      <c r="BD63" s="7">
        <v>320180000</v>
      </c>
      <c r="BE63" s="7">
        <v>320180000</v>
      </c>
      <c r="BF63" s="7">
        <v>320180000</v>
      </c>
      <c r="BG63" s="265">
        <v>320180000</v>
      </c>
      <c r="BH63" s="7">
        <v>208597000</v>
      </c>
      <c r="BI63" s="7">
        <v>208597000</v>
      </c>
      <c r="BJ63" s="7"/>
      <c r="BK63" s="33">
        <f t="shared" si="21"/>
        <v>978200667</v>
      </c>
      <c r="BL63" s="33">
        <f t="shared" si="22"/>
        <v>538280000</v>
      </c>
    </row>
    <row r="64" spans="1:64" ht="30" customHeight="1" x14ac:dyDescent="0.2">
      <c r="A64" s="359"/>
      <c r="B64" s="359"/>
      <c r="C64" s="359"/>
      <c r="D64" s="350"/>
      <c r="E64" s="350"/>
      <c r="F64" s="350"/>
      <c r="G64" s="351"/>
      <c r="H64" s="387"/>
      <c r="I64" s="387"/>
      <c r="J64" s="387"/>
      <c r="K64" s="387"/>
      <c r="L64" s="343"/>
      <c r="M64" s="343"/>
      <c r="N64" s="343"/>
      <c r="O64" s="343"/>
      <c r="P64" s="343"/>
      <c r="Q64" s="343"/>
      <c r="R64" s="343"/>
      <c r="S64" s="343"/>
      <c r="T64" s="387"/>
      <c r="U64" s="346"/>
      <c r="V64" s="356"/>
      <c r="W64" s="356" t="s">
        <v>247</v>
      </c>
      <c r="X64" s="49" t="s">
        <v>250</v>
      </c>
      <c r="Y64" s="39" t="s">
        <v>243</v>
      </c>
      <c r="Z64" s="39" t="s">
        <v>244</v>
      </c>
      <c r="AA64" s="280">
        <v>13</v>
      </c>
      <c r="AB64" s="277" t="s">
        <v>55</v>
      </c>
      <c r="AC64" s="249">
        <v>808</v>
      </c>
      <c r="AD64" s="249">
        <v>808</v>
      </c>
      <c r="AE64" s="251">
        <v>1000</v>
      </c>
      <c r="AF64" s="251">
        <v>1000</v>
      </c>
      <c r="AG64" s="249">
        <v>132</v>
      </c>
      <c r="AH64" s="249">
        <v>343</v>
      </c>
      <c r="AI64" s="249">
        <v>463</v>
      </c>
      <c r="AJ64" s="249">
        <v>862</v>
      </c>
      <c r="AK64" s="144">
        <v>1049</v>
      </c>
      <c r="AL64" s="144"/>
      <c r="AM64" s="251">
        <v>1000</v>
      </c>
      <c r="AN64" s="251">
        <v>1000</v>
      </c>
      <c r="AO64" s="249">
        <v>500</v>
      </c>
      <c r="AP64" s="251">
        <f>AD64+AF64+AM64+AN64+AO64</f>
        <v>4308</v>
      </c>
      <c r="AQ64" s="11">
        <v>206500000</v>
      </c>
      <c r="AR64" s="11">
        <v>206500000</v>
      </c>
      <c r="AS64" s="7">
        <v>243600000</v>
      </c>
      <c r="AT64" s="266">
        <v>237600000</v>
      </c>
      <c r="AU64" s="7">
        <v>54800000</v>
      </c>
      <c r="AV64" s="7">
        <v>184350000</v>
      </c>
      <c r="AW64" s="7">
        <v>218100000</v>
      </c>
      <c r="AX64" s="7">
        <v>237600000</v>
      </c>
      <c r="AY64" s="7">
        <v>237600000</v>
      </c>
      <c r="AZ64" s="266">
        <v>237600000</v>
      </c>
      <c r="BA64" s="264">
        <v>52610000</v>
      </c>
      <c r="BB64" s="7">
        <v>51320000</v>
      </c>
      <c r="BC64" s="7">
        <v>52466666</v>
      </c>
      <c r="BD64" s="7">
        <v>52466666</v>
      </c>
      <c r="BE64" s="7">
        <v>52466666</v>
      </c>
      <c r="BF64" s="7">
        <v>52466666</v>
      </c>
      <c r="BG64" s="264">
        <v>52466666</v>
      </c>
      <c r="BH64" s="7">
        <v>215820000</v>
      </c>
      <c r="BI64" s="7">
        <v>215820000</v>
      </c>
      <c r="BJ64" s="7">
        <v>215820000</v>
      </c>
      <c r="BK64" s="33">
        <f t="shared" si="21"/>
        <v>1091560000</v>
      </c>
      <c r="BL64" s="33">
        <f t="shared" si="22"/>
        <v>261300000</v>
      </c>
    </row>
    <row r="65" spans="1:64" ht="30" customHeight="1" x14ac:dyDescent="0.2">
      <c r="A65" s="359"/>
      <c r="B65" s="359"/>
      <c r="C65" s="359"/>
      <c r="D65" s="350"/>
      <c r="E65" s="350"/>
      <c r="F65" s="350"/>
      <c r="G65" s="351"/>
      <c r="H65" s="387"/>
      <c r="I65" s="387"/>
      <c r="J65" s="387"/>
      <c r="K65" s="387"/>
      <c r="L65" s="343"/>
      <c r="M65" s="343"/>
      <c r="N65" s="343"/>
      <c r="O65" s="343"/>
      <c r="P65" s="343"/>
      <c r="Q65" s="343"/>
      <c r="R65" s="343"/>
      <c r="S65" s="343"/>
      <c r="T65" s="387"/>
      <c r="U65" s="346"/>
      <c r="V65" s="356"/>
      <c r="W65" s="356"/>
      <c r="X65" s="49" t="s">
        <v>251</v>
      </c>
      <c r="Y65" s="39" t="s">
        <v>245</v>
      </c>
      <c r="Z65" s="39" t="s">
        <v>246</v>
      </c>
      <c r="AA65" s="280">
        <v>12</v>
      </c>
      <c r="AB65" s="277" t="s">
        <v>55</v>
      </c>
      <c r="AC65" s="249"/>
      <c r="AD65" s="249"/>
      <c r="AE65" s="249">
        <v>6</v>
      </c>
      <c r="AF65" s="249">
        <v>6</v>
      </c>
      <c r="AG65" s="5">
        <v>0</v>
      </c>
      <c r="AH65" s="249">
        <v>0</v>
      </c>
      <c r="AI65" s="249">
        <v>0</v>
      </c>
      <c r="AJ65" s="249">
        <v>0</v>
      </c>
      <c r="AK65" s="144">
        <v>0</v>
      </c>
      <c r="AL65" s="144"/>
      <c r="AM65" s="249">
        <v>5</v>
      </c>
      <c r="AN65" s="249">
        <v>3</v>
      </c>
      <c r="AO65" s="249">
        <v>2</v>
      </c>
      <c r="AP65" s="251">
        <f>AD65+AF65+AM65+AN65+AO65</f>
        <v>16</v>
      </c>
      <c r="AQ65" s="11"/>
      <c r="AR65" s="11"/>
      <c r="AS65" s="7">
        <v>235200000</v>
      </c>
      <c r="AT65" s="282">
        <v>186830000</v>
      </c>
      <c r="AU65" s="7">
        <v>183450000</v>
      </c>
      <c r="AV65" s="7">
        <v>133200000</v>
      </c>
      <c r="AW65" s="7">
        <v>183450000</v>
      </c>
      <c r="AX65" s="7">
        <v>183450000</v>
      </c>
      <c r="AY65" s="7">
        <v>186451481</v>
      </c>
      <c r="AZ65" s="282">
        <v>186451481</v>
      </c>
      <c r="BA65" s="265">
        <v>0</v>
      </c>
      <c r="BB65" s="7"/>
      <c r="BC65" s="7"/>
      <c r="BD65" s="7"/>
      <c r="BE65" s="7"/>
      <c r="BF65" s="7"/>
      <c r="BG65" s="265">
        <v>0</v>
      </c>
      <c r="BH65" s="7">
        <v>143880000</v>
      </c>
      <c r="BI65" s="7">
        <v>143880000</v>
      </c>
      <c r="BJ65" s="7">
        <v>143880000</v>
      </c>
      <c r="BK65" s="33">
        <f t="shared" si="21"/>
        <v>618470000</v>
      </c>
      <c r="BL65" s="33">
        <f t="shared" si="22"/>
        <v>183450000</v>
      </c>
    </row>
    <row r="66" spans="1:64" ht="30" customHeight="1" x14ac:dyDescent="0.2">
      <c r="A66" s="359"/>
      <c r="B66" s="359"/>
      <c r="C66" s="359"/>
      <c r="D66" s="350"/>
      <c r="E66" s="350"/>
      <c r="F66" s="350"/>
      <c r="G66" s="351"/>
      <c r="H66" s="387"/>
      <c r="I66" s="387"/>
      <c r="J66" s="387"/>
      <c r="K66" s="387"/>
      <c r="L66" s="343"/>
      <c r="M66" s="343"/>
      <c r="N66" s="343"/>
      <c r="O66" s="343"/>
      <c r="P66" s="343"/>
      <c r="Q66" s="343"/>
      <c r="R66" s="343"/>
      <c r="S66" s="343"/>
      <c r="T66" s="387"/>
      <c r="U66" s="346"/>
      <c r="V66" s="356"/>
      <c r="W66" s="357" t="s">
        <v>252</v>
      </c>
      <c r="X66" s="357"/>
      <c r="Y66" s="357"/>
      <c r="Z66" s="357"/>
      <c r="AA66" s="357"/>
      <c r="AB66" s="357"/>
      <c r="AC66" s="357"/>
      <c r="AD66" s="357"/>
      <c r="AE66" s="357"/>
      <c r="AF66" s="357"/>
      <c r="AG66" s="357"/>
      <c r="AH66" s="357"/>
      <c r="AI66" s="357"/>
      <c r="AJ66" s="357"/>
      <c r="AK66" s="357"/>
      <c r="AL66" s="357"/>
      <c r="AM66" s="357"/>
      <c r="AN66" s="357"/>
      <c r="AO66" s="357"/>
      <c r="AP66" s="357"/>
      <c r="AQ66" s="6">
        <f t="shared" ref="AQ66:BJ66" si="23">SUM(AQ67:AQ67)</f>
        <v>1037735937</v>
      </c>
      <c r="AR66" s="6">
        <f t="shared" si="23"/>
        <v>0</v>
      </c>
      <c r="AS66" s="6">
        <f t="shared" si="23"/>
        <v>1400000000</v>
      </c>
      <c r="AT66" s="6">
        <f t="shared" si="23"/>
        <v>965958750</v>
      </c>
      <c r="AU66" s="6">
        <f t="shared" si="23"/>
        <v>0</v>
      </c>
      <c r="AV66" s="6">
        <f t="shared" si="23"/>
        <v>0</v>
      </c>
      <c r="AW66" s="6">
        <f t="shared" si="23"/>
        <v>0</v>
      </c>
      <c r="AX66" s="6">
        <f t="shared" si="23"/>
        <v>0</v>
      </c>
      <c r="AY66" s="6">
        <f t="shared" si="23"/>
        <v>0</v>
      </c>
      <c r="AZ66" s="6">
        <f t="shared" si="23"/>
        <v>0</v>
      </c>
      <c r="BA66" s="6">
        <f t="shared" si="23"/>
        <v>0</v>
      </c>
      <c r="BB66" s="6">
        <f t="shared" si="23"/>
        <v>0</v>
      </c>
      <c r="BC66" s="6">
        <f t="shared" si="23"/>
        <v>0</v>
      </c>
      <c r="BD66" s="6">
        <f t="shared" si="23"/>
        <v>0</v>
      </c>
      <c r="BE66" s="6">
        <f t="shared" si="23"/>
        <v>0</v>
      </c>
      <c r="BF66" s="6">
        <f t="shared" si="23"/>
        <v>0</v>
      </c>
      <c r="BG66" s="6">
        <f t="shared" si="23"/>
        <v>0</v>
      </c>
      <c r="BH66" s="6">
        <f t="shared" si="23"/>
        <v>2276272000</v>
      </c>
      <c r="BI66" s="6">
        <f t="shared" si="23"/>
        <v>2276273000</v>
      </c>
      <c r="BJ66" s="6">
        <f t="shared" si="23"/>
        <v>3910700100</v>
      </c>
      <c r="BK66" s="6">
        <f>AQ66+AS66+BH66+BI66+BJ66</f>
        <v>10900981037</v>
      </c>
      <c r="BL66" s="6">
        <f>SUM(BL67:BL67)</f>
        <v>0</v>
      </c>
    </row>
    <row r="67" spans="1:64" ht="30" customHeight="1" x14ac:dyDescent="0.2">
      <c r="A67" s="359"/>
      <c r="B67" s="359"/>
      <c r="C67" s="359"/>
      <c r="D67" s="350"/>
      <c r="E67" s="350"/>
      <c r="F67" s="350"/>
      <c r="G67" s="351"/>
      <c r="H67" s="387"/>
      <c r="I67" s="387"/>
      <c r="J67" s="387"/>
      <c r="K67" s="387"/>
      <c r="L67" s="343"/>
      <c r="M67" s="343"/>
      <c r="N67" s="343"/>
      <c r="O67" s="343"/>
      <c r="P67" s="343"/>
      <c r="Q67" s="343"/>
      <c r="R67" s="343"/>
      <c r="S67" s="343"/>
      <c r="T67" s="387"/>
      <c r="U67" s="346"/>
      <c r="V67" s="356"/>
      <c r="W67" s="273" t="s">
        <v>253</v>
      </c>
      <c r="X67" s="64" t="s">
        <v>254</v>
      </c>
      <c r="Y67" s="28" t="s">
        <v>255</v>
      </c>
      <c r="Z67" s="28"/>
      <c r="AA67" s="28"/>
      <c r="AB67" s="28"/>
      <c r="AC67" s="45">
        <v>1</v>
      </c>
      <c r="AD67" s="45">
        <v>0</v>
      </c>
      <c r="AE67" s="45">
        <v>1</v>
      </c>
      <c r="AF67" s="45">
        <v>1</v>
      </c>
      <c r="AG67" s="45">
        <v>0</v>
      </c>
      <c r="AH67" s="45">
        <v>0</v>
      </c>
      <c r="AI67" s="45">
        <v>0</v>
      </c>
      <c r="AJ67" s="45"/>
      <c r="AK67" s="257">
        <v>0</v>
      </c>
      <c r="AL67" s="257"/>
      <c r="AM67" s="45">
        <v>1</v>
      </c>
      <c r="AN67" s="45">
        <v>1</v>
      </c>
      <c r="AO67" s="45">
        <v>1</v>
      </c>
      <c r="AP67" s="45">
        <v>1</v>
      </c>
      <c r="AQ67" s="51">
        <v>1037735937</v>
      </c>
      <c r="AR67" s="11">
        <v>0</v>
      </c>
      <c r="AS67" s="7">
        <v>1400000000</v>
      </c>
      <c r="AT67" s="266">
        <v>965958750</v>
      </c>
      <c r="AU67" s="7">
        <v>0</v>
      </c>
      <c r="AV67" s="11">
        <v>0</v>
      </c>
      <c r="AW67" s="11">
        <v>0</v>
      </c>
      <c r="AX67" s="11">
        <v>0</v>
      </c>
      <c r="AY67" s="11">
        <v>0</v>
      </c>
      <c r="AZ67" s="11">
        <v>0</v>
      </c>
      <c r="BA67" s="28">
        <v>0</v>
      </c>
      <c r="BB67" s="28"/>
      <c r="BC67" s="28"/>
      <c r="BD67" s="28"/>
      <c r="BE67" s="28"/>
      <c r="BF67" s="28"/>
      <c r="BG67" s="28">
        <v>0</v>
      </c>
      <c r="BH67" s="11">
        <v>2276272000</v>
      </c>
      <c r="BI67" s="11">
        <v>2276273000</v>
      </c>
      <c r="BJ67" s="11">
        <v>3910700100</v>
      </c>
      <c r="BK67" s="33">
        <f>AQ67+AT67+BH67+BI67+BJ67</f>
        <v>10466939787</v>
      </c>
      <c r="BL67" s="33">
        <f>+AR67+AU67</f>
        <v>0</v>
      </c>
    </row>
    <row r="68" spans="1:64" ht="30" customHeight="1" x14ac:dyDescent="0.2">
      <c r="A68" s="359" t="s">
        <v>61</v>
      </c>
      <c r="B68" s="359" t="s">
        <v>62</v>
      </c>
      <c r="C68" s="359" t="s">
        <v>197</v>
      </c>
      <c r="D68" s="350" t="s">
        <v>257</v>
      </c>
      <c r="E68" s="350" t="s">
        <v>258</v>
      </c>
      <c r="F68" s="350" t="s">
        <v>59</v>
      </c>
      <c r="G68" s="351" t="s">
        <v>313</v>
      </c>
      <c r="H68" s="344">
        <v>10</v>
      </c>
      <c r="I68" s="344">
        <v>7</v>
      </c>
      <c r="J68" s="344">
        <v>40</v>
      </c>
      <c r="K68" s="344">
        <v>40</v>
      </c>
      <c r="L68" s="386">
        <v>5</v>
      </c>
      <c r="M68" s="344">
        <v>16</v>
      </c>
      <c r="N68" s="344">
        <v>26</v>
      </c>
      <c r="O68" s="344">
        <v>30</v>
      </c>
      <c r="P68" s="344">
        <v>32</v>
      </c>
      <c r="Q68" s="386">
        <v>40</v>
      </c>
      <c r="R68" s="344">
        <v>80</v>
      </c>
      <c r="S68" s="344">
        <v>90</v>
      </c>
      <c r="T68" s="344">
        <v>100</v>
      </c>
      <c r="U68" s="356">
        <v>0.12</v>
      </c>
      <c r="V68" s="344">
        <v>100</v>
      </c>
      <c r="W68" s="357" t="s">
        <v>256</v>
      </c>
      <c r="X68" s="357"/>
      <c r="Y68" s="357"/>
      <c r="Z68" s="357"/>
      <c r="AA68" s="357"/>
      <c r="AB68" s="357"/>
      <c r="AC68" s="357"/>
      <c r="AD68" s="357"/>
      <c r="AE68" s="357"/>
      <c r="AF68" s="357"/>
      <c r="AG68" s="357"/>
      <c r="AH68" s="357"/>
      <c r="AI68" s="357"/>
      <c r="AJ68" s="357"/>
      <c r="AK68" s="357"/>
      <c r="AL68" s="357"/>
      <c r="AM68" s="357"/>
      <c r="AN68" s="357"/>
      <c r="AO68" s="357"/>
      <c r="AP68" s="357"/>
      <c r="AQ68" s="6">
        <f>SUM(AQ69:AQ73)</f>
        <v>2150680000</v>
      </c>
      <c r="AR68" s="6">
        <f>SUM(AR69:AR73)</f>
        <v>1810940636</v>
      </c>
      <c r="AS68" s="6">
        <f>SUM(AS69:AS73)</f>
        <v>1003600000</v>
      </c>
      <c r="AT68" s="6">
        <f>SUM(AT69:AT73)</f>
        <v>2017550000</v>
      </c>
      <c r="AU68" s="6">
        <f t="shared" ref="AU68:BD68" si="24">SUM(AU69:AU73)</f>
        <v>295225626</v>
      </c>
      <c r="AV68" s="6">
        <f t="shared" si="24"/>
        <v>750343513</v>
      </c>
      <c r="AW68" s="6">
        <f t="shared" si="24"/>
        <v>1311521262</v>
      </c>
      <c r="AX68" s="6">
        <f>SUM(AX69:AX73)</f>
        <v>1372780282</v>
      </c>
      <c r="AY68" s="6">
        <f>SUM(AY69:AY73)</f>
        <v>1791512971</v>
      </c>
      <c r="AZ68" s="6">
        <f>SUM(AZ69:AZ73)</f>
        <v>1883799931</v>
      </c>
      <c r="BA68" s="6">
        <f t="shared" si="24"/>
        <v>1033384936</v>
      </c>
      <c r="BB68" s="6">
        <f t="shared" si="24"/>
        <v>713614882</v>
      </c>
      <c r="BC68" s="6">
        <f t="shared" si="24"/>
        <v>909144088</v>
      </c>
      <c r="BD68" s="6">
        <f t="shared" si="24"/>
        <v>926928146</v>
      </c>
      <c r="BE68" s="6">
        <f t="shared" ref="BE68:BJ68" si="25">SUM(BE69:BE73)</f>
        <v>938223038</v>
      </c>
      <c r="BF68" s="6">
        <f t="shared" si="25"/>
        <v>943063277</v>
      </c>
      <c r="BG68" s="6">
        <f t="shared" si="25"/>
        <v>1014383558</v>
      </c>
      <c r="BH68" s="6">
        <f t="shared" si="25"/>
        <v>1805068000</v>
      </c>
      <c r="BI68" s="6">
        <f t="shared" si="25"/>
        <v>1805068000</v>
      </c>
      <c r="BJ68" s="6">
        <f t="shared" si="25"/>
        <v>1805068000</v>
      </c>
      <c r="BK68" s="6">
        <f>AQ68+AS68+BH68+BI68+BJ68</f>
        <v>8569484000</v>
      </c>
      <c r="BL68" s="6">
        <f>SUM(BL69:BL73)</f>
        <v>2106166262</v>
      </c>
    </row>
    <row r="69" spans="1:64" ht="30" customHeight="1" x14ac:dyDescent="0.2">
      <c r="A69" s="359"/>
      <c r="B69" s="359"/>
      <c r="C69" s="359"/>
      <c r="D69" s="350"/>
      <c r="E69" s="350"/>
      <c r="F69" s="350"/>
      <c r="G69" s="351"/>
      <c r="H69" s="344"/>
      <c r="I69" s="344"/>
      <c r="J69" s="344"/>
      <c r="K69" s="344"/>
      <c r="L69" s="386"/>
      <c r="M69" s="344"/>
      <c r="N69" s="344"/>
      <c r="O69" s="344"/>
      <c r="P69" s="344"/>
      <c r="Q69" s="386"/>
      <c r="R69" s="344"/>
      <c r="S69" s="344"/>
      <c r="T69" s="344"/>
      <c r="U69" s="356"/>
      <c r="V69" s="344"/>
      <c r="W69" s="344" t="s">
        <v>263</v>
      </c>
      <c r="X69" s="70" t="s">
        <v>264</v>
      </c>
      <c r="Y69" s="41" t="s">
        <v>259</v>
      </c>
      <c r="Z69" s="41" t="s">
        <v>272</v>
      </c>
      <c r="AA69" s="281">
        <v>26</v>
      </c>
      <c r="AB69" s="275" t="s">
        <v>55</v>
      </c>
      <c r="AC69" s="249">
        <v>1</v>
      </c>
      <c r="AD69" s="249">
        <v>0</v>
      </c>
      <c r="AE69" s="249">
        <v>5</v>
      </c>
      <c r="AF69" s="249">
        <f>5+1</f>
        <v>6</v>
      </c>
      <c r="AG69" s="5">
        <v>0</v>
      </c>
      <c r="AH69" s="249">
        <v>1</v>
      </c>
      <c r="AI69" s="249">
        <v>3</v>
      </c>
      <c r="AJ69" s="249"/>
      <c r="AK69" s="144">
        <v>6</v>
      </c>
      <c r="AL69" s="144">
        <v>1</v>
      </c>
      <c r="AM69" s="249">
        <v>4</v>
      </c>
      <c r="AN69" s="5">
        <v>2</v>
      </c>
      <c r="AO69" s="5"/>
      <c r="AP69" s="61">
        <f>AD69+AF69+AM69+AN69+AO69</f>
        <v>12</v>
      </c>
      <c r="AQ69" s="7">
        <v>245400000</v>
      </c>
      <c r="AR69" s="7">
        <v>144000000</v>
      </c>
      <c r="AS69" s="7">
        <v>460309000</v>
      </c>
      <c r="AT69" s="266">
        <v>646550000</v>
      </c>
      <c r="AU69" s="7">
        <v>165800000</v>
      </c>
      <c r="AV69" s="7">
        <v>353050000</v>
      </c>
      <c r="AW69" s="7">
        <v>602150000</v>
      </c>
      <c r="AX69" s="7">
        <v>602150000</v>
      </c>
      <c r="AY69" s="7">
        <v>629150000</v>
      </c>
      <c r="AZ69" s="266">
        <v>629150000</v>
      </c>
      <c r="BA69" s="264">
        <v>99243333</v>
      </c>
      <c r="BB69" s="7">
        <v>67120000</v>
      </c>
      <c r="BC69" s="7">
        <v>76620000</v>
      </c>
      <c r="BD69" s="7">
        <v>88725178</v>
      </c>
      <c r="BE69" s="7">
        <v>88725178</v>
      </c>
      <c r="BF69" s="7">
        <v>88725178</v>
      </c>
      <c r="BG69" s="264">
        <v>88725178</v>
      </c>
      <c r="BH69" s="7">
        <v>623328000</v>
      </c>
      <c r="BI69" s="7">
        <v>623328000</v>
      </c>
      <c r="BJ69" s="11"/>
      <c r="BK69" s="33">
        <f>AQ69+AT69+BH69+BI69+BJ69</f>
        <v>2138606000</v>
      </c>
      <c r="BL69" s="33">
        <f>+AR69+AU69</f>
        <v>309800000</v>
      </c>
    </row>
    <row r="70" spans="1:64" ht="30" customHeight="1" x14ac:dyDescent="0.2">
      <c r="A70" s="359"/>
      <c r="B70" s="359"/>
      <c r="C70" s="359"/>
      <c r="D70" s="350"/>
      <c r="E70" s="350"/>
      <c r="F70" s="350"/>
      <c r="G70" s="351"/>
      <c r="H70" s="344"/>
      <c r="I70" s="344"/>
      <c r="J70" s="344"/>
      <c r="K70" s="344"/>
      <c r="L70" s="386"/>
      <c r="M70" s="344"/>
      <c r="N70" s="344"/>
      <c r="O70" s="344"/>
      <c r="P70" s="344"/>
      <c r="Q70" s="386"/>
      <c r="R70" s="344"/>
      <c r="S70" s="344"/>
      <c r="T70" s="344"/>
      <c r="U70" s="356"/>
      <c r="V70" s="344"/>
      <c r="W70" s="344"/>
      <c r="X70" s="70" t="s">
        <v>265</v>
      </c>
      <c r="Y70" s="41" t="s">
        <v>260</v>
      </c>
      <c r="Z70" s="41" t="s">
        <v>261</v>
      </c>
      <c r="AA70" s="280">
        <v>20</v>
      </c>
      <c r="AB70" s="274" t="s">
        <v>55</v>
      </c>
      <c r="AC70" s="45">
        <v>0.1</v>
      </c>
      <c r="AD70" s="45">
        <v>7.0000000000000007E-2</v>
      </c>
      <c r="AE70" s="45">
        <v>0.3</v>
      </c>
      <c r="AF70" s="45">
        <v>0.3</v>
      </c>
      <c r="AG70" s="4">
        <v>7.0000000000000007E-2</v>
      </c>
      <c r="AH70" s="45">
        <v>0.1</v>
      </c>
      <c r="AI70" s="45">
        <v>0.2</v>
      </c>
      <c r="AJ70" s="85"/>
      <c r="AK70" s="257">
        <v>0.3</v>
      </c>
      <c r="AL70" s="257"/>
      <c r="AM70" s="45">
        <v>0.25</v>
      </c>
      <c r="AN70" s="4">
        <v>0.25</v>
      </c>
      <c r="AO70" s="4">
        <v>0.13</v>
      </c>
      <c r="AP70" s="4">
        <v>1</v>
      </c>
      <c r="AQ70" s="7">
        <v>1299200000</v>
      </c>
      <c r="AR70" s="7">
        <v>1105660369</v>
      </c>
      <c r="AS70" s="7">
        <v>31491000</v>
      </c>
      <c r="AT70" s="266">
        <v>831312487</v>
      </c>
      <c r="AU70" s="7">
        <v>0</v>
      </c>
      <c r="AV70" s="7">
        <v>0</v>
      </c>
      <c r="AW70" s="7">
        <v>312077749</v>
      </c>
      <c r="AX70" s="7">
        <v>373336769</v>
      </c>
      <c r="AY70" s="7">
        <v>684970310</v>
      </c>
      <c r="AZ70" s="266">
        <v>714963270</v>
      </c>
      <c r="BA70" s="264">
        <v>737215215</v>
      </c>
      <c r="BB70" s="7">
        <v>468303531</v>
      </c>
      <c r="BC70" s="7">
        <v>651747950</v>
      </c>
      <c r="BD70" s="7">
        <v>655567830</v>
      </c>
      <c r="BE70" s="7">
        <v>659945874</v>
      </c>
      <c r="BF70" s="7">
        <v>659945874</v>
      </c>
      <c r="BG70" s="264">
        <v>728731994</v>
      </c>
      <c r="BH70" s="7">
        <v>542107000</v>
      </c>
      <c r="BI70" s="7">
        <v>542107000</v>
      </c>
      <c r="BJ70" s="11">
        <v>542107000</v>
      </c>
      <c r="BK70" s="33">
        <f>AQ70+AT70+BH70+BI70+BJ70</f>
        <v>3756833487</v>
      </c>
      <c r="BL70" s="33">
        <f>+AR70+AU70</f>
        <v>1105660369</v>
      </c>
    </row>
    <row r="71" spans="1:64" ht="30" customHeight="1" x14ac:dyDescent="0.2">
      <c r="A71" s="359"/>
      <c r="B71" s="359"/>
      <c r="C71" s="359"/>
      <c r="D71" s="350"/>
      <c r="E71" s="350"/>
      <c r="F71" s="350"/>
      <c r="G71" s="351"/>
      <c r="H71" s="344"/>
      <c r="I71" s="344"/>
      <c r="J71" s="344"/>
      <c r="K71" s="344"/>
      <c r="L71" s="386"/>
      <c r="M71" s="344"/>
      <c r="N71" s="344"/>
      <c r="O71" s="344"/>
      <c r="P71" s="344"/>
      <c r="Q71" s="386"/>
      <c r="R71" s="344"/>
      <c r="S71" s="344"/>
      <c r="T71" s="344"/>
      <c r="U71" s="356"/>
      <c r="V71" s="344"/>
      <c r="W71" s="344"/>
      <c r="X71" s="70" t="s">
        <v>266</v>
      </c>
      <c r="Y71" s="41" t="s">
        <v>262</v>
      </c>
      <c r="Z71" s="41" t="s">
        <v>262</v>
      </c>
      <c r="AA71" s="280">
        <v>18</v>
      </c>
      <c r="AB71" s="274" t="s">
        <v>54</v>
      </c>
      <c r="AC71" s="249">
        <v>1</v>
      </c>
      <c r="AD71" s="249">
        <v>0</v>
      </c>
      <c r="AE71" s="249"/>
      <c r="AF71" s="249"/>
      <c r="AG71" s="5"/>
      <c r="AH71" s="249"/>
      <c r="AI71" s="249"/>
      <c r="AJ71" s="249"/>
      <c r="AK71" s="144">
        <v>0</v>
      </c>
      <c r="AL71" s="144">
        <v>0</v>
      </c>
      <c r="AM71" s="249">
        <v>1</v>
      </c>
      <c r="AN71" s="5">
        <v>1</v>
      </c>
      <c r="AO71" s="5">
        <v>1</v>
      </c>
      <c r="AP71" s="61">
        <f>AD71+AF71+AM71+AN71+AO71</f>
        <v>3</v>
      </c>
      <c r="AQ71" s="7">
        <v>31800000</v>
      </c>
      <c r="AR71" s="7">
        <v>0</v>
      </c>
      <c r="AS71" s="7"/>
      <c r="AT71" s="266">
        <v>0</v>
      </c>
      <c r="AU71" s="7"/>
      <c r="AV71" s="7"/>
      <c r="AW71" s="7"/>
      <c r="AX71" s="7"/>
      <c r="AY71" s="7"/>
      <c r="AZ71" s="266">
        <v>0</v>
      </c>
      <c r="BA71" s="264">
        <v>0</v>
      </c>
      <c r="BB71" s="7"/>
      <c r="BC71" s="7"/>
      <c r="BD71" s="7"/>
      <c r="BE71" s="7"/>
      <c r="BF71" s="7"/>
      <c r="BG71" s="264">
        <v>0</v>
      </c>
      <c r="BH71" s="7">
        <v>264442000</v>
      </c>
      <c r="BI71" s="7">
        <v>264442000</v>
      </c>
      <c r="BJ71" s="11">
        <v>264442000</v>
      </c>
      <c r="BK71" s="33">
        <f>AQ71+AT71+BH71+BI71+BJ71</f>
        <v>825126000</v>
      </c>
      <c r="BL71" s="33">
        <f>+AR71+AU71</f>
        <v>0</v>
      </c>
    </row>
    <row r="72" spans="1:64" ht="30" customHeight="1" x14ac:dyDescent="0.2">
      <c r="A72" s="359"/>
      <c r="B72" s="359"/>
      <c r="C72" s="359"/>
      <c r="D72" s="350"/>
      <c r="E72" s="350"/>
      <c r="F72" s="350"/>
      <c r="G72" s="351"/>
      <c r="H72" s="344"/>
      <c r="I72" s="344"/>
      <c r="J72" s="344"/>
      <c r="K72" s="344"/>
      <c r="L72" s="386"/>
      <c r="M72" s="344"/>
      <c r="N72" s="344"/>
      <c r="O72" s="344"/>
      <c r="P72" s="344"/>
      <c r="Q72" s="386"/>
      <c r="R72" s="344"/>
      <c r="S72" s="344"/>
      <c r="T72" s="344"/>
      <c r="U72" s="356"/>
      <c r="V72" s="344"/>
      <c r="W72" s="344" t="s">
        <v>269</v>
      </c>
      <c r="X72" s="70" t="s">
        <v>270</v>
      </c>
      <c r="Y72" s="41" t="s">
        <v>267</v>
      </c>
      <c r="Z72" s="41" t="s">
        <v>267</v>
      </c>
      <c r="AA72" s="280">
        <v>26</v>
      </c>
      <c r="AB72" s="274" t="s">
        <v>54</v>
      </c>
      <c r="AC72" s="45">
        <v>1</v>
      </c>
      <c r="AD72" s="45">
        <v>1</v>
      </c>
      <c r="AE72" s="45">
        <v>1</v>
      </c>
      <c r="AF72" s="45">
        <v>1</v>
      </c>
      <c r="AG72" s="65">
        <v>0.2233</v>
      </c>
      <c r="AH72" s="45">
        <v>0.5</v>
      </c>
      <c r="AI72" s="45">
        <v>0.7</v>
      </c>
      <c r="AJ72" s="45">
        <v>0.44</v>
      </c>
      <c r="AK72" s="257">
        <v>0.7</v>
      </c>
      <c r="AL72" s="257"/>
      <c r="AM72" s="45">
        <v>1</v>
      </c>
      <c r="AN72" s="4">
        <v>1</v>
      </c>
      <c r="AO72" s="4">
        <v>1</v>
      </c>
      <c r="AP72" s="4">
        <v>1</v>
      </c>
      <c r="AQ72" s="7">
        <v>394280000</v>
      </c>
      <c r="AR72" s="7">
        <v>381280267</v>
      </c>
      <c r="AS72" s="7">
        <v>292200000</v>
      </c>
      <c r="AT72" s="266">
        <v>539687513</v>
      </c>
      <c r="AU72" s="7">
        <v>129425626</v>
      </c>
      <c r="AV72" s="7">
        <v>397293513</v>
      </c>
      <c r="AW72" s="7">
        <v>397293513</v>
      </c>
      <c r="AX72" s="7">
        <v>397293513</v>
      </c>
      <c r="AY72" s="7">
        <v>477392661</v>
      </c>
      <c r="AZ72" s="266">
        <v>539686661</v>
      </c>
      <c r="BA72" s="264">
        <v>196926388</v>
      </c>
      <c r="BB72" s="7">
        <f>183033309-4841958</f>
        <v>178191351</v>
      </c>
      <c r="BC72" s="7">
        <v>180776138</v>
      </c>
      <c r="BD72" s="7">
        <v>182635138</v>
      </c>
      <c r="BE72" s="7">
        <v>189551986</v>
      </c>
      <c r="BF72" s="7">
        <v>194392225</v>
      </c>
      <c r="BG72" s="264">
        <v>196926386</v>
      </c>
      <c r="BH72" s="7">
        <v>299636000</v>
      </c>
      <c r="BI72" s="7">
        <v>299636000</v>
      </c>
      <c r="BJ72" s="11">
        <v>299636000</v>
      </c>
      <c r="BK72" s="33">
        <f>AQ72+AT72+BH72+BI72+BJ72</f>
        <v>1832875513</v>
      </c>
      <c r="BL72" s="33">
        <f>+AR72+AU72</f>
        <v>510705893</v>
      </c>
    </row>
    <row r="73" spans="1:64" ht="30" customHeight="1" x14ac:dyDescent="0.2">
      <c r="A73" s="359"/>
      <c r="B73" s="359"/>
      <c r="C73" s="359"/>
      <c r="D73" s="350"/>
      <c r="E73" s="350"/>
      <c r="F73" s="350"/>
      <c r="G73" s="351"/>
      <c r="H73" s="344"/>
      <c r="I73" s="344"/>
      <c r="J73" s="344"/>
      <c r="K73" s="344"/>
      <c r="L73" s="386"/>
      <c r="M73" s="344"/>
      <c r="N73" s="344"/>
      <c r="O73" s="344"/>
      <c r="P73" s="344"/>
      <c r="Q73" s="386"/>
      <c r="R73" s="344"/>
      <c r="S73" s="344"/>
      <c r="T73" s="344"/>
      <c r="U73" s="356"/>
      <c r="V73" s="344"/>
      <c r="W73" s="344"/>
      <c r="X73" s="70" t="s">
        <v>271</v>
      </c>
      <c r="Y73" s="41" t="s">
        <v>268</v>
      </c>
      <c r="Z73" s="41" t="s">
        <v>268</v>
      </c>
      <c r="AA73" s="280">
        <v>10</v>
      </c>
      <c r="AB73" s="274" t="s">
        <v>54</v>
      </c>
      <c r="AC73" s="249">
        <v>1</v>
      </c>
      <c r="AD73" s="249">
        <v>0</v>
      </c>
      <c r="AE73" s="249"/>
      <c r="AF73" s="249"/>
      <c r="AG73" s="5"/>
      <c r="AH73" s="249"/>
      <c r="AI73" s="249"/>
      <c r="AJ73" s="249"/>
      <c r="AK73" s="144">
        <v>0</v>
      </c>
      <c r="AL73" s="144">
        <v>0</v>
      </c>
      <c r="AM73" s="249">
        <v>1</v>
      </c>
      <c r="AN73" s="5">
        <v>1</v>
      </c>
      <c r="AO73" s="5">
        <v>1</v>
      </c>
      <c r="AP73" s="61">
        <v>1</v>
      </c>
      <c r="AQ73" s="7">
        <v>180000000</v>
      </c>
      <c r="AR73" s="7">
        <v>180000000</v>
      </c>
      <c r="AS73" s="7">
        <v>219600000</v>
      </c>
      <c r="AT73" s="266">
        <v>0</v>
      </c>
      <c r="AU73" s="7"/>
      <c r="AV73" s="7"/>
      <c r="AW73" s="7"/>
      <c r="AX73" s="7"/>
      <c r="AY73" s="7"/>
      <c r="AZ73" s="266">
        <v>0</v>
      </c>
      <c r="BA73" s="264">
        <v>0</v>
      </c>
      <c r="BB73" s="7"/>
      <c r="BC73" s="7"/>
      <c r="BD73" s="7"/>
      <c r="BE73" s="7"/>
      <c r="BF73" s="7"/>
      <c r="BG73" s="264">
        <v>0</v>
      </c>
      <c r="BH73" s="7">
        <v>75555000</v>
      </c>
      <c r="BI73" s="7">
        <v>75555000</v>
      </c>
      <c r="BJ73" s="11">
        <v>698883000</v>
      </c>
      <c r="BK73" s="33">
        <f>AQ73+AT73+BH73+BI73+BJ73</f>
        <v>1029993000</v>
      </c>
      <c r="BL73" s="33">
        <f>+AR73+AU73</f>
        <v>180000000</v>
      </c>
    </row>
    <row r="74" spans="1:64" ht="30" customHeight="1" x14ac:dyDescent="0.2">
      <c r="A74" s="359" t="s">
        <v>299</v>
      </c>
      <c r="B74" s="359" t="s">
        <v>301</v>
      </c>
      <c r="C74" s="359" t="s">
        <v>302</v>
      </c>
      <c r="D74" s="350" t="s">
        <v>300</v>
      </c>
      <c r="E74" s="350" t="s">
        <v>331</v>
      </c>
      <c r="F74" s="350" t="s">
        <v>59</v>
      </c>
      <c r="G74" s="351" t="s">
        <v>313</v>
      </c>
      <c r="H74" s="342">
        <v>0.15</v>
      </c>
      <c r="I74" s="342">
        <v>0.15</v>
      </c>
      <c r="J74" s="342">
        <v>0.4</v>
      </c>
      <c r="K74" s="342">
        <v>0.4</v>
      </c>
      <c r="L74" s="388">
        <v>0.11</v>
      </c>
      <c r="M74" s="342">
        <v>0.11</v>
      </c>
      <c r="N74" s="342">
        <v>0.21</v>
      </c>
      <c r="O74" s="342">
        <v>0.24</v>
      </c>
      <c r="P74" s="342">
        <v>0.32</v>
      </c>
      <c r="Q74" s="422">
        <v>0.47</v>
      </c>
      <c r="R74" s="342">
        <v>0.6</v>
      </c>
      <c r="S74" s="342">
        <v>0.8</v>
      </c>
      <c r="T74" s="342">
        <v>1</v>
      </c>
      <c r="U74" s="355"/>
      <c r="V74" s="342">
        <v>1</v>
      </c>
      <c r="W74" s="357" t="s">
        <v>273</v>
      </c>
      <c r="X74" s="357"/>
      <c r="Y74" s="357"/>
      <c r="Z74" s="357"/>
      <c r="AA74" s="357"/>
      <c r="AB74" s="357"/>
      <c r="AC74" s="357"/>
      <c r="AD74" s="357"/>
      <c r="AE74" s="357"/>
      <c r="AF74" s="357"/>
      <c r="AG74" s="357"/>
      <c r="AH74" s="357"/>
      <c r="AI74" s="357"/>
      <c r="AJ74" s="357"/>
      <c r="AK74" s="357"/>
      <c r="AL74" s="357"/>
      <c r="AM74" s="357"/>
      <c r="AN74" s="357"/>
      <c r="AO74" s="357"/>
      <c r="AP74" s="357"/>
      <c r="AQ74" s="6">
        <f>SUM(AQ75:AQ82)</f>
        <v>5747066000</v>
      </c>
      <c r="AR74" s="6">
        <f>SUM(AR75:AR82)</f>
        <v>5249200743</v>
      </c>
      <c r="AS74" s="6">
        <f>SUM(AS75:AS82)</f>
        <v>6899465000</v>
      </c>
      <c r="AT74" s="6">
        <f>SUM(AT75:AT82)</f>
        <v>6064005742</v>
      </c>
      <c r="AU74" s="6">
        <f t="shared" ref="AU74:BD74" si="26">SUM(AU75:AU82)</f>
        <v>1144822206</v>
      </c>
      <c r="AV74" s="6">
        <f t="shared" si="26"/>
        <v>3025890622</v>
      </c>
      <c r="AW74" s="6">
        <f t="shared" si="26"/>
        <v>4178229798</v>
      </c>
      <c r="AX74" s="6">
        <f>SUM(AX75:AX82)</f>
        <v>4469622872</v>
      </c>
      <c r="AY74" s="6">
        <f>SUM(AY75:AY82)</f>
        <v>5478300772</v>
      </c>
      <c r="AZ74" s="6">
        <f>SUM(AZ75:AZ82)</f>
        <v>5900173213</v>
      </c>
      <c r="BA74" s="6">
        <f t="shared" si="26"/>
        <v>3505058616</v>
      </c>
      <c r="BB74" s="6">
        <f t="shared" si="26"/>
        <v>892244371</v>
      </c>
      <c r="BC74" s="6">
        <f t="shared" si="26"/>
        <v>1908921931</v>
      </c>
      <c r="BD74" s="6">
        <f t="shared" si="26"/>
        <v>1957632487</v>
      </c>
      <c r="BE74" s="6">
        <f t="shared" ref="BE74:BJ74" si="27">SUM(BE75:BE82)</f>
        <v>1973230265</v>
      </c>
      <c r="BF74" s="6">
        <f t="shared" si="27"/>
        <v>2375012297</v>
      </c>
      <c r="BG74" s="6">
        <f t="shared" si="27"/>
        <v>2476065912</v>
      </c>
      <c r="BH74" s="6">
        <f t="shared" si="27"/>
        <v>7542272000</v>
      </c>
      <c r="BI74" s="6">
        <f t="shared" si="27"/>
        <v>7542272000</v>
      </c>
      <c r="BJ74" s="6">
        <f t="shared" si="27"/>
        <v>7542272000</v>
      </c>
      <c r="BK74" s="6">
        <f>AQ74+AS74+BH74+BI74+BJ74</f>
        <v>35273347000</v>
      </c>
      <c r="BL74" s="30">
        <f>SUM(BL75:BL82)</f>
        <v>6394022949</v>
      </c>
    </row>
    <row r="75" spans="1:64" ht="30" customHeight="1" x14ac:dyDescent="0.2">
      <c r="A75" s="359"/>
      <c r="B75" s="359"/>
      <c r="C75" s="359"/>
      <c r="D75" s="350"/>
      <c r="E75" s="350"/>
      <c r="F75" s="350"/>
      <c r="G75" s="351"/>
      <c r="H75" s="342"/>
      <c r="I75" s="342"/>
      <c r="J75" s="342"/>
      <c r="K75" s="342"/>
      <c r="L75" s="388"/>
      <c r="M75" s="342"/>
      <c r="N75" s="342"/>
      <c r="O75" s="342"/>
      <c r="P75" s="342"/>
      <c r="Q75" s="422"/>
      <c r="R75" s="342"/>
      <c r="S75" s="342"/>
      <c r="T75" s="342"/>
      <c r="U75" s="355"/>
      <c r="V75" s="342"/>
      <c r="W75" s="252" t="s">
        <v>274</v>
      </c>
      <c r="X75" s="49" t="s">
        <v>286</v>
      </c>
      <c r="Y75" s="39"/>
      <c r="Z75" s="39"/>
      <c r="AA75" s="281">
        <v>10</v>
      </c>
      <c r="AB75" s="276" t="s">
        <v>54</v>
      </c>
      <c r="AC75" s="45">
        <v>1</v>
      </c>
      <c r="AD75" s="45">
        <v>1</v>
      </c>
      <c r="AE75" s="45">
        <v>1</v>
      </c>
      <c r="AF75" s="45">
        <v>1</v>
      </c>
      <c r="AG75" s="4">
        <v>0</v>
      </c>
      <c r="AH75" s="45">
        <v>0</v>
      </c>
      <c r="AI75" s="76">
        <f>8.33*9%</f>
        <v>0.74970000000000003</v>
      </c>
      <c r="AJ75" s="86">
        <v>0.9163</v>
      </c>
      <c r="AK75" s="258">
        <v>1</v>
      </c>
      <c r="AL75" s="258"/>
      <c r="AM75" s="45">
        <v>1</v>
      </c>
      <c r="AN75" s="45">
        <v>1</v>
      </c>
      <c r="AO75" s="45">
        <v>1</v>
      </c>
      <c r="AP75" s="45">
        <v>1</v>
      </c>
      <c r="AQ75" s="11">
        <v>1339990000</v>
      </c>
      <c r="AR75" s="11">
        <v>1267890000</v>
      </c>
      <c r="AS75" s="7">
        <v>2674490000</v>
      </c>
      <c r="AT75" s="266">
        <v>2675837324</v>
      </c>
      <c r="AU75" s="7">
        <v>786740000</v>
      </c>
      <c r="AV75" s="7">
        <v>1991392000</v>
      </c>
      <c r="AW75" s="7">
        <v>2396456200</v>
      </c>
      <c r="AX75" s="7">
        <v>2432994667</v>
      </c>
      <c r="AY75" s="7">
        <v>2490757067</v>
      </c>
      <c r="AZ75" s="266">
        <v>2623261467</v>
      </c>
      <c r="BA75" s="264">
        <v>297146665</v>
      </c>
      <c r="BB75" s="7">
        <v>279613332</v>
      </c>
      <c r="BC75" s="7">
        <v>286413332</v>
      </c>
      <c r="BD75" s="7">
        <v>286413332</v>
      </c>
      <c r="BE75" s="7">
        <v>286413332</v>
      </c>
      <c r="BF75" s="7">
        <v>286413332</v>
      </c>
      <c r="BG75" s="264">
        <v>286413332</v>
      </c>
      <c r="BH75" s="7">
        <v>1698087000</v>
      </c>
      <c r="BI75" s="11">
        <v>1698087000</v>
      </c>
      <c r="BJ75" s="11">
        <v>1698087000</v>
      </c>
      <c r="BK75" s="33">
        <f t="shared" ref="BK75:BK82" si="28">AQ75+AT75+BH75+BI75+BJ75</f>
        <v>9110088324</v>
      </c>
      <c r="BL75" s="33">
        <f t="shared" ref="BL75:BL82" si="29">+AR75+AU75</f>
        <v>2054630000</v>
      </c>
    </row>
    <row r="76" spans="1:64" ht="30" customHeight="1" x14ac:dyDescent="0.2">
      <c r="A76" s="359"/>
      <c r="B76" s="359"/>
      <c r="C76" s="359"/>
      <c r="D76" s="350"/>
      <c r="E76" s="350"/>
      <c r="F76" s="350"/>
      <c r="G76" s="351"/>
      <c r="H76" s="342"/>
      <c r="I76" s="342"/>
      <c r="J76" s="342"/>
      <c r="K76" s="342"/>
      <c r="L76" s="388"/>
      <c r="M76" s="342"/>
      <c r="N76" s="342"/>
      <c r="O76" s="342"/>
      <c r="P76" s="342"/>
      <c r="Q76" s="422"/>
      <c r="R76" s="342"/>
      <c r="S76" s="342"/>
      <c r="T76" s="342"/>
      <c r="U76" s="355"/>
      <c r="V76" s="342"/>
      <c r="W76" s="341" t="s">
        <v>291</v>
      </c>
      <c r="X76" s="49" t="s">
        <v>287</v>
      </c>
      <c r="Y76" s="39" t="s">
        <v>275</v>
      </c>
      <c r="Z76" s="39" t="s">
        <v>275</v>
      </c>
      <c r="AA76" s="280">
        <v>10</v>
      </c>
      <c r="AB76" s="277" t="s">
        <v>54</v>
      </c>
      <c r="AC76" s="251">
        <v>1</v>
      </c>
      <c r="AD76" s="251">
        <v>1</v>
      </c>
      <c r="AE76" s="251">
        <v>1</v>
      </c>
      <c r="AF76" s="251">
        <v>1</v>
      </c>
      <c r="AG76" s="66">
        <v>0.11</v>
      </c>
      <c r="AH76" s="57">
        <v>0.3</v>
      </c>
      <c r="AI76" s="57">
        <v>0.6</v>
      </c>
      <c r="AJ76" s="57">
        <v>0.8</v>
      </c>
      <c r="AK76" s="259">
        <v>0.84</v>
      </c>
      <c r="AL76" s="259"/>
      <c r="AM76" s="251">
        <v>1</v>
      </c>
      <c r="AN76" s="251">
        <v>1</v>
      </c>
      <c r="AO76" s="251">
        <v>1</v>
      </c>
      <c r="AP76" s="251">
        <v>1</v>
      </c>
      <c r="AQ76" s="11">
        <v>228110000</v>
      </c>
      <c r="AR76" s="11">
        <v>219503080</v>
      </c>
      <c r="AS76" s="7">
        <v>372500000</v>
      </c>
      <c r="AT76" s="266">
        <v>338439867</v>
      </c>
      <c r="AU76" s="7">
        <v>100800000</v>
      </c>
      <c r="AV76" s="7">
        <v>248350000</v>
      </c>
      <c r="AW76" s="7">
        <v>279100000</v>
      </c>
      <c r="AX76" s="7">
        <v>296866667</v>
      </c>
      <c r="AY76" s="7">
        <v>307039867</v>
      </c>
      <c r="AZ76" s="266">
        <v>296789867</v>
      </c>
      <c r="BA76" s="264">
        <v>37136666</v>
      </c>
      <c r="BB76" s="7">
        <v>33615666</v>
      </c>
      <c r="BC76" s="7">
        <v>33615666</v>
      </c>
      <c r="BD76" s="7">
        <v>33615666</v>
      </c>
      <c r="BE76" s="7">
        <v>33615666</v>
      </c>
      <c r="BF76" s="7">
        <v>33615666</v>
      </c>
      <c r="BG76" s="264">
        <v>33615666</v>
      </c>
      <c r="BH76" s="7">
        <v>230886000</v>
      </c>
      <c r="BI76" s="11">
        <v>230886000</v>
      </c>
      <c r="BJ76" s="11">
        <v>230886000</v>
      </c>
      <c r="BK76" s="33">
        <f t="shared" si="28"/>
        <v>1259207867</v>
      </c>
      <c r="BL76" s="33">
        <f t="shared" si="29"/>
        <v>320303080</v>
      </c>
    </row>
    <row r="77" spans="1:64" ht="30" customHeight="1" x14ac:dyDescent="0.2">
      <c r="A77" s="359"/>
      <c r="B77" s="359"/>
      <c r="C77" s="359"/>
      <c r="D77" s="350"/>
      <c r="E77" s="350"/>
      <c r="F77" s="350"/>
      <c r="G77" s="351"/>
      <c r="H77" s="342"/>
      <c r="I77" s="342"/>
      <c r="J77" s="342"/>
      <c r="K77" s="342"/>
      <c r="L77" s="388"/>
      <c r="M77" s="342"/>
      <c r="N77" s="342"/>
      <c r="O77" s="342"/>
      <c r="P77" s="342"/>
      <c r="Q77" s="422"/>
      <c r="R77" s="342"/>
      <c r="S77" s="342"/>
      <c r="T77" s="342"/>
      <c r="U77" s="355"/>
      <c r="V77" s="342"/>
      <c r="W77" s="341"/>
      <c r="X77" s="49" t="s">
        <v>288</v>
      </c>
      <c r="Y77" s="39" t="s">
        <v>276</v>
      </c>
      <c r="Z77" s="39" t="s">
        <v>277</v>
      </c>
      <c r="AA77" s="280">
        <v>10</v>
      </c>
      <c r="AB77" s="277" t="s">
        <v>54</v>
      </c>
      <c r="AC77" s="251">
        <v>21</v>
      </c>
      <c r="AD77" s="251">
        <v>21</v>
      </c>
      <c r="AE77" s="251">
        <v>21</v>
      </c>
      <c r="AF77" s="251">
        <v>21</v>
      </c>
      <c r="AG77" s="61">
        <v>9</v>
      </c>
      <c r="AH77" s="251">
        <v>9</v>
      </c>
      <c r="AI77" s="251">
        <v>9</v>
      </c>
      <c r="AJ77" s="251">
        <v>9</v>
      </c>
      <c r="AK77" s="260">
        <v>21</v>
      </c>
      <c r="AL77" s="260"/>
      <c r="AM77" s="251">
        <v>21</v>
      </c>
      <c r="AN77" s="251">
        <v>21</v>
      </c>
      <c r="AO77" s="251">
        <v>21</v>
      </c>
      <c r="AP77" s="251">
        <v>21</v>
      </c>
      <c r="AQ77" s="11">
        <v>105350000</v>
      </c>
      <c r="AR77" s="11">
        <v>65400000</v>
      </c>
      <c r="AS77" s="7">
        <v>307848000</v>
      </c>
      <c r="AT77" s="266">
        <v>204611913</v>
      </c>
      <c r="AU77" s="7">
        <v>40000000</v>
      </c>
      <c r="AV77" s="7">
        <v>175150000</v>
      </c>
      <c r="AW77" s="7">
        <v>175150000</v>
      </c>
      <c r="AX77" s="7">
        <v>175150000</v>
      </c>
      <c r="AY77" s="7">
        <v>175150000</v>
      </c>
      <c r="AZ77" s="266">
        <v>182900000</v>
      </c>
      <c r="BA77" s="264">
        <v>19160000</v>
      </c>
      <c r="BB77" s="7">
        <v>5760000</v>
      </c>
      <c r="BC77" s="7">
        <v>5760000</v>
      </c>
      <c r="BD77" s="7">
        <v>5760000</v>
      </c>
      <c r="BE77" s="7">
        <v>5760000</v>
      </c>
      <c r="BF77" s="7">
        <v>5760000</v>
      </c>
      <c r="BG77" s="264">
        <v>5760000</v>
      </c>
      <c r="BH77" s="7">
        <v>307848000</v>
      </c>
      <c r="BI77" s="11">
        <v>307848000</v>
      </c>
      <c r="BJ77" s="11">
        <v>307848000</v>
      </c>
      <c r="BK77" s="33">
        <f t="shared" si="28"/>
        <v>1233505913</v>
      </c>
      <c r="BL77" s="33">
        <f t="shared" si="29"/>
        <v>105400000</v>
      </c>
    </row>
    <row r="78" spans="1:64" ht="30" customHeight="1" x14ac:dyDescent="0.2">
      <c r="A78" s="359"/>
      <c r="B78" s="359"/>
      <c r="C78" s="359"/>
      <c r="D78" s="350"/>
      <c r="E78" s="350"/>
      <c r="F78" s="350"/>
      <c r="G78" s="351"/>
      <c r="H78" s="342"/>
      <c r="I78" s="342"/>
      <c r="J78" s="342"/>
      <c r="K78" s="342"/>
      <c r="L78" s="388"/>
      <c r="M78" s="342"/>
      <c r="N78" s="342"/>
      <c r="O78" s="342"/>
      <c r="P78" s="342"/>
      <c r="Q78" s="422"/>
      <c r="R78" s="342"/>
      <c r="S78" s="342"/>
      <c r="T78" s="342"/>
      <c r="U78" s="355"/>
      <c r="V78" s="342"/>
      <c r="W78" s="252" t="s">
        <v>292</v>
      </c>
      <c r="X78" s="49" t="s">
        <v>289</v>
      </c>
      <c r="Y78" s="39" t="s">
        <v>278</v>
      </c>
      <c r="Z78" s="39" t="s">
        <v>279</v>
      </c>
      <c r="AA78" s="280">
        <v>20</v>
      </c>
      <c r="AB78" s="277" t="s">
        <v>54</v>
      </c>
      <c r="AC78" s="45">
        <v>1</v>
      </c>
      <c r="AD78" s="45">
        <v>1</v>
      </c>
      <c r="AE78" s="45">
        <v>1</v>
      </c>
      <c r="AF78" s="45">
        <v>1</v>
      </c>
      <c r="AG78" s="65">
        <v>0.24990000000000001</v>
      </c>
      <c r="AH78" s="45">
        <v>0.36</v>
      </c>
      <c r="AI78" s="45">
        <v>0.51</v>
      </c>
      <c r="AJ78" s="45">
        <v>0.61</v>
      </c>
      <c r="AK78" s="257">
        <v>0.83</v>
      </c>
      <c r="AL78" s="257"/>
      <c r="AM78" s="45">
        <v>1</v>
      </c>
      <c r="AN78" s="45">
        <v>1</v>
      </c>
      <c r="AO78" s="45">
        <v>1</v>
      </c>
      <c r="AP78" s="45">
        <v>1</v>
      </c>
      <c r="AQ78" s="11">
        <v>641364680</v>
      </c>
      <c r="AR78" s="11">
        <v>575459921</v>
      </c>
      <c r="AS78" s="7">
        <v>2107870000</v>
      </c>
      <c r="AT78" s="266">
        <v>1382502338</v>
      </c>
      <c r="AU78" s="7">
        <v>78400000</v>
      </c>
      <c r="AV78" s="7">
        <v>353034816</v>
      </c>
      <c r="AW78" s="7">
        <v>636229398</v>
      </c>
      <c r="AX78" s="7">
        <v>673317338</v>
      </c>
      <c r="AY78" s="7">
        <v>1132502338</v>
      </c>
      <c r="AZ78" s="266">
        <v>1378191638</v>
      </c>
      <c r="BA78" s="264">
        <v>350914589</v>
      </c>
      <c r="BB78" s="7">
        <v>124082608</v>
      </c>
      <c r="BC78" s="7">
        <v>333302160</v>
      </c>
      <c r="BD78" s="7">
        <v>341962825</v>
      </c>
      <c r="BE78" s="7">
        <v>346610419</v>
      </c>
      <c r="BF78" s="7">
        <v>346448562</v>
      </c>
      <c r="BG78" s="264">
        <v>346448562</v>
      </c>
      <c r="BH78" s="7">
        <v>923543000</v>
      </c>
      <c r="BI78" s="11">
        <v>923543000</v>
      </c>
      <c r="BJ78" s="11">
        <v>923543000</v>
      </c>
      <c r="BK78" s="33">
        <f t="shared" si="28"/>
        <v>4794496018</v>
      </c>
      <c r="BL78" s="33">
        <f t="shared" si="29"/>
        <v>653859921</v>
      </c>
    </row>
    <row r="79" spans="1:64" ht="30" customHeight="1" x14ac:dyDescent="0.2">
      <c r="A79" s="359"/>
      <c r="B79" s="359"/>
      <c r="C79" s="359"/>
      <c r="D79" s="350"/>
      <c r="E79" s="350"/>
      <c r="F79" s="350"/>
      <c r="G79" s="351"/>
      <c r="H79" s="342"/>
      <c r="I79" s="342"/>
      <c r="J79" s="342"/>
      <c r="K79" s="342"/>
      <c r="L79" s="388"/>
      <c r="M79" s="342"/>
      <c r="N79" s="342"/>
      <c r="O79" s="342"/>
      <c r="P79" s="342"/>
      <c r="Q79" s="422"/>
      <c r="R79" s="342"/>
      <c r="S79" s="342"/>
      <c r="T79" s="342"/>
      <c r="U79" s="355"/>
      <c r="V79" s="342"/>
      <c r="W79" s="252" t="s">
        <v>293</v>
      </c>
      <c r="X79" s="49" t="s">
        <v>290</v>
      </c>
      <c r="Y79" s="39"/>
      <c r="Z79" s="39"/>
      <c r="AA79" s="280">
        <v>20</v>
      </c>
      <c r="AB79" s="277" t="s">
        <v>54</v>
      </c>
      <c r="AC79" s="45">
        <v>1</v>
      </c>
      <c r="AD79" s="45">
        <v>1</v>
      </c>
      <c r="AE79" s="45">
        <v>1</v>
      </c>
      <c r="AF79" s="45">
        <v>1</v>
      </c>
      <c r="AG79" s="4">
        <v>0.25</v>
      </c>
      <c r="AH79" s="76">
        <v>0.49980000000000002</v>
      </c>
      <c r="AI79" s="76">
        <v>0.74639999999999995</v>
      </c>
      <c r="AJ79" s="76">
        <v>0.91300000000000003</v>
      </c>
      <c r="AK79" s="258">
        <v>0.97650000000000003</v>
      </c>
      <c r="AL79" s="258"/>
      <c r="AM79" s="45">
        <v>1</v>
      </c>
      <c r="AN79" s="45">
        <v>1</v>
      </c>
      <c r="AO79" s="45">
        <v>1</v>
      </c>
      <c r="AP79" s="45">
        <v>1</v>
      </c>
      <c r="AQ79" s="11">
        <v>3224571320</v>
      </c>
      <c r="AR79" s="11">
        <v>2990587742</v>
      </c>
      <c r="AS79" s="7">
        <v>1149097000</v>
      </c>
      <c r="AT79" s="266">
        <v>1199264300</v>
      </c>
      <c r="AU79" s="7">
        <v>71442206</v>
      </c>
      <c r="AV79" s="7">
        <v>106713806</v>
      </c>
      <c r="AW79" s="7">
        <v>454944200</v>
      </c>
      <c r="AX79" s="7">
        <v>654944200</v>
      </c>
      <c r="AY79" s="7">
        <v>1136501500</v>
      </c>
      <c r="AZ79" s="266">
        <v>1155680241</v>
      </c>
      <c r="BA79" s="264">
        <v>2760739362</v>
      </c>
      <c r="BB79" s="7">
        <v>415511431</v>
      </c>
      <c r="BC79" s="7">
        <v>1209869439</v>
      </c>
      <c r="BD79" s="7">
        <v>1249919330</v>
      </c>
      <c r="BE79" s="7">
        <v>1260869514</v>
      </c>
      <c r="BF79" s="7">
        <v>1662813403</v>
      </c>
      <c r="BG79" s="264">
        <v>1763867018</v>
      </c>
      <c r="BH79" s="7">
        <v>4232908000</v>
      </c>
      <c r="BI79" s="11">
        <v>4232908000</v>
      </c>
      <c r="BJ79" s="11">
        <v>4232908000</v>
      </c>
      <c r="BK79" s="33">
        <f t="shared" si="28"/>
        <v>17122559620</v>
      </c>
      <c r="BL79" s="33">
        <f t="shared" si="29"/>
        <v>3062029948</v>
      </c>
    </row>
    <row r="80" spans="1:64" ht="30" customHeight="1" x14ac:dyDescent="0.2">
      <c r="A80" s="359"/>
      <c r="B80" s="359"/>
      <c r="C80" s="359"/>
      <c r="D80" s="350"/>
      <c r="E80" s="350"/>
      <c r="F80" s="350"/>
      <c r="G80" s="351"/>
      <c r="H80" s="342"/>
      <c r="I80" s="342"/>
      <c r="J80" s="342"/>
      <c r="K80" s="342"/>
      <c r="L80" s="388"/>
      <c r="M80" s="342"/>
      <c r="N80" s="342"/>
      <c r="O80" s="342"/>
      <c r="P80" s="342"/>
      <c r="Q80" s="422"/>
      <c r="R80" s="342"/>
      <c r="S80" s="342"/>
      <c r="T80" s="342"/>
      <c r="U80" s="355"/>
      <c r="V80" s="342"/>
      <c r="W80" s="252" t="s">
        <v>294</v>
      </c>
      <c r="X80" s="71" t="s">
        <v>296</v>
      </c>
      <c r="Y80" s="52" t="s">
        <v>280</v>
      </c>
      <c r="Z80" s="52" t="s">
        <v>281</v>
      </c>
      <c r="AA80" s="280">
        <v>10</v>
      </c>
      <c r="AB80" s="277" t="s">
        <v>373</v>
      </c>
      <c r="AC80" s="251"/>
      <c r="AD80" s="251"/>
      <c r="AE80" s="251">
        <v>5</v>
      </c>
      <c r="AF80" s="251">
        <v>4</v>
      </c>
      <c r="AG80" s="61">
        <v>3</v>
      </c>
      <c r="AH80" s="77">
        <v>4.5</v>
      </c>
      <c r="AI80" s="83">
        <v>5</v>
      </c>
      <c r="AJ80" s="83">
        <v>4.5</v>
      </c>
      <c r="AK80" s="254">
        <v>5</v>
      </c>
      <c r="AL80" s="254"/>
      <c r="AM80" s="251"/>
      <c r="AN80" s="251"/>
      <c r="AO80" s="251"/>
      <c r="AP80" s="251">
        <f>AD80+AF80+AM80+AN80+AO80</f>
        <v>4</v>
      </c>
      <c r="AQ80" s="11">
        <v>121519999.99999999</v>
      </c>
      <c r="AR80" s="11">
        <v>44200000</v>
      </c>
      <c r="AS80" s="7">
        <v>23000000</v>
      </c>
      <c r="AT80" s="266">
        <v>63600000</v>
      </c>
      <c r="AU80" s="7">
        <v>10000000</v>
      </c>
      <c r="AV80" s="7">
        <v>10000000</v>
      </c>
      <c r="AW80" s="7">
        <v>63600000</v>
      </c>
      <c r="AX80" s="7">
        <v>63600000</v>
      </c>
      <c r="AY80" s="7">
        <v>63600000</v>
      </c>
      <c r="AZ80" s="266">
        <v>63600000</v>
      </c>
      <c r="BA80" s="264">
        <v>18900000</v>
      </c>
      <c r="BB80" s="7">
        <v>12600000</v>
      </c>
      <c r="BC80" s="7">
        <v>18900000</v>
      </c>
      <c r="BD80" s="7">
        <v>18900000</v>
      </c>
      <c r="BE80" s="7">
        <v>18900000</v>
      </c>
      <c r="BF80" s="7">
        <v>18900000</v>
      </c>
      <c r="BG80" s="264">
        <v>18900000</v>
      </c>
      <c r="BH80" s="7"/>
      <c r="BI80" s="11"/>
      <c r="BJ80" s="11"/>
      <c r="BK80" s="33">
        <f t="shared" si="28"/>
        <v>185120000</v>
      </c>
      <c r="BL80" s="33">
        <f t="shared" si="29"/>
        <v>54200000</v>
      </c>
    </row>
    <row r="81" spans="1:64" ht="30" customHeight="1" x14ac:dyDescent="0.2">
      <c r="A81" s="359"/>
      <c r="B81" s="359"/>
      <c r="C81" s="359"/>
      <c r="D81" s="350"/>
      <c r="E81" s="350"/>
      <c r="F81" s="350"/>
      <c r="G81" s="351"/>
      <c r="H81" s="342"/>
      <c r="I81" s="342"/>
      <c r="J81" s="342"/>
      <c r="K81" s="342"/>
      <c r="L81" s="388"/>
      <c r="M81" s="342"/>
      <c r="N81" s="342"/>
      <c r="O81" s="342"/>
      <c r="P81" s="342"/>
      <c r="Q81" s="422"/>
      <c r="R81" s="342"/>
      <c r="S81" s="342"/>
      <c r="T81" s="342"/>
      <c r="U81" s="355"/>
      <c r="V81" s="342"/>
      <c r="W81" s="341" t="s">
        <v>295</v>
      </c>
      <c r="X81" s="71" t="s">
        <v>297</v>
      </c>
      <c r="Y81" s="52" t="s">
        <v>282</v>
      </c>
      <c r="Z81" s="52" t="s">
        <v>283</v>
      </c>
      <c r="AA81" s="280">
        <v>10</v>
      </c>
      <c r="AB81" s="277" t="s">
        <v>54</v>
      </c>
      <c r="AC81" s="250"/>
      <c r="AD81" s="250"/>
      <c r="AE81" s="250">
        <v>1</v>
      </c>
      <c r="AF81" s="250">
        <v>1</v>
      </c>
      <c r="AG81" s="62">
        <v>0.1</v>
      </c>
      <c r="AH81" s="250">
        <v>0.1</v>
      </c>
      <c r="AI81" s="250">
        <v>0.1</v>
      </c>
      <c r="AJ81" s="250">
        <v>0.1</v>
      </c>
      <c r="AK81" s="261">
        <v>0.85</v>
      </c>
      <c r="AL81" s="261"/>
      <c r="AM81" s="250">
        <v>1</v>
      </c>
      <c r="AN81" s="250">
        <v>1</v>
      </c>
      <c r="AO81" s="250">
        <v>1</v>
      </c>
      <c r="AP81" s="250">
        <v>1</v>
      </c>
      <c r="AQ81" s="11"/>
      <c r="AR81" s="11"/>
      <c r="AS81" s="7">
        <v>165660000</v>
      </c>
      <c r="AT81" s="266">
        <v>123250000</v>
      </c>
      <c r="AU81" s="7">
        <v>39440000</v>
      </c>
      <c r="AV81" s="7">
        <v>123250000</v>
      </c>
      <c r="AW81" s="7">
        <v>123250000</v>
      </c>
      <c r="AX81" s="7">
        <v>123250000</v>
      </c>
      <c r="AY81" s="7">
        <v>123250000</v>
      </c>
      <c r="AZ81" s="266">
        <v>123250000</v>
      </c>
      <c r="BA81" s="264">
        <v>0</v>
      </c>
      <c r="BB81" s="7"/>
      <c r="BC81" s="7"/>
      <c r="BD81" s="7"/>
      <c r="BE81" s="7"/>
      <c r="BF81" s="7"/>
      <c r="BG81" s="264">
        <v>0</v>
      </c>
      <c r="BH81" s="7">
        <v>50000000</v>
      </c>
      <c r="BI81" s="11">
        <v>50000000</v>
      </c>
      <c r="BJ81" s="11">
        <v>50000000</v>
      </c>
      <c r="BK81" s="33">
        <f t="shared" si="28"/>
        <v>273250000</v>
      </c>
      <c r="BL81" s="33">
        <f t="shared" si="29"/>
        <v>39440000</v>
      </c>
    </row>
    <row r="82" spans="1:64" ht="30" customHeight="1" x14ac:dyDescent="0.2">
      <c r="A82" s="359"/>
      <c r="B82" s="359"/>
      <c r="C82" s="359"/>
      <c r="D82" s="350"/>
      <c r="E82" s="350"/>
      <c r="F82" s="350"/>
      <c r="G82" s="351"/>
      <c r="H82" s="342"/>
      <c r="I82" s="342"/>
      <c r="J82" s="342"/>
      <c r="K82" s="342"/>
      <c r="L82" s="388"/>
      <c r="M82" s="342"/>
      <c r="N82" s="342"/>
      <c r="O82" s="342"/>
      <c r="P82" s="342"/>
      <c r="Q82" s="422"/>
      <c r="R82" s="342"/>
      <c r="S82" s="342"/>
      <c r="T82" s="342"/>
      <c r="U82" s="355"/>
      <c r="V82" s="342"/>
      <c r="W82" s="341"/>
      <c r="X82" s="71" t="s">
        <v>298</v>
      </c>
      <c r="Y82" s="52" t="s">
        <v>284</v>
      </c>
      <c r="Z82" s="52" t="s">
        <v>285</v>
      </c>
      <c r="AA82" s="280">
        <v>10</v>
      </c>
      <c r="AB82" s="277" t="s">
        <v>54</v>
      </c>
      <c r="AC82" s="251">
        <v>21</v>
      </c>
      <c r="AD82" s="251">
        <v>1</v>
      </c>
      <c r="AE82" s="251">
        <v>21</v>
      </c>
      <c r="AF82" s="251">
        <v>21</v>
      </c>
      <c r="AG82" s="61">
        <v>3</v>
      </c>
      <c r="AH82" s="251">
        <v>5</v>
      </c>
      <c r="AI82" s="251">
        <v>7</v>
      </c>
      <c r="AJ82" s="251">
        <v>12</v>
      </c>
      <c r="AK82" s="260">
        <v>20</v>
      </c>
      <c r="AL82" s="260"/>
      <c r="AM82" s="251">
        <v>21</v>
      </c>
      <c r="AN82" s="251">
        <v>21</v>
      </c>
      <c r="AO82" s="251">
        <v>21</v>
      </c>
      <c r="AP82" s="251">
        <v>21</v>
      </c>
      <c r="AQ82" s="11">
        <v>86160000</v>
      </c>
      <c r="AR82" s="11">
        <v>86160000</v>
      </c>
      <c r="AS82" s="7">
        <v>99000000</v>
      </c>
      <c r="AT82" s="266">
        <v>76500000</v>
      </c>
      <c r="AU82" s="7">
        <v>18000000</v>
      </c>
      <c r="AV82" s="7">
        <v>18000000</v>
      </c>
      <c r="AW82" s="7">
        <v>49500000</v>
      </c>
      <c r="AX82" s="7">
        <v>49500000</v>
      </c>
      <c r="AY82" s="7">
        <v>49500000</v>
      </c>
      <c r="AZ82" s="266">
        <v>76500000</v>
      </c>
      <c r="BA82" s="264">
        <v>21061334</v>
      </c>
      <c r="BB82" s="7">
        <v>21061334</v>
      </c>
      <c r="BC82" s="7">
        <v>21061334</v>
      </c>
      <c r="BD82" s="7">
        <v>21061334</v>
      </c>
      <c r="BE82" s="7">
        <v>21061334</v>
      </c>
      <c r="BF82" s="7">
        <v>21061334</v>
      </c>
      <c r="BG82" s="264">
        <v>21061334</v>
      </c>
      <c r="BH82" s="7">
        <v>99000000</v>
      </c>
      <c r="BI82" s="11">
        <v>99000000</v>
      </c>
      <c r="BJ82" s="11">
        <v>99000000</v>
      </c>
      <c r="BK82" s="33">
        <f t="shared" si="28"/>
        <v>459660000</v>
      </c>
      <c r="BL82" s="33">
        <f t="shared" si="29"/>
        <v>104160000</v>
      </c>
    </row>
    <row r="83" spans="1:64" x14ac:dyDescent="0.2">
      <c r="AE83" s="47"/>
      <c r="AF83" s="47"/>
      <c r="AG83" s="47"/>
      <c r="AH83" s="47"/>
      <c r="AI83" s="47"/>
      <c r="AJ83" s="47"/>
      <c r="AK83" s="47"/>
      <c r="AL83" s="47"/>
      <c r="AM83" s="47"/>
      <c r="AN83" s="47"/>
      <c r="AO83" s="47"/>
    </row>
    <row r="84" spans="1:64" x14ac:dyDescent="0.2">
      <c r="AQ84" s="54">
        <f t="shared" ref="AQ84:AY84" si="30">+AQ74+AQ68+AQ66+AQ56+AQ48+AQ42+AQ33+AQ26+AQ15+AQ8</f>
        <v>20107420038</v>
      </c>
      <c r="AR84" s="54">
        <f t="shared" si="30"/>
        <v>15792960013</v>
      </c>
      <c r="AS84" s="54">
        <f t="shared" si="30"/>
        <v>34694065000</v>
      </c>
      <c r="AT84" s="54">
        <f t="shared" si="30"/>
        <v>33646215742</v>
      </c>
      <c r="AU84" s="54">
        <f t="shared" si="30"/>
        <v>4575202274</v>
      </c>
      <c r="AV84" s="54">
        <f t="shared" si="30"/>
        <v>8664348804</v>
      </c>
      <c r="AW84" s="54">
        <f t="shared" si="30"/>
        <v>14815000392</v>
      </c>
      <c r="AX84" s="54">
        <f t="shared" si="30"/>
        <v>15852976191</v>
      </c>
      <c r="AY84" s="54">
        <f t="shared" si="30"/>
        <v>21121331179</v>
      </c>
      <c r="AZ84" s="54"/>
      <c r="BA84" s="54">
        <f>+BA74+BA68+BA66+BA56+BA48+BA42+BA33+BA26+BA15+BA8</f>
        <v>8889715080</v>
      </c>
    </row>
    <row r="85" spans="1:64" x14ac:dyDescent="0.2">
      <c r="AQ85" s="54"/>
      <c r="AT85" s="54"/>
      <c r="AV85" s="68"/>
      <c r="AW85" s="68"/>
      <c r="AX85" s="68"/>
      <c r="AY85" s="68"/>
      <c r="AZ85" s="68"/>
    </row>
    <row r="86" spans="1:64" x14ac:dyDescent="0.2">
      <c r="AT86" s="54"/>
    </row>
    <row r="89" spans="1:64" x14ac:dyDescent="0.2">
      <c r="S89" s="78"/>
    </row>
    <row r="112" spans="19:19" x14ac:dyDescent="0.2">
      <c r="S112" s="46"/>
    </row>
  </sheetData>
  <autoFilter ref="A5:BS82">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autoFilter>
  <mergeCells count="290">
    <mergeCell ref="Q74:Q82"/>
    <mergeCell ref="Q15:Q23"/>
    <mergeCell ref="Q24:Q25"/>
    <mergeCell ref="Q26:Q32"/>
    <mergeCell ref="Q33:Q39"/>
    <mergeCell ref="Q40:Q41"/>
    <mergeCell ref="Q42:Q47"/>
    <mergeCell ref="Q48:Q55"/>
    <mergeCell ref="Q56:Q67"/>
    <mergeCell ref="P74:P82"/>
    <mergeCell ref="S8:S14"/>
    <mergeCell ref="P40:P41"/>
    <mergeCell ref="N48:N55"/>
    <mergeCell ref="N56:N67"/>
    <mergeCell ref="N68:N73"/>
    <mergeCell ref="N74:N82"/>
    <mergeCell ref="S42:S47"/>
    <mergeCell ref="R56:R67"/>
    <mergeCell ref="S56:S67"/>
    <mergeCell ref="S68:S73"/>
    <mergeCell ref="N26:N32"/>
    <mergeCell ref="N33:N39"/>
    <mergeCell ref="P8:P14"/>
    <mergeCell ref="P15:P23"/>
    <mergeCell ref="P24:P25"/>
    <mergeCell ref="P26:P32"/>
    <mergeCell ref="P33:P39"/>
    <mergeCell ref="S48:S55"/>
    <mergeCell ref="P42:P47"/>
    <mergeCell ref="P48:P55"/>
    <mergeCell ref="Q8:Q14"/>
    <mergeCell ref="S33:S39"/>
    <mergeCell ref="Q68:Q73"/>
    <mergeCell ref="L24:L25"/>
    <mergeCell ref="T15:T23"/>
    <mergeCell ref="S15:S23"/>
    <mergeCell ref="R24:R25"/>
    <mergeCell ref="S24:S25"/>
    <mergeCell ref="T42:T47"/>
    <mergeCell ref="M74:M82"/>
    <mergeCell ref="M8:M14"/>
    <mergeCell ref="M15:M23"/>
    <mergeCell ref="M24:M25"/>
    <mergeCell ref="M26:M32"/>
    <mergeCell ref="M33:M39"/>
    <mergeCell ref="M42:M47"/>
    <mergeCell ref="M56:M67"/>
    <mergeCell ref="M68:M73"/>
    <mergeCell ref="M48:M55"/>
    <mergeCell ref="R8:R14"/>
    <mergeCell ref="R15:R23"/>
    <mergeCell ref="R33:R39"/>
    <mergeCell ref="O8:O14"/>
    <mergeCell ref="O15:O23"/>
    <mergeCell ref="O24:O25"/>
    <mergeCell ref="P56:P67"/>
    <mergeCell ref="P68:P73"/>
    <mergeCell ref="W16:W18"/>
    <mergeCell ref="V15:V23"/>
    <mergeCell ref="W40:W41"/>
    <mergeCell ref="W35:W36"/>
    <mergeCell ref="U33:U39"/>
    <mergeCell ref="V24:V25"/>
    <mergeCell ref="W43:W44"/>
    <mergeCell ref="U48:U55"/>
    <mergeCell ref="U42:U47"/>
    <mergeCell ref="W45:W46"/>
    <mergeCell ref="B42:B47"/>
    <mergeCell ref="A15:A25"/>
    <mergeCell ref="A26:A32"/>
    <mergeCell ref="B33:B41"/>
    <mergeCell ref="B26:B32"/>
    <mergeCell ref="J26:J32"/>
    <mergeCell ref="H48:H55"/>
    <mergeCell ref="W42:AP42"/>
    <mergeCell ref="S40:S41"/>
    <mergeCell ref="W26:AP26"/>
    <mergeCell ref="L26:L32"/>
    <mergeCell ref="W33:AP33"/>
    <mergeCell ref="W37:W39"/>
    <mergeCell ref="W48:AP48"/>
    <mergeCell ref="K40:K41"/>
    <mergeCell ref="K26:K32"/>
    <mergeCell ref="V42:V47"/>
    <mergeCell ref="R42:R47"/>
    <mergeCell ref="R40:R41"/>
    <mergeCell ref="O42:O47"/>
    <mergeCell ref="W29:W30"/>
    <mergeCell ref="U24:U25"/>
    <mergeCell ref="U15:U23"/>
    <mergeCell ref="V33:V39"/>
    <mergeCell ref="D42:D47"/>
    <mergeCell ref="F42:F47"/>
    <mergeCell ref="C42:C47"/>
    <mergeCell ref="U8:U14"/>
    <mergeCell ref="T24:T25"/>
    <mergeCell ref="J15:J23"/>
    <mergeCell ref="A8:A14"/>
    <mergeCell ref="F8:F14"/>
    <mergeCell ref="D8:D14"/>
    <mergeCell ref="I15:I23"/>
    <mergeCell ref="F24:F25"/>
    <mergeCell ref="E8:E14"/>
    <mergeCell ref="H8:H14"/>
    <mergeCell ref="I8:I14"/>
    <mergeCell ref="H15:H23"/>
    <mergeCell ref="H24:H25"/>
    <mergeCell ref="T8:T14"/>
    <mergeCell ref="B15:B25"/>
    <mergeCell ref="J24:J25"/>
    <mergeCell ref="A42:A47"/>
    <mergeCell ref="G8:G14"/>
    <mergeCell ref="C26:C32"/>
    <mergeCell ref="C15:C25"/>
    <mergeCell ref="C33:C41"/>
    <mergeCell ref="W4:BL4"/>
    <mergeCell ref="V8:V14"/>
    <mergeCell ref="W13:W14"/>
    <mergeCell ref="Y5:Y7"/>
    <mergeCell ref="AQ5:BL5"/>
    <mergeCell ref="AQ6:BL6"/>
    <mergeCell ref="AC6:AP6"/>
    <mergeCell ref="Z5:Z7"/>
    <mergeCell ref="W10:W11"/>
    <mergeCell ref="W5:W7"/>
    <mergeCell ref="A4:V4"/>
    <mergeCell ref="B5:B7"/>
    <mergeCell ref="H5:T5"/>
    <mergeCell ref="H6:T6"/>
    <mergeCell ref="E5:E7"/>
    <mergeCell ref="K8:K14"/>
    <mergeCell ref="D5:D7"/>
    <mergeCell ref="I24:I25"/>
    <mergeCell ref="F40:F41"/>
    <mergeCell ref="G15:G23"/>
    <mergeCell ref="G24:G25"/>
    <mergeCell ref="F26:F32"/>
    <mergeCell ref="F33:F39"/>
    <mergeCell ref="F15:F23"/>
    <mergeCell ref="I33:I39"/>
    <mergeCell ref="H33:H39"/>
    <mergeCell ref="I26:I32"/>
    <mergeCell ref="D15:D23"/>
    <mergeCell ref="E26:E32"/>
    <mergeCell ref="D40:D41"/>
    <mergeCell ref="D26:D32"/>
    <mergeCell ref="E33:E39"/>
    <mergeCell ref="E40:E41"/>
    <mergeCell ref="E15:E23"/>
    <mergeCell ref="E24:E25"/>
    <mergeCell ref="D24:D25"/>
    <mergeCell ref="D33:D39"/>
    <mergeCell ref="G56:G67"/>
    <mergeCell ref="H56:H67"/>
    <mergeCell ref="I56:I67"/>
    <mergeCell ref="B48:B55"/>
    <mergeCell ref="G48:G55"/>
    <mergeCell ref="K68:K73"/>
    <mergeCell ref="J48:J55"/>
    <mergeCell ref="J74:J82"/>
    <mergeCell ref="G74:G82"/>
    <mergeCell ref="H74:H82"/>
    <mergeCell ref="K48:K55"/>
    <mergeCell ref="K56:K67"/>
    <mergeCell ref="K74:K82"/>
    <mergeCell ref="I48:I55"/>
    <mergeCell ref="J56:J67"/>
    <mergeCell ref="J68:J73"/>
    <mergeCell ref="I68:I73"/>
    <mergeCell ref="H68:H73"/>
    <mergeCell ref="G68:G73"/>
    <mergeCell ref="B68:B73"/>
    <mergeCell ref="B56:B67"/>
    <mergeCell ref="C56:C67"/>
    <mergeCell ref="D56:D67"/>
    <mergeCell ref="E56:E67"/>
    <mergeCell ref="A1:BJ1"/>
    <mergeCell ref="C8:C14"/>
    <mergeCell ref="X5:X7"/>
    <mergeCell ref="G5:G7"/>
    <mergeCell ref="E42:E47"/>
    <mergeCell ref="F5:F7"/>
    <mergeCell ref="B8:B14"/>
    <mergeCell ref="A5:A7"/>
    <mergeCell ref="C5:C7"/>
    <mergeCell ref="A33:A41"/>
    <mergeCell ref="V26:V32"/>
    <mergeCell ref="W8:AP8"/>
    <mergeCell ref="U5:U7"/>
    <mergeCell ref="V5:V7"/>
    <mergeCell ref="U26:U32"/>
    <mergeCell ref="W19:W20"/>
    <mergeCell ref="AC5:AP5"/>
    <mergeCell ref="W15:AP15"/>
    <mergeCell ref="W27:W28"/>
    <mergeCell ref="W21:W23"/>
    <mergeCell ref="K42:K47"/>
    <mergeCell ref="H42:H47"/>
    <mergeCell ref="J42:J47"/>
    <mergeCell ref="J8:J14"/>
    <mergeCell ref="A74:A82"/>
    <mergeCell ref="F74:F82"/>
    <mergeCell ref="D74:D82"/>
    <mergeCell ref="E74:E82"/>
    <mergeCell ref="C48:C55"/>
    <mergeCell ref="E48:E55"/>
    <mergeCell ref="C68:C73"/>
    <mergeCell ref="D48:D55"/>
    <mergeCell ref="C74:C82"/>
    <mergeCell ref="F48:F55"/>
    <mergeCell ref="B74:B82"/>
    <mergeCell ref="F68:F73"/>
    <mergeCell ref="E68:E73"/>
    <mergeCell ref="D68:D73"/>
    <mergeCell ref="A68:A73"/>
    <mergeCell ref="A48:A55"/>
    <mergeCell ref="A56:A67"/>
    <mergeCell ref="F56:F67"/>
    <mergeCell ref="I74:I82"/>
    <mergeCell ref="L48:L55"/>
    <mergeCell ref="V74:V82"/>
    <mergeCell ref="U74:U82"/>
    <mergeCell ref="T68:T73"/>
    <mergeCell ref="W81:W82"/>
    <mergeCell ref="T74:T82"/>
    <mergeCell ref="U68:U73"/>
    <mergeCell ref="W74:AP74"/>
    <mergeCell ref="V68:V73"/>
    <mergeCell ref="W69:W71"/>
    <mergeCell ref="T48:T55"/>
    <mergeCell ref="O48:O55"/>
    <mergeCell ref="V48:V55"/>
    <mergeCell ref="R74:R82"/>
    <mergeCell ref="W72:W73"/>
    <mergeCell ref="R48:R55"/>
    <mergeCell ref="R68:R73"/>
    <mergeCell ref="L68:L73"/>
    <mergeCell ref="L74:L82"/>
    <mergeCell ref="L56:L67"/>
    <mergeCell ref="T56:T67"/>
    <mergeCell ref="W68:AP68"/>
    <mergeCell ref="W62:W63"/>
    <mergeCell ref="K15:K23"/>
    <mergeCell ref="K24:K25"/>
    <mergeCell ref="N8:N14"/>
    <mergeCell ref="N15:N23"/>
    <mergeCell ref="N24:N25"/>
    <mergeCell ref="G40:G41"/>
    <mergeCell ref="I42:I47"/>
    <mergeCell ref="G33:G39"/>
    <mergeCell ref="G42:G47"/>
    <mergeCell ref="H26:H32"/>
    <mergeCell ref="G26:G32"/>
    <mergeCell ref="H40:H41"/>
    <mergeCell ref="J40:J41"/>
    <mergeCell ref="I40:I41"/>
    <mergeCell ref="L40:L41"/>
    <mergeCell ref="L42:L47"/>
    <mergeCell ref="J33:J39"/>
    <mergeCell ref="M40:M41"/>
    <mergeCell ref="N40:N41"/>
    <mergeCell ref="N42:N47"/>
    <mergeCell ref="L33:L39"/>
    <mergeCell ref="K33:K39"/>
    <mergeCell ref="L8:L14"/>
    <mergeCell ref="L15:L23"/>
    <mergeCell ref="U40:U41"/>
    <mergeCell ref="V40:V41"/>
    <mergeCell ref="T40:T41"/>
    <mergeCell ref="R26:R32"/>
    <mergeCell ref="T33:T39"/>
    <mergeCell ref="W76:W77"/>
    <mergeCell ref="S74:S82"/>
    <mergeCell ref="S26:S32"/>
    <mergeCell ref="O56:O67"/>
    <mergeCell ref="O68:O73"/>
    <mergeCell ref="O74:O82"/>
    <mergeCell ref="O26:O32"/>
    <mergeCell ref="O33:O39"/>
    <mergeCell ref="O40:O41"/>
    <mergeCell ref="W64:W65"/>
    <mergeCell ref="V56:V67"/>
    <mergeCell ref="W66:AP66"/>
    <mergeCell ref="W60:W61"/>
    <mergeCell ref="W56:AP56"/>
    <mergeCell ref="W57:W59"/>
    <mergeCell ref="U56:U67"/>
    <mergeCell ref="T26:T32"/>
    <mergeCell ref="W49:W52"/>
    <mergeCell ref="W53:W55"/>
  </mergeCells>
  <phoneticPr fontId="0" type="noConversion"/>
  <dataValidations count="1">
    <dataValidation allowBlank="1" showErrorMessage="1" sqref="W35"/>
  </dataValidations>
  <printOptions horizontalCentered="1"/>
  <pageMargins left="1.1417322834645669" right="0.23622047244094491" top="0.59055118110236227" bottom="0.74803149606299213" header="0" footer="0.47244094488188981"/>
  <pageSetup paperSize="5" scale="28" orientation="landscape" r:id="rId1"/>
  <headerFooter alignWithMargins="0"/>
  <rowBreaks count="8" manualBreakCount="8">
    <brk id="14" max="16383" man="1"/>
    <brk id="25" max="16383" man="1"/>
    <brk id="32" max="16383" man="1"/>
    <brk id="41" max="16383" man="1"/>
    <brk id="47" max="16383" man="1"/>
    <brk id="55" max="16383" man="1"/>
    <brk id="65" max="16383" man="1"/>
    <brk id="73"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4"/>
  <sheetViews>
    <sheetView showGridLines="0" tabSelected="1" zoomScale="70" zoomScaleNormal="70" workbookViewId="0">
      <selection activeCell="C93" sqref="C93"/>
    </sheetView>
  </sheetViews>
  <sheetFormatPr baseColWidth="10" defaultColWidth="0" defaultRowHeight="12.75" zeroHeight="1" x14ac:dyDescent="0.2"/>
  <cols>
    <col min="1" max="1" width="11.42578125" style="296" customWidth="1"/>
    <col min="2" max="2" width="47.85546875" style="296" bestFit="1" customWidth="1"/>
    <col min="3" max="3" width="47.85546875" style="296" customWidth="1"/>
    <col min="4" max="4" width="11.42578125" style="324" bestFit="1" customWidth="1"/>
    <col min="5" max="5" width="11.7109375" style="324" customWidth="1"/>
    <col min="6" max="6" width="13.140625" style="324" customWidth="1"/>
    <col min="7" max="7" width="18.28515625" style="324" customWidth="1"/>
    <col min="8" max="8" width="11.42578125" style="296" customWidth="1"/>
    <col min="9" max="11" width="0" style="296" hidden="1"/>
    <col min="12" max="16384" width="11.42578125" style="296" hidden="1"/>
  </cols>
  <sheetData>
    <row r="1" spans="2:7" ht="53.25" customHeight="1" thickBot="1" x14ac:dyDescent="0.25">
      <c r="B1" s="429" t="s">
        <v>72</v>
      </c>
      <c r="C1" s="430"/>
      <c r="D1" s="430"/>
      <c r="E1" s="430"/>
      <c r="F1" s="430"/>
      <c r="G1" s="430"/>
    </row>
    <row r="2" spans="2:7" ht="27" x14ac:dyDescent="0.2">
      <c r="B2" s="427" t="s">
        <v>8</v>
      </c>
      <c r="C2" s="427" t="s">
        <v>78</v>
      </c>
      <c r="D2" s="297" t="s">
        <v>365</v>
      </c>
      <c r="E2" s="427" t="s">
        <v>335</v>
      </c>
      <c r="F2" s="427" t="s">
        <v>363</v>
      </c>
      <c r="G2" s="297" t="s">
        <v>365</v>
      </c>
    </row>
    <row r="3" spans="2:7" ht="14.25" thickBot="1" x14ac:dyDescent="0.25">
      <c r="B3" s="428"/>
      <c r="C3" s="428"/>
      <c r="D3" s="298">
        <v>2013</v>
      </c>
      <c r="E3" s="428"/>
      <c r="F3" s="428"/>
      <c r="G3" s="298">
        <v>2014</v>
      </c>
    </row>
    <row r="4" spans="2:7" ht="52.5" thickBot="1" x14ac:dyDescent="0.25">
      <c r="B4" s="299" t="s">
        <v>310</v>
      </c>
      <c r="C4" s="299" t="s">
        <v>80</v>
      </c>
      <c r="D4" s="300">
        <v>1</v>
      </c>
      <c r="E4" s="301">
        <v>1</v>
      </c>
      <c r="F4" s="300">
        <f>E4/D4</f>
        <v>1</v>
      </c>
      <c r="G4" s="300">
        <v>1</v>
      </c>
    </row>
    <row r="5" spans="2:7" ht="52.5" thickBot="1" x14ac:dyDescent="0.25">
      <c r="B5" s="299" t="s">
        <v>311</v>
      </c>
      <c r="C5" s="299" t="s">
        <v>81</v>
      </c>
      <c r="D5" s="302">
        <v>2</v>
      </c>
      <c r="E5" s="302">
        <v>1</v>
      </c>
      <c r="F5" s="300">
        <f t="shared" ref="F5:F9" si="0">E5/D5</f>
        <v>0.5</v>
      </c>
      <c r="G5" s="302">
        <v>1</v>
      </c>
    </row>
    <row r="6" spans="2:7" ht="69.75" thickBot="1" x14ac:dyDescent="0.25">
      <c r="B6" s="299" t="s">
        <v>312</v>
      </c>
      <c r="C6" s="299" t="s">
        <v>84</v>
      </c>
      <c r="D6" s="302">
        <v>2</v>
      </c>
      <c r="E6" s="302">
        <v>2</v>
      </c>
      <c r="F6" s="300">
        <f t="shared" si="0"/>
        <v>1</v>
      </c>
      <c r="G6" s="302">
        <v>4</v>
      </c>
    </row>
    <row r="7" spans="2:7" ht="52.5" thickBot="1" x14ac:dyDescent="0.25">
      <c r="B7" s="299" t="s">
        <v>303</v>
      </c>
      <c r="C7" s="299" t="s">
        <v>375</v>
      </c>
      <c r="D7" s="302">
        <v>500</v>
      </c>
      <c r="E7" s="302">
        <v>454</v>
      </c>
      <c r="F7" s="300">
        <f t="shared" si="0"/>
        <v>0.90800000000000003</v>
      </c>
      <c r="G7" s="302">
        <v>500</v>
      </c>
    </row>
    <row r="8" spans="2:7" ht="52.5" thickBot="1" x14ac:dyDescent="0.25">
      <c r="B8" s="299" t="s">
        <v>304</v>
      </c>
      <c r="C8" s="299" t="s">
        <v>87</v>
      </c>
      <c r="D8" s="302">
        <v>2</v>
      </c>
      <c r="E8" s="302">
        <v>3</v>
      </c>
      <c r="F8" s="300">
        <f t="shared" si="0"/>
        <v>1.5</v>
      </c>
      <c r="G8" s="302">
        <v>1</v>
      </c>
    </row>
    <row r="9" spans="2:7" ht="87" thickBot="1" x14ac:dyDescent="0.25">
      <c r="B9" s="299" t="s">
        <v>305</v>
      </c>
      <c r="C9" s="299" t="s">
        <v>88</v>
      </c>
      <c r="D9" s="302">
        <v>2</v>
      </c>
      <c r="E9" s="302">
        <v>1</v>
      </c>
      <c r="F9" s="300">
        <f t="shared" si="0"/>
        <v>0.5</v>
      </c>
      <c r="G9" s="302">
        <v>1</v>
      </c>
    </row>
    <row r="10" spans="2:7" ht="47.25" customHeight="1" thickBot="1" x14ac:dyDescent="0.25">
      <c r="B10" s="429" t="s">
        <v>71</v>
      </c>
      <c r="C10" s="430"/>
      <c r="D10" s="430"/>
      <c r="E10" s="430"/>
      <c r="F10" s="430"/>
      <c r="G10" s="430"/>
    </row>
    <row r="11" spans="2:7" ht="27" customHeight="1" x14ac:dyDescent="0.2">
      <c r="B11" s="427" t="s">
        <v>8</v>
      </c>
      <c r="C11" s="427" t="s">
        <v>78</v>
      </c>
      <c r="D11" s="303" t="s">
        <v>365</v>
      </c>
      <c r="E11" s="431" t="s">
        <v>335</v>
      </c>
      <c r="F11" s="431" t="s">
        <v>363</v>
      </c>
      <c r="G11" s="303" t="s">
        <v>365</v>
      </c>
    </row>
    <row r="12" spans="2:7" ht="13.5" customHeight="1" thickBot="1" x14ac:dyDescent="0.25">
      <c r="B12" s="428"/>
      <c r="C12" s="428"/>
      <c r="D12" s="304">
        <v>2013</v>
      </c>
      <c r="E12" s="432"/>
      <c r="F12" s="432"/>
      <c r="G12" s="304">
        <v>2014</v>
      </c>
    </row>
    <row r="13" spans="2:7" ht="69.75" thickBot="1" x14ac:dyDescent="0.25">
      <c r="B13" s="299" t="s">
        <v>112</v>
      </c>
      <c r="C13" s="299" t="s">
        <v>95</v>
      </c>
      <c r="D13" s="302">
        <v>1800</v>
      </c>
      <c r="E13" s="302">
        <v>1329</v>
      </c>
      <c r="F13" s="300">
        <f>E13/D13</f>
        <v>0.73833333333333329</v>
      </c>
      <c r="G13" s="302">
        <v>1800</v>
      </c>
    </row>
    <row r="14" spans="2:7" ht="69.75" thickBot="1" x14ac:dyDescent="0.25">
      <c r="B14" s="299" t="s">
        <v>113</v>
      </c>
      <c r="C14" s="299" t="s">
        <v>93</v>
      </c>
      <c r="D14" s="302">
        <f>1+2</f>
        <v>3</v>
      </c>
      <c r="E14" s="302">
        <v>5</v>
      </c>
      <c r="F14" s="300">
        <f t="shared" ref="F14:F22" si="1">E14/D14</f>
        <v>1.6666666666666667</v>
      </c>
      <c r="G14" s="302">
        <v>3</v>
      </c>
    </row>
    <row r="15" spans="2:7" ht="52.5" thickBot="1" x14ac:dyDescent="0.25">
      <c r="B15" s="299" t="s">
        <v>306</v>
      </c>
      <c r="C15" s="299" t="s">
        <v>110</v>
      </c>
      <c r="D15" s="302">
        <v>3</v>
      </c>
      <c r="E15" s="302">
        <v>3</v>
      </c>
      <c r="F15" s="300">
        <f t="shared" si="1"/>
        <v>1</v>
      </c>
      <c r="G15" s="302"/>
    </row>
    <row r="16" spans="2:7" ht="104.25" thickBot="1" x14ac:dyDescent="0.25">
      <c r="B16" s="299" t="s">
        <v>114</v>
      </c>
      <c r="C16" s="299" t="s">
        <v>92</v>
      </c>
      <c r="D16" s="302">
        <v>1</v>
      </c>
      <c r="E16" s="302">
        <v>0</v>
      </c>
      <c r="F16" s="300">
        <f t="shared" si="1"/>
        <v>0</v>
      </c>
      <c r="G16" s="302">
        <v>1</v>
      </c>
    </row>
    <row r="17" spans="2:11" ht="52.5" thickBot="1" x14ac:dyDescent="0.25">
      <c r="B17" s="299" t="s">
        <v>307</v>
      </c>
      <c r="C17" s="299" t="s">
        <v>376</v>
      </c>
      <c r="D17" s="302">
        <v>1</v>
      </c>
      <c r="E17" s="302">
        <v>0.65</v>
      </c>
      <c r="F17" s="300">
        <f t="shared" si="1"/>
        <v>0.65</v>
      </c>
      <c r="G17" s="302">
        <v>1</v>
      </c>
    </row>
    <row r="18" spans="2:11" ht="52.5" thickBot="1" x14ac:dyDescent="0.25">
      <c r="B18" s="299" t="s">
        <v>115</v>
      </c>
      <c r="C18" s="299" t="s">
        <v>97</v>
      </c>
      <c r="D18" s="302">
        <f>2+2</f>
        <v>4</v>
      </c>
      <c r="E18" s="302">
        <v>5</v>
      </c>
      <c r="F18" s="300">
        <f t="shared" si="1"/>
        <v>1.25</v>
      </c>
      <c r="G18" s="302">
        <v>2</v>
      </c>
    </row>
    <row r="19" spans="2:11" ht="52.5" thickBot="1" x14ac:dyDescent="0.25">
      <c r="B19" s="299" t="s">
        <v>116</v>
      </c>
      <c r="C19" s="299" t="s">
        <v>101</v>
      </c>
      <c r="D19" s="302">
        <f>2+3</f>
        <v>5</v>
      </c>
      <c r="E19" s="302">
        <v>3</v>
      </c>
      <c r="F19" s="300">
        <f t="shared" si="1"/>
        <v>0.6</v>
      </c>
      <c r="G19" s="302">
        <v>7</v>
      </c>
      <c r="J19" s="305" t="s">
        <v>377</v>
      </c>
    </row>
    <row r="20" spans="2:11" ht="69.75" thickBot="1" x14ac:dyDescent="0.25">
      <c r="B20" s="299" t="s">
        <v>321</v>
      </c>
      <c r="C20" s="299" t="s">
        <v>102</v>
      </c>
      <c r="D20" s="302">
        <v>30</v>
      </c>
      <c r="E20" s="302">
        <v>48</v>
      </c>
      <c r="F20" s="300">
        <f t="shared" si="1"/>
        <v>1.6</v>
      </c>
      <c r="G20" s="302">
        <v>33</v>
      </c>
    </row>
    <row r="21" spans="2:11" ht="69.75" thickBot="1" x14ac:dyDescent="0.25">
      <c r="B21" s="299" t="s">
        <v>117</v>
      </c>
      <c r="C21" s="299" t="s">
        <v>105</v>
      </c>
      <c r="D21" s="302">
        <f>1+1</f>
        <v>2</v>
      </c>
      <c r="E21" s="302">
        <v>7</v>
      </c>
      <c r="F21" s="300">
        <f t="shared" si="1"/>
        <v>3.5</v>
      </c>
      <c r="G21" s="302">
        <v>10</v>
      </c>
    </row>
    <row r="22" spans="2:11" ht="52.5" thickBot="1" x14ac:dyDescent="0.25">
      <c r="B22" s="299" t="s">
        <v>322</v>
      </c>
      <c r="C22" s="299" t="s">
        <v>108</v>
      </c>
      <c r="D22" s="302">
        <v>1</v>
      </c>
      <c r="E22" s="302">
        <v>1</v>
      </c>
      <c r="F22" s="300">
        <f t="shared" si="1"/>
        <v>1</v>
      </c>
      <c r="G22" s="302">
        <v>2</v>
      </c>
    </row>
    <row r="23" spans="2:11" ht="57.75" customHeight="1" thickBot="1" x14ac:dyDescent="0.25">
      <c r="B23" s="433" t="s">
        <v>123</v>
      </c>
      <c r="C23" s="434"/>
      <c r="D23" s="434"/>
      <c r="E23" s="434"/>
      <c r="F23" s="434"/>
      <c r="G23" s="434"/>
    </row>
    <row r="24" spans="2:11" ht="27" x14ac:dyDescent="0.2">
      <c r="B24" s="427" t="s">
        <v>8</v>
      </c>
      <c r="C24" s="427" t="s">
        <v>78</v>
      </c>
      <c r="D24" s="297" t="s">
        <v>365</v>
      </c>
      <c r="E24" s="427" t="s">
        <v>335</v>
      </c>
      <c r="F24" s="427" t="s">
        <v>363</v>
      </c>
      <c r="G24" s="297" t="s">
        <v>365</v>
      </c>
    </row>
    <row r="25" spans="2:11" ht="14.25" thickBot="1" x14ac:dyDescent="0.25">
      <c r="B25" s="428"/>
      <c r="C25" s="428"/>
      <c r="D25" s="298">
        <v>2013</v>
      </c>
      <c r="E25" s="428"/>
      <c r="F25" s="428"/>
      <c r="G25" s="298">
        <v>2014</v>
      </c>
    </row>
    <row r="26" spans="2:11" ht="69.75" thickBot="1" x14ac:dyDescent="0.25">
      <c r="B26" s="299" t="s">
        <v>127</v>
      </c>
      <c r="C26" s="299" t="s">
        <v>124</v>
      </c>
      <c r="D26" s="302">
        <v>100</v>
      </c>
      <c r="E26" s="302">
        <v>107</v>
      </c>
      <c r="F26" s="300">
        <f t="shared" ref="F26:F31" si="2">E26/D26</f>
        <v>1.07</v>
      </c>
      <c r="G26" s="302">
        <v>200</v>
      </c>
    </row>
    <row r="27" spans="2:11" ht="52.5" thickBot="1" x14ac:dyDescent="0.25">
      <c r="B27" s="299" t="s">
        <v>130</v>
      </c>
      <c r="C27" s="299" t="s">
        <v>128</v>
      </c>
      <c r="D27" s="302">
        <v>10</v>
      </c>
      <c r="E27" s="302">
        <v>6</v>
      </c>
      <c r="F27" s="300">
        <f t="shared" si="2"/>
        <v>0.6</v>
      </c>
      <c r="G27" s="302">
        <v>10</v>
      </c>
    </row>
    <row r="28" spans="2:11" ht="35.25" thickBot="1" x14ac:dyDescent="0.25">
      <c r="B28" s="299" t="s">
        <v>136</v>
      </c>
      <c r="C28" s="299" t="s">
        <v>131</v>
      </c>
      <c r="D28" s="302">
        <v>5</v>
      </c>
      <c r="E28" s="302">
        <v>2</v>
      </c>
      <c r="F28" s="300">
        <f t="shared" si="2"/>
        <v>0.4</v>
      </c>
      <c r="G28" s="302">
        <v>8</v>
      </c>
      <c r="K28" s="306" t="s">
        <v>377</v>
      </c>
    </row>
    <row r="29" spans="2:11" ht="104.25" thickBot="1" x14ac:dyDescent="0.25">
      <c r="B29" s="299" t="s">
        <v>315</v>
      </c>
      <c r="C29" s="299" t="s">
        <v>134</v>
      </c>
      <c r="D29" s="302">
        <v>10</v>
      </c>
      <c r="E29" s="302">
        <v>13.06</v>
      </c>
      <c r="F29" s="300">
        <f t="shared" si="2"/>
        <v>1.306</v>
      </c>
      <c r="G29" s="302">
        <v>25</v>
      </c>
    </row>
    <row r="30" spans="2:11" ht="82.5" customHeight="1" thickBot="1" x14ac:dyDescent="0.25">
      <c r="B30" s="299" t="s">
        <v>140</v>
      </c>
      <c r="C30" s="299" t="s">
        <v>137</v>
      </c>
      <c r="D30" s="302">
        <v>10</v>
      </c>
      <c r="E30" s="307">
        <v>3.77</v>
      </c>
      <c r="F30" s="300">
        <f t="shared" si="2"/>
        <v>0.377</v>
      </c>
      <c r="G30" s="302">
        <v>23</v>
      </c>
    </row>
    <row r="31" spans="2:11" ht="69.75" thickBot="1" x14ac:dyDescent="0.25">
      <c r="B31" s="299" t="s">
        <v>143</v>
      </c>
      <c r="C31" s="299" t="s">
        <v>141</v>
      </c>
      <c r="D31" s="302">
        <v>5</v>
      </c>
      <c r="E31" s="302">
        <v>5</v>
      </c>
      <c r="F31" s="300">
        <f t="shared" si="2"/>
        <v>1</v>
      </c>
      <c r="G31" s="302">
        <v>5</v>
      </c>
    </row>
    <row r="32" spans="2:11" ht="54" customHeight="1" thickBot="1" x14ac:dyDescent="0.25">
      <c r="B32" s="433" t="s">
        <v>146</v>
      </c>
      <c r="C32" s="434"/>
      <c r="D32" s="434"/>
      <c r="E32" s="434"/>
      <c r="F32" s="434"/>
      <c r="G32" s="435"/>
    </row>
    <row r="33" spans="2:7" ht="27" customHeight="1" x14ac:dyDescent="0.2">
      <c r="B33" s="427" t="s">
        <v>8</v>
      </c>
      <c r="C33" s="427" t="s">
        <v>78</v>
      </c>
      <c r="D33" s="297" t="s">
        <v>365</v>
      </c>
      <c r="E33" s="427" t="s">
        <v>335</v>
      </c>
      <c r="F33" s="427" t="s">
        <v>363</v>
      </c>
      <c r="G33" s="297" t="s">
        <v>365</v>
      </c>
    </row>
    <row r="34" spans="2:7" ht="14.25" thickBot="1" x14ac:dyDescent="0.25">
      <c r="B34" s="428"/>
      <c r="C34" s="428"/>
      <c r="D34" s="298">
        <v>2013</v>
      </c>
      <c r="E34" s="428"/>
      <c r="F34" s="428"/>
      <c r="G34" s="298">
        <v>2014</v>
      </c>
    </row>
    <row r="35" spans="2:7" ht="52.5" thickBot="1" x14ac:dyDescent="0.25">
      <c r="B35" s="299" t="s">
        <v>155</v>
      </c>
      <c r="C35" s="299" t="s">
        <v>150</v>
      </c>
      <c r="D35" s="308">
        <v>6</v>
      </c>
      <c r="E35" s="309">
        <v>8</v>
      </c>
      <c r="F35" s="300">
        <f t="shared" ref="F35:F42" si="3">E35/D35</f>
        <v>1.3333333333333333</v>
      </c>
      <c r="G35" s="309">
        <v>6</v>
      </c>
    </row>
    <row r="36" spans="2:7" ht="35.25" thickBot="1" x14ac:dyDescent="0.25">
      <c r="B36" s="299" t="s">
        <v>157</v>
      </c>
      <c r="C36" s="299" t="s">
        <v>158</v>
      </c>
      <c r="D36" s="310">
        <v>20000</v>
      </c>
      <c r="E36" s="310">
        <v>24279</v>
      </c>
      <c r="F36" s="300">
        <f t="shared" si="3"/>
        <v>1.2139500000000001</v>
      </c>
      <c r="G36" s="311">
        <v>20000</v>
      </c>
    </row>
    <row r="37" spans="2:7" ht="69.75" thickBot="1" x14ac:dyDescent="0.25">
      <c r="B37" s="299" t="s">
        <v>156</v>
      </c>
      <c r="C37" s="299" t="s">
        <v>151</v>
      </c>
      <c r="D37" s="308">
        <v>20</v>
      </c>
      <c r="E37" s="309">
        <v>20</v>
      </c>
      <c r="F37" s="300">
        <f t="shared" si="3"/>
        <v>1</v>
      </c>
      <c r="G37" s="311">
        <v>20</v>
      </c>
    </row>
    <row r="38" spans="2:7" ht="52.5" thickBot="1" x14ac:dyDescent="0.25">
      <c r="B38" s="299" t="s">
        <v>160</v>
      </c>
      <c r="C38" s="299" t="s">
        <v>161</v>
      </c>
      <c r="D38" s="308">
        <v>4</v>
      </c>
      <c r="E38" s="309">
        <v>4</v>
      </c>
      <c r="F38" s="300">
        <f t="shared" si="3"/>
        <v>1</v>
      </c>
      <c r="G38" s="311"/>
    </row>
    <row r="39" spans="2:7" ht="52.5" thickBot="1" x14ac:dyDescent="0.25">
      <c r="B39" s="299" t="s">
        <v>166</v>
      </c>
      <c r="C39" s="299" t="s">
        <v>164</v>
      </c>
      <c r="D39" s="310">
        <v>2000</v>
      </c>
      <c r="E39" s="310">
        <v>2257</v>
      </c>
      <c r="F39" s="300">
        <f t="shared" si="3"/>
        <v>1.1285000000000001</v>
      </c>
      <c r="G39" s="311">
        <v>3000</v>
      </c>
    </row>
    <row r="40" spans="2:7" ht="52.5" thickBot="1" x14ac:dyDescent="0.25">
      <c r="B40" s="299" t="s">
        <v>167</v>
      </c>
      <c r="C40" s="299" t="s">
        <v>168</v>
      </c>
      <c r="D40" s="310">
        <v>2020</v>
      </c>
      <c r="E40" s="310">
        <v>3685</v>
      </c>
      <c r="F40" s="300">
        <f t="shared" si="3"/>
        <v>1.8242574257425743</v>
      </c>
      <c r="G40" s="311">
        <v>3000</v>
      </c>
    </row>
    <row r="41" spans="2:7" ht="52.5" thickBot="1" x14ac:dyDescent="0.25">
      <c r="B41" s="299" t="s">
        <v>173</v>
      </c>
      <c r="C41" s="299" t="s">
        <v>171</v>
      </c>
      <c r="D41" s="311">
        <v>2500000</v>
      </c>
      <c r="E41" s="311">
        <v>2786085</v>
      </c>
      <c r="F41" s="300">
        <f t="shared" si="3"/>
        <v>1.1144339999999999</v>
      </c>
      <c r="G41" s="311">
        <v>2500000</v>
      </c>
    </row>
    <row r="42" spans="2:7" ht="69.75" customHeight="1" thickBot="1" x14ac:dyDescent="0.25">
      <c r="B42" s="299" t="s">
        <v>314</v>
      </c>
      <c r="C42" s="299" t="s">
        <v>174</v>
      </c>
      <c r="D42" s="308">
        <v>3</v>
      </c>
      <c r="E42" s="309">
        <v>0</v>
      </c>
      <c r="F42" s="300">
        <f t="shared" si="3"/>
        <v>0</v>
      </c>
      <c r="G42" s="309">
        <v>3</v>
      </c>
    </row>
    <row r="43" spans="2:7" ht="36" customHeight="1" thickBot="1" x14ac:dyDescent="0.25">
      <c r="B43" s="433" t="s">
        <v>178</v>
      </c>
      <c r="C43" s="434"/>
      <c r="D43" s="434"/>
      <c r="E43" s="434"/>
      <c r="F43" s="434"/>
      <c r="G43" s="435"/>
    </row>
    <row r="44" spans="2:7" ht="39.75" customHeight="1" x14ac:dyDescent="0.2">
      <c r="B44" s="427" t="s">
        <v>8</v>
      </c>
      <c r="C44" s="427" t="s">
        <v>78</v>
      </c>
      <c r="D44" s="312" t="s">
        <v>365</v>
      </c>
      <c r="E44" s="427" t="s">
        <v>335</v>
      </c>
      <c r="F44" s="436" t="s">
        <v>335</v>
      </c>
      <c r="G44" s="312" t="s">
        <v>365</v>
      </c>
    </row>
    <row r="45" spans="2:7" ht="15" customHeight="1" thickBot="1" x14ac:dyDescent="0.25">
      <c r="B45" s="428"/>
      <c r="C45" s="428"/>
      <c r="D45" s="313">
        <v>2013</v>
      </c>
      <c r="E45" s="428"/>
      <c r="F45" s="437"/>
      <c r="G45" s="313">
        <v>2014</v>
      </c>
    </row>
    <row r="46" spans="2:7" ht="69.75" thickBot="1" x14ac:dyDescent="0.25">
      <c r="B46" s="299" t="s">
        <v>184</v>
      </c>
      <c r="C46" s="299" t="s">
        <v>181</v>
      </c>
      <c r="D46" s="308">
        <v>3</v>
      </c>
      <c r="E46" s="308">
        <v>3</v>
      </c>
      <c r="F46" s="300">
        <f t="shared" ref="F46:F50" si="4">E46/D46</f>
        <v>1</v>
      </c>
      <c r="G46" s="308">
        <v>1</v>
      </c>
    </row>
    <row r="47" spans="2:7" ht="121.5" thickBot="1" x14ac:dyDescent="0.25">
      <c r="B47" s="299" t="s">
        <v>186</v>
      </c>
      <c r="C47" s="299" t="s">
        <v>185</v>
      </c>
      <c r="D47" s="308">
        <v>985</v>
      </c>
      <c r="E47" s="308">
        <v>981</v>
      </c>
      <c r="F47" s="314">
        <f t="shared" si="4"/>
        <v>0.9959390862944163</v>
      </c>
      <c r="G47" s="308">
        <v>985</v>
      </c>
    </row>
    <row r="48" spans="2:7" ht="52.5" thickBot="1" x14ac:dyDescent="0.25">
      <c r="B48" s="299" t="s">
        <v>329</v>
      </c>
      <c r="C48" s="299" t="s">
        <v>188</v>
      </c>
      <c r="D48" s="308">
        <v>3174</v>
      </c>
      <c r="E48" s="308">
        <v>1804</v>
      </c>
      <c r="F48" s="300">
        <f t="shared" si="4"/>
        <v>0.56836798991808446</v>
      </c>
      <c r="G48" s="308">
        <v>800</v>
      </c>
    </row>
    <row r="49" spans="2:7" ht="121.5" thickBot="1" x14ac:dyDescent="0.25">
      <c r="B49" s="299" t="s">
        <v>193</v>
      </c>
      <c r="C49" s="299" t="s">
        <v>190</v>
      </c>
      <c r="D49" s="308">
        <v>1</v>
      </c>
      <c r="E49" s="308">
        <v>1</v>
      </c>
      <c r="F49" s="300">
        <f t="shared" si="4"/>
        <v>1</v>
      </c>
      <c r="G49" s="308">
        <v>1</v>
      </c>
    </row>
    <row r="50" spans="2:7" ht="69.75" thickBot="1" x14ac:dyDescent="0.25">
      <c r="B50" s="299" t="s">
        <v>330</v>
      </c>
      <c r="C50" s="299" t="s">
        <v>194</v>
      </c>
      <c r="D50" s="308">
        <v>1135</v>
      </c>
      <c r="E50" s="308">
        <v>753</v>
      </c>
      <c r="F50" s="300">
        <f t="shared" si="4"/>
        <v>0.6634361233480176</v>
      </c>
      <c r="G50" s="308">
        <v>1000</v>
      </c>
    </row>
    <row r="51" spans="2:7" ht="33" customHeight="1" thickBot="1" x14ac:dyDescent="0.25">
      <c r="B51" s="433" t="s">
        <v>198</v>
      </c>
      <c r="C51" s="434"/>
      <c r="D51" s="434"/>
      <c r="E51" s="434"/>
      <c r="F51" s="434"/>
      <c r="G51" s="435"/>
    </row>
    <row r="52" spans="2:7" ht="27" customHeight="1" x14ac:dyDescent="0.2">
      <c r="B52" s="427" t="s">
        <v>8</v>
      </c>
      <c r="C52" s="427" t="s">
        <v>78</v>
      </c>
      <c r="D52" s="297" t="s">
        <v>365</v>
      </c>
      <c r="E52" s="427" t="s">
        <v>335</v>
      </c>
      <c r="F52" s="427" t="s">
        <v>363</v>
      </c>
      <c r="G52" s="297" t="s">
        <v>365</v>
      </c>
    </row>
    <row r="53" spans="2:7" ht="14.25" customHeight="1" thickBot="1" x14ac:dyDescent="0.25">
      <c r="B53" s="428"/>
      <c r="C53" s="428"/>
      <c r="D53" s="298">
        <v>2013</v>
      </c>
      <c r="E53" s="428"/>
      <c r="F53" s="428"/>
      <c r="G53" s="298">
        <v>2014</v>
      </c>
    </row>
    <row r="54" spans="2:7" ht="87" thickBot="1" x14ac:dyDescent="0.25">
      <c r="B54" s="299" t="s">
        <v>208</v>
      </c>
      <c r="C54" s="299" t="s">
        <v>207</v>
      </c>
      <c r="D54" s="308">
        <v>1</v>
      </c>
      <c r="E54" s="308">
        <v>1</v>
      </c>
      <c r="F54" s="300">
        <f t="shared" ref="F54:F60" si="5">E54/D54</f>
        <v>1</v>
      </c>
      <c r="G54" s="308">
        <v>1</v>
      </c>
    </row>
    <row r="55" spans="2:7" ht="52.5" thickBot="1" x14ac:dyDescent="0.25">
      <c r="B55" s="299" t="s">
        <v>209</v>
      </c>
      <c r="C55" s="299" t="s">
        <v>202</v>
      </c>
      <c r="D55" s="308">
        <v>1</v>
      </c>
      <c r="E55" s="308">
        <v>0.84</v>
      </c>
      <c r="F55" s="300">
        <f t="shared" si="5"/>
        <v>0.84</v>
      </c>
      <c r="G55" s="308">
        <v>1</v>
      </c>
    </row>
    <row r="56" spans="2:7" ht="87" thickBot="1" x14ac:dyDescent="0.25">
      <c r="B56" s="299" t="s">
        <v>205</v>
      </c>
      <c r="C56" s="299" t="s">
        <v>203</v>
      </c>
      <c r="D56" s="308">
        <v>1</v>
      </c>
      <c r="E56" s="308">
        <v>0</v>
      </c>
      <c r="F56" s="300">
        <f t="shared" si="5"/>
        <v>0</v>
      </c>
      <c r="G56" s="308">
        <v>1</v>
      </c>
    </row>
    <row r="57" spans="2:7" ht="69.75" thickBot="1" x14ac:dyDescent="0.25">
      <c r="B57" s="299" t="s">
        <v>206</v>
      </c>
      <c r="C57" s="299" t="s">
        <v>204</v>
      </c>
      <c r="D57" s="308">
        <v>1</v>
      </c>
      <c r="E57" s="308">
        <v>0.6</v>
      </c>
      <c r="F57" s="300">
        <f t="shared" si="5"/>
        <v>0.6</v>
      </c>
      <c r="G57" s="308">
        <v>1</v>
      </c>
    </row>
    <row r="58" spans="2:7" ht="52.5" thickBot="1" x14ac:dyDescent="0.25">
      <c r="B58" s="299" t="s">
        <v>217</v>
      </c>
      <c r="C58" s="299" t="s">
        <v>210</v>
      </c>
      <c r="D58" s="308">
        <v>2</v>
      </c>
      <c r="E58" s="308">
        <v>1</v>
      </c>
      <c r="F58" s="300">
        <f t="shared" si="5"/>
        <v>0.5</v>
      </c>
      <c r="G58" s="308">
        <v>1</v>
      </c>
    </row>
    <row r="59" spans="2:7" ht="104.25" thickBot="1" x14ac:dyDescent="0.25">
      <c r="B59" s="299" t="s">
        <v>219</v>
      </c>
      <c r="C59" s="299" t="s">
        <v>214</v>
      </c>
      <c r="D59" s="308">
        <v>2</v>
      </c>
      <c r="E59" s="308">
        <v>2</v>
      </c>
      <c r="F59" s="300">
        <f t="shared" si="5"/>
        <v>1</v>
      </c>
      <c r="G59" s="308">
        <v>2</v>
      </c>
    </row>
    <row r="60" spans="2:7" ht="87" thickBot="1" x14ac:dyDescent="0.25">
      <c r="B60" s="299" t="s">
        <v>218</v>
      </c>
      <c r="C60" s="299" t="s">
        <v>212</v>
      </c>
      <c r="D60" s="308">
        <v>3</v>
      </c>
      <c r="E60" s="308">
        <v>3</v>
      </c>
      <c r="F60" s="300">
        <f t="shared" si="5"/>
        <v>1</v>
      </c>
      <c r="G60" s="308">
        <v>2</v>
      </c>
    </row>
    <row r="61" spans="2:7" ht="54" customHeight="1" thickBot="1" x14ac:dyDescent="0.25">
      <c r="B61" s="433" t="s">
        <v>256</v>
      </c>
      <c r="C61" s="434"/>
      <c r="D61" s="434"/>
      <c r="E61" s="434"/>
      <c r="F61" s="434"/>
      <c r="G61" s="434"/>
    </row>
    <row r="62" spans="2:7" ht="14.25" customHeight="1" x14ac:dyDescent="0.2">
      <c r="B62" s="427" t="s">
        <v>8</v>
      </c>
      <c r="C62" s="427" t="s">
        <v>78</v>
      </c>
      <c r="D62" s="312" t="s">
        <v>368</v>
      </c>
      <c r="E62" s="436" t="s">
        <v>335</v>
      </c>
      <c r="F62" s="436" t="s">
        <v>363</v>
      </c>
      <c r="G62" s="312" t="s">
        <v>368</v>
      </c>
    </row>
    <row r="63" spans="2:7" ht="27.75" customHeight="1" thickBot="1" x14ac:dyDescent="0.25">
      <c r="B63" s="428"/>
      <c r="C63" s="428"/>
      <c r="D63" s="313">
        <v>2013</v>
      </c>
      <c r="E63" s="437"/>
      <c r="F63" s="437"/>
      <c r="G63" s="313">
        <v>2013</v>
      </c>
    </row>
    <row r="64" spans="2:7" ht="104.25" thickBot="1" x14ac:dyDescent="0.25">
      <c r="B64" s="299" t="s">
        <v>264</v>
      </c>
      <c r="C64" s="299" t="s">
        <v>259</v>
      </c>
      <c r="D64" s="308">
        <v>6</v>
      </c>
      <c r="E64" s="308">
        <v>6</v>
      </c>
      <c r="F64" s="315">
        <f t="shared" ref="F64:F65" si="6">E64/D64</f>
        <v>1</v>
      </c>
      <c r="G64" s="308">
        <v>4</v>
      </c>
    </row>
    <row r="65" spans="2:10" ht="121.5" thickBot="1" x14ac:dyDescent="0.25">
      <c r="B65" s="299" t="s">
        <v>265</v>
      </c>
      <c r="C65" s="299" t="s">
        <v>260</v>
      </c>
      <c r="D65" s="315">
        <v>0.3</v>
      </c>
      <c r="E65" s="315">
        <v>0.3</v>
      </c>
      <c r="F65" s="315">
        <f t="shared" si="6"/>
        <v>1</v>
      </c>
      <c r="G65" s="315">
        <v>0.25</v>
      </c>
    </row>
    <row r="66" spans="2:10" ht="52.5" thickBot="1" x14ac:dyDescent="0.25">
      <c r="B66" s="299" t="s">
        <v>266</v>
      </c>
      <c r="C66" s="299" t="s">
        <v>262</v>
      </c>
      <c r="D66" s="308"/>
      <c r="E66" s="308">
        <v>0</v>
      </c>
      <c r="F66" s="308"/>
      <c r="G66" s="308">
        <v>1</v>
      </c>
    </row>
    <row r="67" spans="2:10" ht="121.5" thickBot="1" x14ac:dyDescent="0.25">
      <c r="B67" s="299" t="s">
        <v>270</v>
      </c>
      <c r="C67" s="299" t="s">
        <v>267</v>
      </c>
      <c r="D67" s="315">
        <v>1</v>
      </c>
      <c r="E67" s="315">
        <v>0.7</v>
      </c>
      <c r="F67" s="315">
        <f t="shared" ref="F67" si="7">E67/D67</f>
        <v>0.7</v>
      </c>
      <c r="G67" s="315">
        <v>1</v>
      </c>
    </row>
    <row r="68" spans="2:10" ht="87" thickBot="1" x14ac:dyDescent="0.25">
      <c r="B68" s="299" t="s">
        <v>271</v>
      </c>
      <c r="C68" s="299" t="s">
        <v>268</v>
      </c>
      <c r="D68" s="308">
        <v>0</v>
      </c>
      <c r="E68" s="308">
        <v>0</v>
      </c>
      <c r="F68" s="308">
        <v>0</v>
      </c>
      <c r="G68" s="308">
        <v>1</v>
      </c>
      <c r="J68" s="306" t="s">
        <v>377</v>
      </c>
    </row>
    <row r="69" spans="2:10" ht="39.75" customHeight="1" thickBot="1" x14ac:dyDescent="0.25">
      <c r="B69" s="433" t="s">
        <v>220</v>
      </c>
      <c r="C69" s="434"/>
      <c r="D69" s="434"/>
      <c r="E69" s="434"/>
      <c r="F69" s="434"/>
      <c r="G69" s="434"/>
    </row>
    <row r="70" spans="2:10" ht="27" x14ac:dyDescent="0.2">
      <c r="B70" s="427" t="s">
        <v>8</v>
      </c>
      <c r="C70" s="427" t="s">
        <v>78</v>
      </c>
      <c r="D70" s="316" t="s">
        <v>365</v>
      </c>
      <c r="E70" s="436" t="s">
        <v>335</v>
      </c>
      <c r="F70" s="440" t="s">
        <v>335</v>
      </c>
      <c r="G70" s="316" t="s">
        <v>365</v>
      </c>
    </row>
    <row r="71" spans="2:10" ht="14.25" customHeight="1" thickBot="1" x14ac:dyDescent="0.25">
      <c r="B71" s="428"/>
      <c r="C71" s="428"/>
      <c r="D71" s="317">
        <v>2013</v>
      </c>
      <c r="E71" s="437"/>
      <c r="F71" s="441"/>
      <c r="G71" s="317">
        <v>2013</v>
      </c>
    </row>
    <row r="72" spans="2:10" ht="69.75" thickBot="1" x14ac:dyDescent="0.25">
      <c r="B72" s="299" t="s">
        <v>230</v>
      </c>
      <c r="C72" s="299" t="s">
        <v>223</v>
      </c>
      <c r="D72" s="308">
        <v>6</v>
      </c>
      <c r="E72" s="308">
        <v>6</v>
      </c>
      <c r="F72" s="315">
        <f t="shared" ref="F72:F80" si="8">E72/D72</f>
        <v>1</v>
      </c>
      <c r="G72" s="308">
        <v>12</v>
      </c>
    </row>
    <row r="73" spans="2:10" ht="52.5" thickBot="1" x14ac:dyDescent="0.25">
      <c r="B73" s="299" t="s">
        <v>231</v>
      </c>
      <c r="C73" s="299" t="s">
        <v>225</v>
      </c>
      <c r="D73" s="308">
        <v>14</v>
      </c>
      <c r="E73" s="308">
        <v>24</v>
      </c>
      <c r="F73" s="315">
        <f t="shared" si="8"/>
        <v>1.7142857142857142</v>
      </c>
      <c r="G73" s="308">
        <v>14</v>
      </c>
    </row>
    <row r="74" spans="2:10" ht="52.5" thickBot="1" x14ac:dyDescent="0.25">
      <c r="B74" s="299" t="s">
        <v>232</v>
      </c>
      <c r="C74" s="299" t="s">
        <v>227</v>
      </c>
      <c r="D74" s="308">
        <v>3</v>
      </c>
      <c r="E74" s="308">
        <v>3</v>
      </c>
      <c r="F74" s="308">
        <f t="shared" si="8"/>
        <v>1</v>
      </c>
      <c r="G74" s="308">
        <v>3</v>
      </c>
    </row>
    <row r="75" spans="2:10" ht="121.5" thickBot="1" x14ac:dyDescent="0.25">
      <c r="B75" s="299" t="s">
        <v>237</v>
      </c>
      <c r="C75" s="299" t="s">
        <v>233</v>
      </c>
      <c r="D75" s="315">
        <v>1</v>
      </c>
      <c r="E75" s="315">
        <v>1</v>
      </c>
      <c r="F75" s="315">
        <f t="shared" si="8"/>
        <v>1</v>
      </c>
      <c r="G75" s="315">
        <v>1</v>
      </c>
    </row>
    <row r="76" spans="2:10" ht="69.75" thickBot="1" x14ac:dyDescent="0.25">
      <c r="B76" s="299" t="s">
        <v>320</v>
      </c>
      <c r="C76" s="299" t="s">
        <v>235</v>
      </c>
      <c r="D76" s="308">
        <v>1</v>
      </c>
      <c r="E76" s="318">
        <v>0</v>
      </c>
      <c r="F76" s="319">
        <f t="shared" si="8"/>
        <v>0</v>
      </c>
      <c r="G76" s="318">
        <v>1</v>
      </c>
    </row>
    <row r="77" spans="2:10" ht="69.75" thickBot="1" x14ac:dyDescent="0.25">
      <c r="B77" s="299" t="s">
        <v>248</v>
      </c>
      <c r="C77" s="299" t="s">
        <v>238</v>
      </c>
      <c r="D77" s="315">
        <v>1</v>
      </c>
      <c r="E77" s="315">
        <v>1</v>
      </c>
      <c r="F77" s="315">
        <f t="shared" si="8"/>
        <v>1</v>
      </c>
      <c r="G77" s="315">
        <v>1</v>
      </c>
    </row>
    <row r="78" spans="2:10" ht="52.5" thickBot="1" x14ac:dyDescent="0.25">
      <c r="B78" s="299" t="s">
        <v>249</v>
      </c>
      <c r="C78" s="299" t="s">
        <v>240</v>
      </c>
      <c r="D78" s="308">
        <v>1</v>
      </c>
      <c r="E78" s="320">
        <v>1</v>
      </c>
      <c r="F78" s="320">
        <f t="shared" si="8"/>
        <v>1</v>
      </c>
      <c r="G78" s="320">
        <v>1</v>
      </c>
    </row>
    <row r="79" spans="2:10" ht="52.5" thickBot="1" x14ac:dyDescent="0.25">
      <c r="B79" s="299" t="s">
        <v>250</v>
      </c>
      <c r="C79" s="299" t="s">
        <v>243</v>
      </c>
      <c r="D79" s="311">
        <v>1000</v>
      </c>
      <c r="E79" s="311">
        <v>1049</v>
      </c>
      <c r="F79" s="315">
        <f t="shared" si="8"/>
        <v>1.0489999999999999</v>
      </c>
      <c r="G79" s="311">
        <v>1000</v>
      </c>
    </row>
    <row r="80" spans="2:10" ht="87" thickBot="1" x14ac:dyDescent="0.25">
      <c r="B80" s="299" t="s">
        <v>251</v>
      </c>
      <c r="C80" s="299" t="s">
        <v>245</v>
      </c>
      <c r="D80" s="308">
        <v>6</v>
      </c>
      <c r="E80" s="308">
        <v>0</v>
      </c>
      <c r="F80" s="308">
        <f t="shared" si="8"/>
        <v>0</v>
      </c>
      <c r="G80" s="308">
        <v>5</v>
      </c>
    </row>
    <row r="81" spans="2:10" ht="36" customHeight="1" thickBot="1" x14ac:dyDescent="0.25">
      <c r="B81" s="433" t="s">
        <v>273</v>
      </c>
      <c r="C81" s="434"/>
      <c r="D81" s="434"/>
      <c r="E81" s="434"/>
      <c r="F81" s="434"/>
      <c r="G81" s="434"/>
    </row>
    <row r="82" spans="2:10" ht="34.5" customHeight="1" x14ac:dyDescent="0.2">
      <c r="B82" s="427" t="s">
        <v>8</v>
      </c>
      <c r="C82" s="427" t="s">
        <v>78</v>
      </c>
      <c r="D82" s="321" t="s">
        <v>365</v>
      </c>
      <c r="E82" s="438" t="s">
        <v>335</v>
      </c>
      <c r="F82" s="438" t="s">
        <v>363</v>
      </c>
      <c r="G82" s="321" t="s">
        <v>365</v>
      </c>
    </row>
    <row r="83" spans="2:10" ht="18" customHeight="1" thickBot="1" x14ac:dyDescent="0.25">
      <c r="B83" s="428"/>
      <c r="C83" s="428"/>
      <c r="D83" s="322">
        <v>2013</v>
      </c>
      <c r="E83" s="439"/>
      <c r="F83" s="439"/>
      <c r="G83" s="322">
        <v>2014</v>
      </c>
    </row>
    <row r="84" spans="2:10" ht="52.5" thickBot="1" x14ac:dyDescent="0.25">
      <c r="B84" s="299" t="s">
        <v>286</v>
      </c>
      <c r="C84" s="299" t="s">
        <v>378</v>
      </c>
      <c r="D84" s="315">
        <v>1</v>
      </c>
      <c r="E84" s="315">
        <v>1</v>
      </c>
      <c r="F84" s="315">
        <f t="shared" ref="F84:F91" si="9">E84/D84</f>
        <v>1</v>
      </c>
      <c r="G84" s="315">
        <v>1</v>
      </c>
    </row>
    <row r="85" spans="2:10" ht="69.75" thickBot="1" x14ac:dyDescent="0.25">
      <c r="B85" s="299" t="s">
        <v>287</v>
      </c>
      <c r="C85" s="299" t="s">
        <v>275</v>
      </c>
      <c r="D85" s="308">
        <v>1</v>
      </c>
      <c r="E85" s="308">
        <v>0.84</v>
      </c>
      <c r="F85" s="315">
        <f t="shared" si="9"/>
        <v>0.84</v>
      </c>
      <c r="G85" s="308">
        <v>1</v>
      </c>
    </row>
    <row r="86" spans="2:10" ht="52.5" thickBot="1" x14ac:dyDescent="0.25">
      <c r="B86" s="299" t="s">
        <v>288</v>
      </c>
      <c r="C86" s="299" t="s">
        <v>276</v>
      </c>
      <c r="D86" s="308">
        <v>21</v>
      </c>
      <c r="E86" s="308">
        <v>21</v>
      </c>
      <c r="F86" s="315">
        <f t="shared" si="9"/>
        <v>1</v>
      </c>
      <c r="G86" s="308">
        <v>21</v>
      </c>
      <c r="J86" s="315"/>
    </row>
    <row r="87" spans="2:10" ht="35.25" thickBot="1" x14ac:dyDescent="0.25">
      <c r="B87" s="299" t="s">
        <v>289</v>
      </c>
      <c r="C87" s="299" t="s">
        <v>278</v>
      </c>
      <c r="D87" s="315">
        <v>1</v>
      </c>
      <c r="E87" s="315">
        <v>0.83</v>
      </c>
      <c r="F87" s="315">
        <f t="shared" si="9"/>
        <v>0.83</v>
      </c>
      <c r="G87" s="315">
        <v>1</v>
      </c>
    </row>
    <row r="88" spans="2:10" ht="69.75" thickBot="1" x14ac:dyDescent="0.25">
      <c r="B88" s="299" t="s">
        <v>290</v>
      </c>
      <c r="C88" s="299" t="s">
        <v>379</v>
      </c>
      <c r="D88" s="315">
        <v>1</v>
      </c>
      <c r="E88" s="323">
        <v>0.97650000000000003</v>
      </c>
      <c r="F88" s="315">
        <f t="shared" si="9"/>
        <v>0.97650000000000003</v>
      </c>
      <c r="G88" s="315">
        <v>1</v>
      </c>
    </row>
    <row r="89" spans="2:10" ht="87" thickBot="1" x14ac:dyDescent="0.25">
      <c r="B89" s="299" t="s">
        <v>296</v>
      </c>
      <c r="C89" s="299" t="s">
        <v>280</v>
      </c>
      <c r="D89" s="308">
        <v>4</v>
      </c>
      <c r="E89" s="308">
        <v>5</v>
      </c>
      <c r="F89" s="315">
        <f t="shared" si="9"/>
        <v>1.25</v>
      </c>
      <c r="G89" s="308"/>
    </row>
    <row r="90" spans="2:10" ht="87" thickBot="1" x14ac:dyDescent="0.25">
      <c r="B90" s="299" t="s">
        <v>297</v>
      </c>
      <c r="C90" s="299" t="s">
        <v>282</v>
      </c>
      <c r="D90" s="315">
        <v>1</v>
      </c>
      <c r="E90" s="315">
        <v>0.85</v>
      </c>
      <c r="F90" s="315">
        <f t="shared" si="9"/>
        <v>0.85</v>
      </c>
      <c r="G90" s="315">
        <v>1</v>
      </c>
    </row>
    <row r="91" spans="2:10" ht="87" thickBot="1" x14ac:dyDescent="0.25">
      <c r="B91" s="299" t="s">
        <v>298</v>
      </c>
      <c r="C91" s="299" t="s">
        <v>284</v>
      </c>
      <c r="D91" s="308">
        <v>21</v>
      </c>
      <c r="E91" s="308">
        <v>20</v>
      </c>
      <c r="F91" s="315">
        <f t="shared" si="9"/>
        <v>0.95238095238095233</v>
      </c>
      <c r="G91" s="308">
        <v>21</v>
      </c>
    </row>
    <row r="92" spans="2:10" x14ac:dyDescent="0.2"/>
    <row r="93" spans="2:10" x14ac:dyDescent="0.2"/>
    <row r="94" spans="2:10" x14ac:dyDescent="0.2"/>
  </sheetData>
  <mergeCells count="45">
    <mergeCell ref="B82:B83"/>
    <mergeCell ref="C82:C83"/>
    <mergeCell ref="E82:E83"/>
    <mergeCell ref="F82:F83"/>
    <mergeCell ref="B61:G61"/>
    <mergeCell ref="B62:B63"/>
    <mergeCell ref="C62:C63"/>
    <mergeCell ref="E62:E63"/>
    <mergeCell ref="F62:F63"/>
    <mergeCell ref="B69:G69"/>
    <mergeCell ref="B70:B71"/>
    <mergeCell ref="C70:C71"/>
    <mergeCell ref="E70:E71"/>
    <mergeCell ref="F70:F71"/>
    <mergeCell ref="B81:G81"/>
    <mergeCell ref="B52:B53"/>
    <mergeCell ref="C52:C53"/>
    <mergeCell ref="E52:E53"/>
    <mergeCell ref="F52:F53"/>
    <mergeCell ref="B32:G32"/>
    <mergeCell ref="B33:B34"/>
    <mergeCell ref="C33:C34"/>
    <mergeCell ref="E33:E34"/>
    <mergeCell ref="F33:F34"/>
    <mergeCell ref="B43:G43"/>
    <mergeCell ref="B44:B45"/>
    <mergeCell ref="C44:C45"/>
    <mergeCell ref="E44:E45"/>
    <mergeCell ref="F44:F45"/>
    <mergeCell ref="B51:G51"/>
    <mergeCell ref="B24:B25"/>
    <mergeCell ref="C24:C25"/>
    <mergeCell ref="E24:E25"/>
    <mergeCell ref="F24:F25"/>
    <mergeCell ref="B1:G1"/>
    <mergeCell ref="B2:B3"/>
    <mergeCell ref="C2:C3"/>
    <mergeCell ref="E2:E3"/>
    <mergeCell ref="F2:F3"/>
    <mergeCell ref="B10:G10"/>
    <mergeCell ref="B11:B12"/>
    <mergeCell ref="C11:C12"/>
    <mergeCell ref="E11:E12"/>
    <mergeCell ref="F11:F12"/>
    <mergeCell ref="B23:G23"/>
  </mergeCells>
  <pageMargins left="0.7" right="0.7" top="0.75" bottom="0.75" header="0.3" footer="0.3"/>
  <pageSetup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workbookViewId="0">
      <selection activeCell="S15" sqref="S15:S23"/>
    </sheetView>
  </sheetViews>
  <sheetFormatPr baseColWidth="10" defaultRowHeight="15" x14ac:dyDescent="0.25"/>
  <cols>
    <col min="1" max="1" width="20.7109375" style="88" customWidth="1"/>
    <col min="2" max="2" width="11.42578125" style="88"/>
    <col min="3" max="5" width="16.42578125" style="88" bestFit="1" customWidth="1"/>
    <col min="6" max="7" width="11.42578125" style="88"/>
    <col min="8" max="8" width="23.7109375" style="88" customWidth="1"/>
    <col min="9" max="9" width="11.42578125" style="88"/>
    <col min="10" max="12" width="15.28515625" style="88" bestFit="1" customWidth="1"/>
    <col min="13" max="16384" width="11.42578125" style="88"/>
  </cols>
  <sheetData>
    <row r="1" spans="1:12" ht="16.5" thickBot="1" x14ac:dyDescent="0.3">
      <c r="A1" s="442" t="s">
        <v>338</v>
      </c>
      <c r="B1" s="443"/>
      <c r="C1" s="443"/>
      <c r="D1" s="443"/>
      <c r="E1" s="444"/>
      <c r="H1" s="442" t="s">
        <v>339</v>
      </c>
      <c r="I1" s="443"/>
      <c r="J1" s="443"/>
      <c r="K1" s="443"/>
      <c r="L1" s="444"/>
    </row>
    <row r="2" spans="1:12" ht="15.75" thickBot="1" x14ac:dyDescent="0.3">
      <c r="A2" s="445" t="s">
        <v>340</v>
      </c>
      <c r="B2" s="446"/>
      <c r="C2" s="446"/>
      <c r="D2" s="446"/>
      <c r="E2" s="447"/>
      <c r="H2" s="448" t="s">
        <v>341</v>
      </c>
      <c r="I2" s="446"/>
      <c r="J2" s="446"/>
      <c r="K2" s="446"/>
      <c r="L2" s="447"/>
    </row>
    <row r="3" spans="1:12" ht="51.75" thickBot="1" x14ac:dyDescent="0.3">
      <c r="A3" s="89" t="s">
        <v>342</v>
      </c>
      <c r="B3" s="90" t="s">
        <v>343</v>
      </c>
      <c r="C3" s="91" t="s">
        <v>344</v>
      </c>
      <c r="D3" s="91" t="s">
        <v>345</v>
      </c>
      <c r="E3" s="92" t="s">
        <v>346</v>
      </c>
      <c r="H3" s="89" t="s">
        <v>342</v>
      </c>
      <c r="I3" s="90" t="s">
        <v>343</v>
      </c>
      <c r="J3" s="91" t="s">
        <v>344</v>
      </c>
      <c r="K3" s="91" t="s">
        <v>345</v>
      </c>
      <c r="L3" s="92" t="s">
        <v>346</v>
      </c>
    </row>
    <row r="4" spans="1:12" x14ac:dyDescent="0.25">
      <c r="A4" s="449" t="s">
        <v>347</v>
      </c>
      <c r="B4" s="93">
        <v>1</v>
      </c>
      <c r="C4" s="94">
        <v>335966410</v>
      </c>
      <c r="D4" s="95">
        <v>257078500</v>
      </c>
      <c r="E4" s="95">
        <v>158556882</v>
      </c>
      <c r="H4" s="449" t="s">
        <v>347</v>
      </c>
      <c r="I4" s="93">
        <v>1</v>
      </c>
      <c r="J4" s="94">
        <v>359601322</v>
      </c>
      <c r="K4" s="95">
        <v>359601260</v>
      </c>
      <c r="L4" s="95">
        <v>359601260</v>
      </c>
    </row>
    <row r="5" spans="1:12" x14ac:dyDescent="0.25">
      <c r="A5" s="450"/>
      <c r="B5" s="96">
        <v>2</v>
      </c>
      <c r="C5" s="97">
        <v>344930000</v>
      </c>
      <c r="D5" s="98">
        <v>326950000</v>
      </c>
      <c r="E5" s="98">
        <v>252050000</v>
      </c>
      <c r="H5" s="450"/>
      <c r="I5" s="96">
        <v>2</v>
      </c>
      <c r="J5" s="97">
        <v>0</v>
      </c>
      <c r="K5" s="98">
        <v>0</v>
      </c>
      <c r="L5" s="98">
        <v>0</v>
      </c>
    </row>
    <row r="6" spans="1:12" x14ac:dyDescent="0.25">
      <c r="A6" s="450"/>
      <c r="B6" s="96">
        <v>3</v>
      </c>
      <c r="C6" s="97">
        <v>275460000</v>
      </c>
      <c r="D6" s="98">
        <v>275150000</v>
      </c>
      <c r="E6" s="98">
        <v>146475000</v>
      </c>
      <c r="H6" s="450"/>
      <c r="I6" s="96">
        <v>3</v>
      </c>
      <c r="J6" s="97">
        <v>8330000</v>
      </c>
      <c r="K6" s="98">
        <v>8330000</v>
      </c>
      <c r="L6" s="98">
        <v>8330000</v>
      </c>
    </row>
    <row r="7" spans="1:12" x14ac:dyDescent="0.25">
      <c r="A7" s="450"/>
      <c r="B7" s="99">
        <v>4</v>
      </c>
      <c r="C7" s="100">
        <v>517900000</v>
      </c>
      <c r="D7" s="101">
        <v>470750000</v>
      </c>
      <c r="E7" s="101">
        <v>277800000</v>
      </c>
      <c r="H7" s="450"/>
      <c r="I7" s="99">
        <v>4</v>
      </c>
      <c r="J7" s="100">
        <v>41400000</v>
      </c>
      <c r="K7" s="101">
        <v>41400000</v>
      </c>
      <c r="L7" s="101">
        <v>41400000</v>
      </c>
    </row>
    <row r="8" spans="1:12" x14ac:dyDescent="0.25">
      <c r="A8" s="450"/>
      <c r="B8" s="96">
        <v>5</v>
      </c>
      <c r="C8" s="100">
        <v>649760000</v>
      </c>
      <c r="D8" s="101">
        <v>649586142</v>
      </c>
      <c r="E8" s="101">
        <v>37900000</v>
      </c>
      <c r="H8" s="450"/>
      <c r="I8" s="96">
        <v>5</v>
      </c>
      <c r="J8" s="100">
        <v>612099667</v>
      </c>
      <c r="K8" s="101">
        <v>610235739</v>
      </c>
      <c r="L8" s="101">
        <v>580041862</v>
      </c>
    </row>
    <row r="9" spans="1:12" ht="15.75" thickBot="1" x14ac:dyDescent="0.3">
      <c r="A9" s="451"/>
      <c r="B9" s="99">
        <v>6</v>
      </c>
      <c r="C9" s="100">
        <v>592245590</v>
      </c>
      <c r="D9" s="101">
        <v>592245590</v>
      </c>
      <c r="E9" s="101">
        <v>215703922</v>
      </c>
      <c r="H9" s="451"/>
      <c r="I9" s="99">
        <v>6</v>
      </c>
      <c r="J9" s="100">
        <v>323264000</v>
      </c>
      <c r="K9" s="101">
        <v>323264000</v>
      </c>
      <c r="L9" s="101">
        <v>323264000</v>
      </c>
    </row>
    <row r="10" spans="1:12" ht="15.75" thickBot="1" x14ac:dyDescent="0.3">
      <c r="A10" s="452"/>
      <c r="B10" s="102"/>
      <c r="C10" s="103">
        <v>2716262000</v>
      </c>
      <c r="D10" s="103">
        <v>2571760232</v>
      </c>
      <c r="E10" s="103">
        <v>1088485804</v>
      </c>
      <c r="H10" s="452"/>
      <c r="I10" s="102"/>
      <c r="J10" s="103">
        <v>1344694989</v>
      </c>
      <c r="K10" s="103">
        <v>1342830999</v>
      </c>
      <c r="L10" s="103">
        <v>1312637122</v>
      </c>
    </row>
    <row r="11" spans="1:12" ht="15.75" thickBot="1" x14ac:dyDescent="0.3">
      <c r="A11" s="104"/>
      <c r="B11" s="105"/>
      <c r="C11" s="106"/>
      <c r="D11" s="106"/>
      <c r="E11" s="107"/>
      <c r="H11" s="104"/>
      <c r="I11" s="105"/>
      <c r="J11" s="106"/>
      <c r="K11" s="106"/>
      <c r="L11" s="107"/>
    </row>
    <row r="12" spans="1:12" x14ac:dyDescent="0.25">
      <c r="A12" s="453" t="s">
        <v>348</v>
      </c>
      <c r="B12" s="93">
        <v>1</v>
      </c>
      <c r="C12" s="94">
        <v>670664000</v>
      </c>
      <c r="D12" s="94">
        <v>648164000</v>
      </c>
      <c r="E12" s="94">
        <v>500755667</v>
      </c>
      <c r="H12" s="453" t="s">
        <v>348</v>
      </c>
      <c r="I12" s="93">
        <v>1</v>
      </c>
      <c r="J12" s="94">
        <v>89210000</v>
      </c>
      <c r="K12" s="94">
        <v>89210000</v>
      </c>
      <c r="L12" s="94">
        <v>89210000</v>
      </c>
    </row>
    <row r="13" spans="1:12" x14ac:dyDescent="0.25">
      <c r="A13" s="454"/>
      <c r="B13" s="96">
        <v>2</v>
      </c>
      <c r="C13" s="97">
        <v>203800000</v>
      </c>
      <c r="D13" s="97">
        <v>201213600</v>
      </c>
      <c r="E13" s="97">
        <v>46400000</v>
      </c>
      <c r="H13" s="454"/>
      <c r="I13" s="96">
        <v>2</v>
      </c>
      <c r="J13" s="97">
        <v>0</v>
      </c>
      <c r="K13" s="97">
        <v>0</v>
      </c>
      <c r="L13" s="97">
        <v>0</v>
      </c>
    </row>
    <row r="14" spans="1:12" x14ac:dyDescent="0.25">
      <c r="A14" s="454"/>
      <c r="B14" s="96">
        <v>3</v>
      </c>
      <c r="C14" s="97">
        <v>16500000</v>
      </c>
      <c r="D14" s="97">
        <v>6967000</v>
      </c>
      <c r="E14" s="97">
        <v>0</v>
      </c>
      <c r="H14" s="454"/>
      <c r="I14" s="96">
        <v>3</v>
      </c>
      <c r="J14" s="97">
        <v>0</v>
      </c>
      <c r="K14" s="97">
        <v>0</v>
      </c>
      <c r="L14" s="97">
        <v>0</v>
      </c>
    </row>
    <row r="15" spans="1:12" x14ac:dyDescent="0.25">
      <c r="A15" s="454"/>
      <c r="B15" s="96">
        <v>4</v>
      </c>
      <c r="C15" s="97">
        <v>40500000</v>
      </c>
      <c r="D15" s="97">
        <v>40500000</v>
      </c>
      <c r="E15" s="97">
        <v>27000000</v>
      </c>
      <c r="H15" s="454"/>
      <c r="I15" s="96">
        <v>4</v>
      </c>
      <c r="J15" s="97">
        <v>7950000</v>
      </c>
      <c r="K15" s="97">
        <v>7950000</v>
      </c>
      <c r="L15" s="97">
        <v>7950000</v>
      </c>
    </row>
    <row r="16" spans="1:12" x14ac:dyDescent="0.25">
      <c r="A16" s="454"/>
      <c r="B16" s="96">
        <v>5</v>
      </c>
      <c r="C16" s="100">
        <v>644354122</v>
      </c>
      <c r="D16" s="100">
        <v>644354122</v>
      </c>
      <c r="E16" s="100">
        <v>380154572</v>
      </c>
      <c r="H16" s="454"/>
      <c r="I16" s="96">
        <v>5</v>
      </c>
      <c r="J16" s="100">
        <v>224492606</v>
      </c>
      <c r="K16" s="100">
        <v>220182606</v>
      </c>
      <c r="L16" s="100">
        <v>220182606</v>
      </c>
    </row>
    <row r="17" spans="1:12" x14ac:dyDescent="0.25">
      <c r="A17" s="455"/>
      <c r="B17" s="96">
        <v>6</v>
      </c>
      <c r="C17" s="97">
        <v>1627848878</v>
      </c>
      <c r="D17" s="97">
        <v>1549291283</v>
      </c>
      <c r="E17" s="97">
        <v>751695375</v>
      </c>
      <c r="H17" s="455"/>
      <c r="I17" s="96">
        <v>6</v>
      </c>
      <c r="J17" s="97">
        <v>17873333</v>
      </c>
      <c r="K17" s="97">
        <v>17873333</v>
      </c>
      <c r="L17" s="97">
        <v>17873333</v>
      </c>
    </row>
    <row r="18" spans="1:12" x14ac:dyDescent="0.25">
      <c r="A18" s="455"/>
      <c r="B18" s="96">
        <v>7</v>
      </c>
      <c r="C18" s="97">
        <v>82800000</v>
      </c>
      <c r="D18" s="97">
        <v>82800000</v>
      </c>
      <c r="E18" s="97">
        <v>63200000</v>
      </c>
      <c r="H18" s="455"/>
      <c r="I18" s="96">
        <v>7</v>
      </c>
      <c r="J18" s="97">
        <v>16303333</v>
      </c>
      <c r="K18" s="97">
        <v>16303333</v>
      </c>
      <c r="L18" s="97">
        <v>16303333</v>
      </c>
    </row>
    <row r="19" spans="1:12" x14ac:dyDescent="0.25">
      <c r="A19" s="455"/>
      <c r="B19" s="96">
        <v>8</v>
      </c>
      <c r="C19" s="100">
        <v>47700000</v>
      </c>
      <c r="D19" s="100">
        <v>47700000</v>
      </c>
      <c r="E19" s="100">
        <v>31800000</v>
      </c>
      <c r="H19" s="455"/>
      <c r="I19" s="96">
        <v>8</v>
      </c>
      <c r="J19" s="100">
        <v>27196667</v>
      </c>
      <c r="K19" s="100">
        <v>27196667</v>
      </c>
      <c r="L19" s="100">
        <v>27196667</v>
      </c>
    </row>
    <row r="20" spans="1:12" x14ac:dyDescent="0.25">
      <c r="A20" s="455"/>
      <c r="B20" s="96">
        <v>9</v>
      </c>
      <c r="C20" s="97">
        <v>0</v>
      </c>
      <c r="D20" s="97">
        <v>0</v>
      </c>
      <c r="E20" s="97">
        <v>0</v>
      </c>
      <c r="H20" s="455"/>
      <c r="I20" s="96">
        <v>9</v>
      </c>
      <c r="J20" s="97">
        <v>0</v>
      </c>
      <c r="K20" s="97">
        <v>0</v>
      </c>
      <c r="L20" s="97">
        <v>0</v>
      </c>
    </row>
    <row r="21" spans="1:12" x14ac:dyDescent="0.25">
      <c r="A21" s="455"/>
      <c r="B21" s="96">
        <v>10</v>
      </c>
      <c r="C21" s="97">
        <v>392506000</v>
      </c>
      <c r="D21" s="97">
        <v>391748857</v>
      </c>
      <c r="E21" s="97">
        <v>323570430</v>
      </c>
      <c r="H21" s="455"/>
      <c r="I21" s="96">
        <v>10</v>
      </c>
      <c r="J21" s="97">
        <v>171500000</v>
      </c>
      <c r="K21" s="97">
        <v>171500000</v>
      </c>
      <c r="L21" s="97">
        <v>169185045</v>
      </c>
    </row>
    <row r="22" spans="1:12" ht="15.75" thickBot="1" x14ac:dyDescent="0.3">
      <c r="A22" s="455"/>
      <c r="B22" s="96">
        <v>11</v>
      </c>
      <c r="C22" s="100">
        <v>132000000</v>
      </c>
      <c r="D22" s="100">
        <v>132000000</v>
      </c>
      <c r="E22" s="100">
        <v>50619630</v>
      </c>
      <c r="H22" s="455"/>
      <c r="I22" s="96">
        <v>11</v>
      </c>
      <c r="J22" s="100">
        <v>0</v>
      </c>
      <c r="K22" s="100">
        <v>0</v>
      </c>
      <c r="L22" s="100">
        <v>0</v>
      </c>
    </row>
    <row r="23" spans="1:12" ht="15.75" thickBot="1" x14ac:dyDescent="0.3">
      <c r="A23" s="456"/>
      <c r="B23" s="102"/>
      <c r="C23" s="103">
        <v>3858673000</v>
      </c>
      <c r="D23" s="103">
        <v>3744738862</v>
      </c>
      <c r="E23" s="103">
        <v>2175195674</v>
      </c>
      <c r="H23" s="456"/>
      <c r="I23" s="102"/>
      <c r="J23" s="103">
        <v>554525939</v>
      </c>
      <c r="K23" s="108">
        <v>550215939</v>
      </c>
      <c r="L23" s="108">
        <v>547900984</v>
      </c>
    </row>
    <row r="24" spans="1:12" ht="15.75" thickBot="1" x14ac:dyDescent="0.3">
      <c r="A24" s="109"/>
      <c r="B24" s="105"/>
      <c r="C24" s="106"/>
      <c r="D24" s="106"/>
      <c r="E24" s="107"/>
      <c r="H24" s="109"/>
      <c r="I24" s="105"/>
      <c r="J24" s="106"/>
      <c r="K24" s="106"/>
      <c r="L24" s="107"/>
    </row>
    <row r="25" spans="1:12" x14ac:dyDescent="0.25">
      <c r="A25" s="457" t="s">
        <v>220</v>
      </c>
      <c r="B25" s="93">
        <v>1</v>
      </c>
      <c r="C25" s="94">
        <v>135020000</v>
      </c>
      <c r="D25" s="94">
        <v>135020000</v>
      </c>
      <c r="E25" s="94">
        <v>87120000</v>
      </c>
      <c r="H25" s="457" t="s">
        <v>220</v>
      </c>
      <c r="I25" s="93">
        <v>1</v>
      </c>
      <c r="J25" s="94">
        <v>8200000</v>
      </c>
      <c r="K25" s="94">
        <v>8200000</v>
      </c>
      <c r="L25" s="94">
        <v>8200000</v>
      </c>
    </row>
    <row r="26" spans="1:12" x14ac:dyDescent="0.25">
      <c r="A26" s="458"/>
      <c r="B26" s="96">
        <v>2</v>
      </c>
      <c r="C26" s="97">
        <v>279096000</v>
      </c>
      <c r="D26" s="97">
        <v>267072667</v>
      </c>
      <c r="E26" s="97">
        <v>250496000</v>
      </c>
      <c r="H26" s="458"/>
      <c r="I26" s="96">
        <v>2</v>
      </c>
      <c r="J26" s="97">
        <v>7377333</v>
      </c>
      <c r="K26" s="97">
        <v>7377333</v>
      </c>
      <c r="L26" s="97">
        <v>7377333</v>
      </c>
    </row>
    <row r="27" spans="1:12" x14ac:dyDescent="0.25">
      <c r="A27" s="458"/>
      <c r="B27" s="96">
        <v>3</v>
      </c>
      <c r="C27" s="97">
        <v>60000000</v>
      </c>
      <c r="D27" s="97">
        <v>60000000</v>
      </c>
      <c r="E27" s="97">
        <v>60000000</v>
      </c>
      <c r="H27" s="458"/>
      <c r="I27" s="96">
        <v>3</v>
      </c>
      <c r="J27" s="97">
        <v>42209839</v>
      </c>
      <c r="K27" s="97">
        <v>42209838</v>
      </c>
      <c r="L27" s="97">
        <v>42209838</v>
      </c>
    </row>
    <row r="28" spans="1:12" x14ac:dyDescent="0.25">
      <c r="A28" s="458"/>
      <c r="B28" s="96">
        <v>4</v>
      </c>
      <c r="C28" s="100">
        <v>1295413000</v>
      </c>
      <c r="D28" s="100">
        <v>1111452000</v>
      </c>
      <c r="E28" s="100">
        <v>348935797</v>
      </c>
      <c r="H28" s="458"/>
      <c r="I28" s="96">
        <v>4</v>
      </c>
      <c r="J28" s="100">
        <v>842675408</v>
      </c>
      <c r="K28" s="100">
        <v>842675104</v>
      </c>
      <c r="L28" s="100">
        <v>680777132</v>
      </c>
    </row>
    <row r="29" spans="1:12" x14ac:dyDescent="0.25">
      <c r="A29" s="459"/>
      <c r="B29" s="110">
        <v>5</v>
      </c>
      <c r="C29" s="97">
        <v>257850000</v>
      </c>
      <c r="D29" s="97">
        <v>244350000</v>
      </c>
      <c r="E29" s="97">
        <v>176550000</v>
      </c>
      <c r="H29" s="459"/>
      <c r="I29" s="110">
        <v>5</v>
      </c>
      <c r="J29" s="97">
        <v>27066667</v>
      </c>
      <c r="K29" s="97">
        <v>27066667</v>
      </c>
      <c r="L29" s="97">
        <v>27066667</v>
      </c>
    </row>
    <row r="30" spans="1:12" x14ac:dyDescent="0.25">
      <c r="A30" s="459"/>
      <c r="B30" s="110">
        <v>6</v>
      </c>
      <c r="C30" s="111">
        <v>160090000</v>
      </c>
      <c r="D30" s="111">
        <v>160090000</v>
      </c>
      <c r="E30" s="111">
        <v>160090000</v>
      </c>
      <c r="H30" s="459"/>
      <c r="I30" s="110">
        <v>6</v>
      </c>
      <c r="J30" s="111">
        <v>320180000</v>
      </c>
      <c r="K30" s="111">
        <v>320180000</v>
      </c>
      <c r="L30" s="111">
        <v>320180000</v>
      </c>
    </row>
    <row r="31" spans="1:12" x14ac:dyDescent="0.25">
      <c r="A31" s="459"/>
      <c r="B31" s="110">
        <v>7</v>
      </c>
      <c r="C31" s="100">
        <v>237600000</v>
      </c>
      <c r="D31" s="100">
        <v>237600000</v>
      </c>
      <c r="E31" s="100">
        <v>191210000</v>
      </c>
      <c r="H31" s="459"/>
      <c r="I31" s="110">
        <v>7</v>
      </c>
      <c r="J31" s="100">
        <v>52610000</v>
      </c>
      <c r="K31" s="100">
        <v>52466666</v>
      </c>
      <c r="L31" s="100">
        <v>52466666</v>
      </c>
    </row>
    <row r="32" spans="1:12" x14ac:dyDescent="0.25">
      <c r="A32" s="459"/>
      <c r="B32" s="112">
        <v>8</v>
      </c>
      <c r="C32" s="111">
        <v>186830000</v>
      </c>
      <c r="D32" s="111">
        <v>186451481</v>
      </c>
      <c r="E32" s="111">
        <v>151668481</v>
      </c>
      <c r="H32" s="459"/>
      <c r="I32" s="112">
        <v>8</v>
      </c>
      <c r="J32" s="111">
        <v>0</v>
      </c>
      <c r="K32" s="111">
        <v>0</v>
      </c>
      <c r="L32" s="111">
        <v>0</v>
      </c>
    </row>
    <row r="33" spans="1:12" ht="15.75" thickBot="1" x14ac:dyDescent="0.3">
      <c r="A33" s="459"/>
      <c r="B33" s="113">
        <v>9</v>
      </c>
      <c r="C33" s="100">
        <v>47900000</v>
      </c>
      <c r="D33" s="100">
        <v>47900000</v>
      </c>
      <c r="E33" s="100">
        <v>49900000</v>
      </c>
      <c r="H33" s="459"/>
      <c r="I33" s="113">
        <v>9</v>
      </c>
      <c r="J33" s="100">
        <v>0</v>
      </c>
      <c r="K33" s="100">
        <v>0</v>
      </c>
      <c r="L33" s="100">
        <v>0</v>
      </c>
    </row>
    <row r="34" spans="1:12" ht="15.75" thickBot="1" x14ac:dyDescent="0.3">
      <c r="A34" s="460"/>
      <c r="B34" s="114"/>
      <c r="C34" s="103">
        <v>2659799000</v>
      </c>
      <c r="D34" s="103">
        <v>2449936148</v>
      </c>
      <c r="E34" s="103">
        <v>1475970278</v>
      </c>
      <c r="H34" s="460"/>
      <c r="I34" s="114"/>
      <c r="J34" s="103">
        <v>1300319247</v>
      </c>
      <c r="K34" s="103">
        <v>1300175608</v>
      </c>
      <c r="L34" s="103">
        <v>1138277636</v>
      </c>
    </row>
    <row r="35" spans="1:12" ht="15.75" thickBot="1" x14ac:dyDescent="0.3">
      <c r="A35" s="104"/>
      <c r="B35" s="105"/>
      <c r="C35" s="106"/>
      <c r="D35" s="106"/>
      <c r="E35" s="107"/>
      <c r="H35" s="104"/>
      <c r="I35" s="105"/>
      <c r="J35" s="106"/>
      <c r="K35" s="106"/>
      <c r="L35" s="107"/>
    </row>
    <row r="36" spans="1:12" x14ac:dyDescent="0.25">
      <c r="A36" s="457" t="s">
        <v>178</v>
      </c>
      <c r="B36" s="93">
        <v>1</v>
      </c>
      <c r="C36" s="94">
        <v>289250000</v>
      </c>
      <c r="D36" s="94">
        <v>189530000</v>
      </c>
      <c r="E36" s="94">
        <v>165600000</v>
      </c>
      <c r="H36" s="457" t="s">
        <v>178</v>
      </c>
      <c r="I36" s="93">
        <v>1</v>
      </c>
      <c r="J36" s="94">
        <v>0</v>
      </c>
      <c r="K36" s="94">
        <v>0</v>
      </c>
      <c r="L36" s="94">
        <v>0</v>
      </c>
    </row>
    <row r="37" spans="1:12" x14ac:dyDescent="0.25">
      <c r="A37" s="458"/>
      <c r="B37" s="96">
        <v>2</v>
      </c>
      <c r="C37" s="97">
        <v>505513488</v>
      </c>
      <c r="D37" s="97">
        <v>385891488</v>
      </c>
      <c r="E37" s="97">
        <v>96200000</v>
      </c>
      <c r="H37" s="458"/>
      <c r="I37" s="96">
        <v>2</v>
      </c>
      <c r="J37" s="97">
        <v>5300000</v>
      </c>
      <c r="K37" s="97">
        <v>5300000</v>
      </c>
      <c r="L37" s="97">
        <v>5300000</v>
      </c>
    </row>
    <row r="38" spans="1:12" x14ac:dyDescent="0.25">
      <c r="A38" s="458"/>
      <c r="B38" s="96">
        <v>3</v>
      </c>
      <c r="C38" s="97">
        <v>573059846</v>
      </c>
      <c r="D38" s="97">
        <v>177081132</v>
      </c>
      <c r="E38" s="97">
        <v>167521322</v>
      </c>
      <c r="H38" s="458"/>
      <c r="I38" s="96">
        <v>3</v>
      </c>
      <c r="J38" s="97">
        <v>98489999</v>
      </c>
      <c r="K38" s="97">
        <v>89196666</v>
      </c>
      <c r="L38" s="97">
        <v>83892666</v>
      </c>
    </row>
    <row r="39" spans="1:12" x14ac:dyDescent="0.25">
      <c r="A39" s="459"/>
      <c r="B39" s="110">
        <v>4</v>
      </c>
      <c r="C39" s="97">
        <v>249750000</v>
      </c>
      <c r="D39" s="97">
        <v>249250000</v>
      </c>
      <c r="E39" s="97">
        <v>193076000</v>
      </c>
      <c r="H39" s="459"/>
      <c r="I39" s="110">
        <v>4</v>
      </c>
      <c r="J39" s="97">
        <v>0</v>
      </c>
      <c r="K39" s="97">
        <v>0</v>
      </c>
      <c r="L39" s="97">
        <v>0</v>
      </c>
    </row>
    <row r="40" spans="1:12" ht="15.75" thickBot="1" x14ac:dyDescent="0.3">
      <c r="A40" s="459"/>
      <c r="B40" s="113">
        <v>5</v>
      </c>
      <c r="C40" s="97">
        <v>387426666</v>
      </c>
      <c r="D40" s="97">
        <v>387076666</v>
      </c>
      <c r="E40" s="97">
        <v>308376666</v>
      </c>
      <c r="H40" s="459"/>
      <c r="I40" s="113">
        <v>5</v>
      </c>
      <c r="J40" s="97">
        <v>0</v>
      </c>
      <c r="K40" s="97">
        <v>0</v>
      </c>
      <c r="L40" s="97">
        <v>0</v>
      </c>
    </row>
    <row r="41" spans="1:12" ht="15.75" thickBot="1" x14ac:dyDescent="0.3">
      <c r="A41" s="460"/>
      <c r="B41" s="114"/>
      <c r="C41" s="103">
        <v>2005000000</v>
      </c>
      <c r="D41" s="103">
        <v>1388829286</v>
      </c>
      <c r="E41" s="103">
        <v>930773988</v>
      </c>
      <c r="H41" s="460"/>
      <c r="I41" s="114"/>
      <c r="J41" s="103">
        <v>103789999</v>
      </c>
      <c r="K41" s="103">
        <v>94496666</v>
      </c>
      <c r="L41" s="103">
        <v>89192666</v>
      </c>
    </row>
    <row r="42" spans="1:12" ht="15.75" thickBot="1" x14ac:dyDescent="0.3">
      <c r="A42" s="104"/>
      <c r="B42" s="105"/>
      <c r="C42" s="106"/>
      <c r="D42" s="106"/>
      <c r="E42" s="107"/>
      <c r="H42" s="104"/>
      <c r="I42" s="105"/>
      <c r="J42" s="106"/>
      <c r="K42" s="106"/>
      <c r="L42" s="107"/>
    </row>
    <row r="43" spans="1:12" x14ac:dyDescent="0.25">
      <c r="A43" s="457" t="s">
        <v>349</v>
      </c>
      <c r="B43" s="93">
        <v>1</v>
      </c>
      <c r="C43" s="94">
        <v>646550000</v>
      </c>
      <c r="D43" s="94">
        <v>629150000</v>
      </c>
      <c r="E43" s="94">
        <v>424850000</v>
      </c>
      <c r="H43" s="457" t="s">
        <v>349</v>
      </c>
      <c r="I43" s="93">
        <v>1</v>
      </c>
      <c r="J43" s="94">
        <v>99243333</v>
      </c>
      <c r="K43" s="94">
        <v>84620000</v>
      </c>
      <c r="L43" s="94">
        <v>88725178</v>
      </c>
    </row>
    <row r="44" spans="1:12" x14ac:dyDescent="0.25">
      <c r="A44" s="458"/>
      <c r="B44" s="110">
        <v>2</v>
      </c>
      <c r="C44" s="97">
        <v>831312487</v>
      </c>
      <c r="D44" s="97">
        <v>714963270</v>
      </c>
      <c r="E44" s="97">
        <v>695125215</v>
      </c>
      <c r="H44" s="458"/>
      <c r="I44" s="110">
        <v>2</v>
      </c>
      <c r="J44" s="97">
        <v>737215215</v>
      </c>
      <c r="K44" s="97">
        <v>737215215</v>
      </c>
      <c r="L44" s="97">
        <v>728731994</v>
      </c>
    </row>
    <row r="45" spans="1:12" x14ac:dyDescent="0.25">
      <c r="A45" s="459"/>
      <c r="B45" s="110">
        <v>3</v>
      </c>
      <c r="C45" s="97">
        <v>0</v>
      </c>
      <c r="D45" s="97">
        <v>0</v>
      </c>
      <c r="E45" s="97">
        <v>0</v>
      </c>
      <c r="H45" s="459"/>
      <c r="I45" s="110">
        <v>3</v>
      </c>
      <c r="J45" s="97">
        <v>0</v>
      </c>
      <c r="K45" s="97">
        <v>0</v>
      </c>
      <c r="L45" s="97">
        <v>0</v>
      </c>
    </row>
    <row r="46" spans="1:12" x14ac:dyDescent="0.25">
      <c r="A46" s="459"/>
      <c r="B46" s="112">
        <v>4</v>
      </c>
      <c r="C46" s="115">
        <v>539687513</v>
      </c>
      <c r="D46" s="115">
        <v>539686661</v>
      </c>
      <c r="E46" s="115">
        <v>356567099</v>
      </c>
      <c r="H46" s="459"/>
      <c r="I46" s="112">
        <v>4</v>
      </c>
      <c r="J46" s="115">
        <v>196926388</v>
      </c>
      <c r="K46" s="115">
        <v>196926386</v>
      </c>
      <c r="L46" s="115">
        <v>196926386</v>
      </c>
    </row>
    <row r="47" spans="1:12" ht="15.75" thickBot="1" x14ac:dyDescent="0.3">
      <c r="A47" s="459"/>
      <c r="B47" s="113">
        <v>5</v>
      </c>
      <c r="C47" s="100">
        <v>0</v>
      </c>
      <c r="D47" s="100">
        <v>0</v>
      </c>
      <c r="E47" s="100">
        <v>0</v>
      </c>
      <c r="H47" s="459"/>
      <c r="I47" s="113">
        <v>5</v>
      </c>
      <c r="J47" s="100">
        <v>0</v>
      </c>
      <c r="K47" s="100">
        <v>0</v>
      </c>
      <c r="L47" s="100">
        <v>0</v>
      </c>
    </row>
    <row r="48" spans="1:12" ht="15.75" thickBot="1" x14ac:dyDescent="0.3">
      <c r="A48" s="460"/>
      <c r="B48" s="114"/>
      <c r="C48" s="103">
        <v>2017550000</v>
      </c>
      <c r="D48" s="103">
        <v>1883799931</v>
      </c>
      <c r="E48" s="103">
        <v>1476542314</v>
      </c>
      <c r="H48" s="460"/>
      <c r="I48" s="114"/>
      <c r="J48" s="103">
        <v>1033384936</v>
      </c>
      <c r="K48" s="103">
        <v>1018761601</v>
      </c>
      <c r="L48" s="108">
        <v>1014383558</v>
      </c>
    </row>
    <row r="49" spans="1:12" ht="15.75" thickBot="1" x14ac:dyDescent="0.3">
      <c r="A49" s="116"/>
      <c r="B49" s="105"/>
      <c r="C49" s="106"/>
      <c r="D49" s="106"/>
      <c r="E49" s="107"/>
      <c r="H49" s="116"/>
      <c r="I49" s="105"/>
      <c r="J49" s="106"/>
      <c r="K49" s="106"/>
      <c r="L49" s="107"/>
    </row>
    <row r="50" spans="1:12" x14ac:dyDescent="0.25">
      <c r="A50" s="461" t="s">
        <v>350</v>
      </c>
      <c r="B50" s="117">
        <v>1</v>
      </c>
      <c r="C50" s="94">
        <v>308600000</v>
      </c>
      <c r="D50" s="94">
        <v>254857213</v>
      </c>
      <c r="E50" s="94">
        <v>47700000</v>
      </c>
      <c r="H50" s="461" t="s">
        <v>350</v>
      </c>
      <c r="I50" s="117">
        <v>1</v>
      </c>
      <c r="J50" s="94">
        <v>362903568</v>
      </c>
      <c r="K50" s="94">
        <v>362903568</v>
      </c>
      <c r="L50" s="94">
        <v>362903568</v>
      </c>
    </row>
    <row r="51" spans="1:12" x14ac:dyDescent="0.25">
      <c r="A51" s="459"/>
      <c r="B51" s="110">
        <v>2</v>
      </c>
      <c r="C51" s="97">
        <v>286250000</v>
      </c>
      <c r="D51" s="97">
        <v>286250000</v>
      </c>
      <c r="E51" s="97">
        <v>85400000</v>
      </c>
      <c r="H51" s="459"/>
      <c r="I51" s="110">
        <v>2</v>
      </c>
      <c r="J51" s="97">
        <v>124790000</v>
      </c>
      <c r="K51" s="97">
        <v>122140000</v>
      </c>
      <c r="L51" s="97">
        <v>122140000</v>
      </c>
    </row>
    <row r="52" spans="1:12" x14ac:dyDescent="0.25">
      <c r="A52" s="459"/>
      <c r="B52" s="112">
        <v>3</v>
      </c>
      <c r="C52" s="115">
        <v>156700000</v>
      </c>
      <c r="D52" s="115">
        <v>156700000</v>
      </c>
      <c r="E52" s="115">
        <v>36700000</v>
      </c>
      <c r="H52" s="459"/>
      <c r="I52" s="112">
        <v>3</v>
      </c>
      <c r="J52" s="115">
        <v>11710000</v>
      </c>
      <c r="K52" s="115">
        <v>11710000</v>
      </c>
      <c r="L52" s="115">
        <v>11710000</v>
      </c>
    </row>
    <row r="53" spans="1:12" x14ac:dyDescent="0.25">
      <c r="A53" s="459"/>
      <c r="B53" s="110">
        <v>4</v>
      </c>
      <c r="C53" s="118">
        <v>231140800</v>
      </c>
      <c r="D53" s="118">
        <v>209690278</v>
      </c>
      <c r="E53" s="118">
        <v>164640278</v>
      </c>
      <c r="H53" s="459"/>
      <c r="I53" s="110">
        <v>4</v>
      </c>
      <c r="J53" s="118">
        <v>14049333</v>
      </c>
      <c r="K53" s="118">
        <v>14049333</v>
      </c>
      <c r="L53" s="118">
        <v>14049333</v>
      </c>
    </row>
    <row r="54" spans="1:12" x14ac:dyDescent="0.25">
      <c r="A54" s="459"/>
      <c r="B54" s="112">
        <v>5</v>
      </c>
      <c r="C54" s="97">
        <v>523850000</v>
      </c>
      <c r="D54" s="97">
        <v>475859000</v>
      </c>
      <c r="E54" s="97">
        <v>135400000</v>
      </c>
      <c r="H54" s="459"/>
      <c r="I54" s="112">
        <v>5</v>
      </c>
      <c r="J54" s="97">
        <v>5300000</v>
      </c>
      <c r="K54" s="97">
        <v>5300000</v>
      </c>
      <c r="L54" s="97">
        <v>5300000</v>
      </c>
    </row>
    <row r="55" spans="1:12" x14ac:dyDescent="0.25">
      <c r="A55" s="459"/>
      <c r="B55" s="110">
        <v>6</v>
      </c>
      <c r="C55" s="115">
        <v>661027100</v>
      </c>
      <c r="D55" s="115">
        <v>611045248</v>
      </c>
      <c r="E55" s="115">
        <v>279401251</v>
      </c>
      <c r="H55" s="459"/>
      <c r="I55" s="110">
        <v>6</v>
      </c>
      <c r="J55" s="115">
        <v>200583420</v>
      </c>
      <c r="K55" s="115">
        <v>200583332</v>
      </c>
      <c r="L55" s="115">
        <v>169222431</v>
      </c>
    </row>
    <row r="56" spans="1:12" x14ac:dyDescent="0.25">
      <c r="A56" s="459"/>
      <c r="B56" s="112">
        <v>7</v>
      </c>
      <c r="C56" s="115">
        <v>1124140000</v>
      </c>
      <c r="D56" s="115">
        <v>1059870000</v>
      </c>
      <c r="E56" s="115">
        <v>791313333</v>
      </c>
      <c r="H56" s="459"/>
      <c r="I56" s="112">
        <v>7</v>
      </c>
      <c r="J56" s="118">
        <v>0</v>
      </c>
      <c r="K56" s="118">
        <v>0</v>
      </c>
      <c r="L56" s="118">
        <v>0</v>
      </c>
    </row>
    <row r="57" spans="1:12" ht="15.75" thickBot="1" x14ac:dyDescent="0.3">
      <c r="A57" s="459"/>
      <c r="B57" s="113">
        <v>8</v>
      </c>
      <c r="C57" s="115">
        <v>325292100</v>
      </c>
      <c r="D57" s="115">
        <v>325292100</v>
      </c>
      <c r="E57" s="115">
        <v>37391880</v>
      </c>
      <c r="H57" s="459"/>
      <c r="I57" s="113">
        <v>8</v>
      </c>
      <c r="J57" s="115">
        <v>0</v>
      </c>
      <c r="K57" s="115">
        <v>0</v>
      </c>
      <c r="L57" s="115">
        <v>0</v>
      </c>
    </row>
    <row r="58" spans="1:12" ht="15.75" thickBot="1" x14ac:dyDescent="0.3">
      <c r="A58" s="460"/>
      <c r="B58" s="114"/>
      <c r="C58" s="103">
        <v>3617000000</v>
      </c>
      <c r="D58" s="103">
        <v>3379563839</v>
      </c>
      <c r="E58" s="108">
        <v>1577946742</v>
      </c>
      <c r="H58" s="460"/>
      <c r="I58" s="114"/>
      <c r="J58" s="103">
        <v>719336321</v>
      </c>
      <c r="K58" s="103">
        <v>716686233</v>
      </c>
      <c r="L58" s="103">
        <v>685325332</v>
      </c>
    </row>
    <row r="59" spans="1:12" ht="15.75" thickBot="1" x14ac:dyDescent="0.3">
      <c r="A59" s="116"/>
      <c r="B59" s="105"/>
      <c r="C59" s="106"/>
      <c r="D59" s="106"/>
      <c r="E59" s="107"/>
      <c r="H59" s="116"/>
      <c r="I59" s="105"/>
      <c r="J59" s="106"/>
      <c r="K59" s="106"/>
      <c r="L59" s="107"/>
    </row>
    <row r="60" spans="1:12" x14ac:dyDescent="0.25">
      <c r="A60" s="457" t="s">
        <v>198</v>
      </c>
      <c r="B60" s="93">
        <v>1</v>
      </c>
      <c r="C60" s="94">
        <v>330717250</v>
      </c>
      <c r="D60" s="94">
        <v>319217250</v>
      </c>
      <c r="E60" s="94">
        <v>287217250</v>
      </c>
      <c r="H60" s="457" t="s">
        <v>198</v>
      </c>
      <c r="I60" s="93">
        <v>1</v>
      </c>
      <c r="J60" s="94">
        <v>0</v>
      </c>
      <c r="K60" s="94">
        <v>0</v>
      </c>
      <c r="L60" s="94">
        <v>0</v>
      </c>
    </row>
    <row r="61" spans="1:12" x14ac:dyDescent="0.25">
      <c r="A61" s="458"/>
      <c r="B61" s="110">
        <v>2</v>
      </c>
      <c r="C61" s="97">
        <v>15600000</v>
      </c>
      <c r="D61" s="97">
        <v>15600000</v>
      </c>
      <c r="E61" s="97">
        <v>15600000</v>
      </c>
      <c r="H61" s="458"/>
      <c r="I61" s="110">
        <v>2</v>
      </c>
      <c r="J61" s="97">
        <v>0</v>
      </c>
      <c r="K61" s="97">
        <v>0</v>
      </c>
      <c r="L61" s="97">
        <v>0</v>
      </c>
    </row>
    <row r="62" spans="1:12" x14ac:dyDescent="0.25">
      <c r="A62" s="458"/>
      <c r="B62" s="119">
        <v>3</v>
      </c>
      <c r="C62" s="115">
        <v>0</v>
      </c>
      <c r="D62" s="115">
        <v>0</v>
      </c>
      <c r="E62" s="115">
        <v>0</v>
      </c>
      <c r="H62" s="458"/>
      <c r="I62" s="119">
        <v>3</v>
      </c>
      <c r="J62" s="115">
        <v>27910001</v>
      </c>
      <c r="K62" s="115">
        <v>22256667</v>
      </c>
      <c r="L62" s="115">
        <v>22256667</v>
      </c>
    </row>
    <row r="63" spans="1:12" x14ac:dyDescent="0.25">
      <c r="A63" s="458"/>
      <c r="B63" s="110">
        <v>4</v>
      </c>
      <c r="C63" s="97">
        <v>210300000</v>
      </c>
      <c r="D63" s="97">
        <v>203300000</v>
      </c>
      <c r="E63" s="97">
        <v>68900000</v>
      </c>
      <c r="H63" s="458"/>
      <c r="I63" s="110">
        <v>4</v>
      </c>
      <c r="J63" s="97">
        <v>147986667</v>
      </c>
      <c r="K63" s="97">
        <v>138786667</v>
      </c>
      <c r="L63" s="97">
        <v>138786667</v>
      </c>
    </row>
    <row r="64" spans="1:12" x14ac:dyDescent="0.25">
      <c r="A64" s="458"/>
      <c r="B64" s="119">
        <v>5</v>
      </c>
      <c r="C64" s="97">
        <v>137500000</v>
      </c>
      <c r="D64" s="97">
        <v>91036667</v>
      </c>
      <c r="E64" s="97">
        <v>72400000</v>
      </c>
      <c r="H64" s="458"/>
      <c r="I64" s="119">
        <v>5</v>
      </c>
      <c r="J64" s="97">
        <v>43033333</v>
      </c>
      <c r="K64" s="97">
        <v>28723333</v>
      </c>
      <c r="L64" s="97">
        <v>28723333</v>
      </c>
    </row>
    <row r="65" spans="1:12" x14ac:dyDescent="0.25">
      <c r="A65" s="458"/>
      <c r="B65" s="110">
        <v>6</v>
      </c>
      <c r="C65" s="115">
        <v>320500000</v>
      </c>
      <c r="D65" s="115">
        <v>300680000</v>
      </c>
      <c r="E65" s="115">
        <v>147280000</v>
      </c>
      <c r="H65" s="458"/>
      <c r="I65" s="110">
        <v>6</v>
      </c>
      <c r="J65" s="115">
        <v>0</v>
      </c>
      <c r="K65" s="115">
        <v>0</v>
      </c>
      <c r="L65" s="115">
        <v>0</v>
      </c>
    </row>
    <row r="66" spans="1:12" ht="15.75" thickBot="1" x14ac:dyDescent="0.3">
      <c r="A66" s="458"/>
      <c r="B66" s="120">
        <v>7</v>
      </c>
      <c r="C66" s="118">
        <v>57350000</v>
      </c>
      <c r="D66" s="118">
        <v>46750000</v>
      </c>
      <c r="E66" s="118">
        <v>20250000</v>
      </c>
      <c r="H66" s="458"/>
      <c r="I66" s="120">
        <v>7</v>
      </c>
      <c r="J66" s="118">
        <v>0</v>
      </c>
      <c r="K66" s="118">
        <v>0</v>
      </c>
      <c r="L66" s="118">
        <v>0</v>
      </c>
    </row>
    <row r="67" spans="1:12" ht="15.75" thickBot="1" x14ac:dyDescent="0.3">
      <c r="A67" s="460"/>
      <c r="B67" s="114"/>
      <c r="C67" s="103">
        <v>1071967250</v>
      </c>
      <c r="D67" s="103">
        <v>976583917</v>
      </c>
      <c r="E67" s="121">
        <v>611647250</v>
      </c>
      <c r="H67" s="460"/>
      <c r="I67" s="114"/>
      <c r="J67" s="103">
        <v>218930001</v>
      </c>
      <c r="K67" s="103">
        <v>189766667</v>
      </c>
      <c r="L67" s="121">
        <v>189766667</v>
      </c>
    </row>
    <row r="68" spans="1:12" ht="15.75" thickBot="1" x14ac:dyDescent="0.3">
      <c r="A68" s="116"/>
      <c r="B68" s="105"/>
      <c r="C68" s="106"/>
      <c r="D68" s="106"/>
      <c r="E68" s="107"/>
      <c r="H68" s="116"/>
      <c r="I68" s="105"/>
      <c r="J68" s="106"/>
      <c r="K68" s="106"/>
      <c r="L68" s="107"/>
    </row>
    <row r="69" spans="1:12" x14ac:dyDescent="0.25">
      <c r="A69" s="457" t="s">
        <v>351</v>
      </c>
      <c r="B69" s="93">
        <v>1</v>
      </c>
      <c r="C69" s="94">
        <v>130400000</v>
      </c>
      <c r="D69" s="94">
        <v>81315080</v>
      </c>
      <c r="E69" s="94">
        <v>62482010</v>
      </c>
      <c r="H69" s="457" t="s">
        <v>351</v>
      </c>
      <c r="I69" s="93">
        <v>1</v>
      </c>
      <c r="J69" s="94">
        <v>5590000</v>
      </c>
      <c r="K69" s="94">
        <v>5590000</v>
      </c>
      <c r="L69" s="94">
        <v>5590000</v>
      </c>
    </row>
    <row r="70" spans="1:12" x14ac:dyDescent="0.25">
      <c r="A70" s="458"/>
      <c r="B70" s="110">
        <v>2</v>
      </c>
      <c r="C70" s="97">
        <v>874699641</v>
      </c>
      <c r="D70" s="97">
        <v>635706841</v>
      </c>
      <c r="E70" s="97">
        <v>304574641</v>
      </c>
      <c r="H70" s="458"/>
      <c r="I70" s="110">
        <v>2</v>
      </c>
      <c r="J70" s="97">
        <v>21200000</v>
      </c>
      <c r="K70" s="97">
        <v>21200000</v>
      </c>
      <c r="L70" s="97">
        <v>21200000</v>
      </c>
    </row>
    <row r="71" spans="1:12" x14ac:dyDescent="0.25">
      <c r="A71" s="458"/>
      <c r="B71" s="119">
        <v>3</v>
      </c>
      <c r="C71" s="115">
        <v>300000000</v>
      </c>
      <c r="D71" s="115">
        <v>275527205</v>
      </c>
      <c r="E71" s="115">
        <v>275527205</v>
      </c>
      <c r="H71" s="458"/>
      <c r="I71" s="119">
        <v>3</v>
      </c>
      <c r="J71" s="115">
        <v>24861700</v>
      </c>
      <c r="K71" s="115">
        <v>24861700</v>
      </c>
      <c r="L71" s="115">
        <v>24861700</v>
      </c>
    </row>
    <row r="72" spans="1:12" x14ac:dyDescent="0.25">
      <c r="A72" s="458"/>
      <c r="B72" s="110">
        <v>4</v>
      </c>
      <c r="C72" s="97">
        <v>859286384</v>
      </c>
      <c r="D72" s="97">
        <v>764457099</v>
      </c>
      <c r="E72" s="97">
        <v>125555107</v>
      </c>
      <c r="H72" s="458"/>
      <c r="I72" s="110">
        <v>4</v>
      </c>
      <c r="J72" s="97">
        <v>14623333</v>
      </c>
      <c r="K72" s="97">
        <v>14623333</v>
      </c>
      <c r="L72" s="97">
        <v>14623333</v>
      </c>
    </row>
    <row r="73" spans="1:12" x14ac:dyDescent="0.25">
      <c r="A73" s="458"/>
      <c r="B73" s="119">
        <v>5</v>
      </c>
      <c r="C73" s="115">
        <v>6040016616</v>
      </c>
      <c r="D73" s="115">
        <v>2602614489</v>
      </c>
      <c r="E73" s="115">
        <v>215747187</v>
      </c>
      <c r="H73" s="458"/>
      <c r="I73" s="119">
        <v>5</v>
      </c>
      <c r="J73" s="115">
        <v>43400000</v>
      </c>
      <c r="K73" s="115">
        <v>43400000</v>
      </c>
      <c r="L73" s="115">
        <v>43400000</v>
      </c>
    </row>
    <row r="74" spans="1:12" ht="15.75" thickBot="1" x14ac:dyDescent="0.3">
      <c r="A74" s="458"/>
      <c r="B74" s="122">
        <v>6</v>
      </c>
      <c r="C74" s="118">
        <v>465597359</v>
      </c>
      <c r="D74" s="118">
        <v>465597359</v>
      </c>
      <c r="E74" s="118">
        <v>201295320</v>
      </c>
      <c r="H74" s="458"/>
      <c r="I74" s="122">
        <v>6</v>
      </c>
      <c r="J74" s="118">
        <v>0</v>
      </c>
      <c r="K74" s="118">
        <v>0</v>
      </c>
      <c r="L74" s="118">
        <v>0</v>
      </c>
    </row>
    <row r="75" spans="1:12" ht="15.75" thickBot="1" x14ac:dyDescent="0.3">
      <c r="A75" s="460"/>
      <c r="B75" s="114"/>
      <c r="C75" s="103">
        <v>8670000000</v>
      </c>
      <c r="D75" s="103">
        <v>4825218073</v>
      </c>
      <c r="E75" s="121">
        <v>1185181470</v>
      </c>
      <c r="H75" s="460"/>
      <c r="I75" s="114"/>
      <c r="J75" s="103">
        <v>109675033</v>
      </c>
      <c r="K75" s="103">
        <v>109675033</v>
      </c>
      <c r="L75" s="121">
        <v>109675033</v>
      </c>
    </row>
    <row r="76" spans="1:12" ht="15.75" thickBot="1" x14ac:dyDescent="0.3">
      <c r="A76" s="116"/>
      <c r="B76" s="105"/>
      <c r="C76" s="106"/>
      <c r="D76" s="106"/>
      <c r="E76" s="107"/>
      <c r="H76" s="116"/>
      <c r="I76" s="105"/>
      <c r="J76" s="106"/>
      <c r="K76" s="106"/>
      <c r="L76" s="107"/>
    </row>
    <row r="77" spans="1:12" x14ac:dyDescent="0.25">
      <c r="A77" s="464" t="s">
        <v>352</v>
      </c>
      <c r="B77" s="117">
        <v>1</v>
      </c>
      <c r="C77" s="94">
        <v>2675837324</v>
      </c>
      <c r="D77" s="94">
        <v>2623261467</v>
      </c>
      <c r="E77" s="94">
        <v>2000804799</v>
      </c>
      <c r="H77" s="464" t="s">
        <v>352</v>
      </c>
      <c r="I77" s="117">
        <v>1</v>
      </c>
      <c r="J77" s="94">
        <v>297146665</v>
      </c>
      <c r="K77" s="94">
        <v>282113332</v>
      </c>
      <c r="L77" s="94">
        <v>286413332</v>
      </c>
    </row>
    <row r="78" spans="1:12" x14ac:dyDescent="0.25">
      <c r="A78" s="465"/>
      <c r="B78" s="110">
        <v>2</v>
      </c>
      <c r="C78" s="97">
        <v>338439867</v>
      </c>
      <c r="D78" s="97">
        <v>296789867</v>
      </c>
      <c r="E78" s="97">
        <v>230739867</v>
      </c>
      <c r="H78" s="465"/>
      <c r="I78" s="110">
        <v>2</v>
      </c>
      <c r="J78" s="97">
        <v>37136666</v>
      </c>
      <c r="K78" s="97">
        <v>33615666</v>
      </c>
      <c r="L78" s="97">
        <v>33615666</v>
      </c>
    </row>
    <row r="79" spans="1:12" x14ac:dyDescent="0.25">
      <c r="A79" s="465"/>
      <c r="B79" s="110">
        <v>3</v>
      </c>
      <c r="C79" s="97">
        <v>204611913</v>
      </c>
      <c r="D79" s="97">
        <v>182900000</v>
      </c>
      <c r="E79" s="97">
        <v>135400000</v>
      </c>
      <c r="H79" s="465"/>
      <c r="I79" s="110">
        <v>3</v>
      </c>
      <c r="J79" s="97">
        <v>19160000</v>
      </c>
      <c r="K79" s="97">
        <v>5760000</v>
      </c>
      <c r="L79" s="97">
        <v>5760000</v>
      </c>
    </row>
    <row r="80" spans="1:12" x14ac:dyDescent="0.25">
      <c r="A80" s="465"/>
      <c r="B80" s="110">
        <v>4</v>
      </c>
      <c r="C80" s="97">
        <v>1382502338</v>
      </c>
      <c r="D80" s="97">
        <v>1378191638</v>
      </c>
      <c r="E80" s="97">
        <v>804070921</v>
      </c>
      <c r="H80" s="465"/>
      <c r="I80" s="110">
        <v>4</v>
      </c>
      <c r="J80" s="97">
        <v>350914589</v>
      </c>
      <c r="K80" s="97">
        <v>350914589</v>
      </c>
      <c r="L80" s="97">
        <v>346448562</v>
      </c>
    </row>
    <row r="81" spans="1:12" x14ac:dyDescent="0.25">
      <c r="A81" s="465"/>
      <c r="B81" s="110">
        <v>5</v>
      </c>
      <c r="C81" s="97">
        <v>1199264300</v>
      </c>
      <c r="D81" s="97">
        <v>1155680241</v>
      </c>
      <c r="E81" s="97">
        <v>499018191</v>
      </c>
      <c r="H81" s="465"/>
      <c r="I81" s="110">
        <v>5</v>
      </c>
      <c r="J81" s="97">
        <v>2760739362</v>
      </c>
      <c r="K81" s="97">
        <v>2760681399</v>
      </c>
      <c r="L81" s="97">
        <v>1763867018</v>
      </c>
    </row>
    <row r="82" spans="1:12" x14ac:dyDescent="0.25">
      <c r="A82" s="465"/>
      <c r="B82" s="110">
        <v>6</v>
      </c>
      <c r="C82" s="97">
        <v>63600000</v>
      </c>
      <c r="D82" s="97">
        <v>63600000</v>
      </c>
      <c r="E82" s="97">
        <v>23400000</v>
      </c>
      <c r="H82" s="465"/>
      <c r="I82" s="110">
        <v>6</v>
      </c>
      <c r="J82" s="97">
        <v>18900000</v>
      </c>
      <c r="K82" s="97">
        <v>18900000</v>
      </c>
      <c r="L82" s="97">
        <v>18900000</v>
      </c>
    </row>
    <row r="83" spans="1:12" x14ac:dyDescent="0.25">
      <c r="A83" s="465"/>
      <c r="B83" s="110">
        <v>7</v>
      </c>
      <c r="C83" s="97">
        <v>123250000</v>
      </c>
      <c r="D83" s="97">
        <v>123250000</v>
      </c>
      <c r="E83" s="97">
        <v>98600000</v>
      </c>
      <c r="H83" s="465"/>
      <c r="I83" s="110">
        <v>7</v>
      </c>
      <c r="J83" s="97">
        <v>0</v>
      </c>
      <c r="K83" s="97">
        <v>0</v>
      </c>
      <c r="L83" s="97">
        <v>0</v>
      </c>
    </row>
    <row r="84" spans="1:12" ht="15.75" thickBot="1" x14ac:dyDescent="0.3">
      <c r="A84" s="465"/>
      <c r="B84" s="110">
        <v>8</v>
      </c>
      <c r="C84" s="100">
        <v>76500000</v>
      </c>
      <c r="D84" s="100">
        <v>76500000</v>
      </c>
      <c r="E84" s="100">
        <v>40500000</v>
      </c>
      <c r="H84" s="465"/>
      <c r="I84" s="110">
        <v>8</v>
      </c>
      <c r="J84" s="100">
        <v>21061334</v>
      </c>
      <c r="K84" s="100">
        <v>21061334</v>
      </c>
      <c r="L84" s="100">
        <v>21061334</v>
      </c>
    </row>
    <row r="85" spans="1:12" ht="15.75" thickBot="1" x14ac:dyDescent="0.3">
      <c r="A85" s="466"/>
      <c r="B85" s="114"/>
      <c r="C85" s="103">
        <v>6064005742</v>
      </c>
      <c r="D85" s="103">
        <v>5900173213</v>
      </c>
      <c r="E85" s="103">
        <v>3832533778</v>
      </c>
      <c r="H85" s="466"/>
      <c r="I85" s="114"/>
      <c r="J85" s="103">
        <v>3505058616</v>
      </c>
      <c r="K85" s="103">
        <v>3473046320</v>
      </c>
      <c r="L85" s="103">
        <v>2476065912</v>
      </c>
    </row>
    <row r="86" spans="1:12" ht="15.75" thickBot="1" x14ac:dyDescent="0.3">
      <c r="A86" s="123"/>
      <c r="B86" s="105"/>
      <c r="C86" s="106"/>
      <c r="D86" s="106"/>
      <c r="E86" s="124"/>
      <c r="H86" s="123"/>
      <c r="I86" s="105"/>
      <c r="J86" s="106"/>
      <c r="K86" s="106"/>
      <c r="L86" s="124"/>
    </row>
    <row r="87" spans="1:12" ht="15.75" thickBot="1" x14ac:dyDescent="0.3">
      <c r="A87" s="464" t="s">
        <v>353</v>
      </c>
      <c r="B87" s="125">
        <v>1</v>
      </c>
      <c r="C87" s="126">
        <v>965958750</v>
      </c>
      <c r="D87" s="126">
        <v>0</v>
      </c>
      <c r="E87" s="126">
        <v>0</v>
      </c>
      <c r="H87" s="464" t="s">
        <v>353</v>
      </c>
      <c r="I87" s="125">
        <v>1</v>
      </c>
      <c r="J87" s="126">
        <v>0</v>
      </c>
      <c r="K87" s="126">
        <v>0</v>
      </c>
      <c r="L87" s="126">
        <v>0</v>
      </c>
    </row>
    <row r="88" spans="1:12" ht="15.75" thickBot="1" x14ac:dyDescent="0.3">
      <c r="A88" s="466"/>
      <c r="B88" s="114"/>
      <c r="C88" s="103">
        <v>965958750</v>
      </c>
      <c r="D88" s="103">
        <v>0</v>
      </c>
      <c r="E88" s="121">
        <v>0</v>
      </c>
      <c r="H88" s="466"/>
      <c r="I88" s="114"/>
      <c r="J88" s="103">
        <v>0</v>
      </c>
      <c r="K88" s="103">
        <v>0</v>
      </c>
      <c r="L88" s="121">
        <v>0</v>
      </c>
    </row>
    <row r="89" spans="1:12" ht="15.75" thickBot="1" x14ac:dyDescent="0.3">
      <c r="A89" s="109"/>
      <c r="B89" s="105"/>
      <c r="C89" s="106"/>
      <c r="D89" s="106"/>
      <c r="E89" s="107"/>
      <c r="H89" s="109"/>
      <c r="I89" s="105"/>
      <c r="J89" s="106"/>
      <c r="K89" s="106"/>
      <c r="L89" s="107"/>
    </row>
    <row r="90" spans="1:12" ht="15.75" thickBot="1" x14ac:dyDescent="0.3">
      <c r="A90" s="467" t="s">
        <v>35</v>
      </c>
      <c r="B90" s="468"/>
      <c r="C90" s="127">
        <v>33646215742</v>
      </c>
      <c r="D90" s="127">
        <v>27120603501</v>
      </c>
      <c r="E90" s="127">
        <v>14354277298</v>
      </c>
      <c r="H90" s="467" t="s">
        <v>35</v>
      </c>
      <c r="I90" s="468"/>
      <c r="J90" s="127">
        <v>8889715081</v>
      </c>
      <c r="K90" s="127">
        <v>8795655066</v>
      </c>
      <c r="L90" s="127">
        <v>7563224910</v>
      </c>
    </row>
    <row r="91" spans="1:12" ht="15.75" thickBot="1" x14ac:dyDescent="0.3">
      <c r="H91" s="128"/>
      <c r="I91" s="129"/>
      <c r="J91" s="130"/>
      <c r="K91" s="130"/>
      <c r="L91" s="131"/>
    </row>
    <row r="92" spans="1:12" ht="15.75" thickBot="1" x14ac:dyDescent="0.3">
      <c r="H92" s="467" t="s">
        <v>354</v>
      </c>
      <c r="I92" s="468"/>
      <c r="J92" s="127">
        <v>0</v>
      </c>
      <c r="K92" s="127">
        <v>0</v>
      </c>
      <c r="L92" s="132">
        <v>0</v>
      </c>
    </row>
    <row r="93" spans="1:12" ht="15.75" thickBot="1" x14ac:dyDescent="0.3">
      <c r="H93" s="462"/>
      <c r="I93" s="463"/>
      <c r="J93" s="133"/>
      <c r="K93" s="133"/>
      <c r="L93" s="134"/>
    </row>
    <row r="94" spans="1:12" ht="15.75" thickBot="1" x14ac:dyDescent="0.3">
      <c r="H94" s="467" t="s">
        <v>355</v>
      </c>
      <c r="I94" s="468"/>
      <c r="J94" s="127">
        <v>0</v>
      </c>
      <c r="K94" s="127">
        <v>0</v>
      </c>
      <c r="L94" s="132">
        <v>0</v>
      </c>
    </row>
    <row r="95" spans="1:12" ht="15.75" thickBot="1" x14ac:dyDescent="0.3">
      <c r="H95" s="462"/>
      <c r="I95" s="463"/>
      <c r="J95" s="133"/>
      <c r="K95" s="133"/>
      <c r="L95" s="134"/>
    </row>
    <row r="96" spans="1:12" ht="15.75" thickBot="1" x14ac:dyDescent="0.3">
      <c r="H96" s="467" t="s">
        <v>356</v>
      </c>
      <c r="I96" s="468"/>
      <c r="J96" s="127">
        <v>0</v>
      </c>
      <c r="K96" s="127">
        <v>0</v>
      </c>
      <c r="L96" s="132">
        <v>0</v>
      </c>
    </row>
    <row r="97" spans="8:12" ht="15.75" thickBot="1" x14ac:dyDescent="0.3">
      <c r="H97" s="462"/>
      <c r="I97" s="463"/>
      <c r="J97" s="133"/>
      <c r="K97" s="133"/>
      <c r="L97" s="134"/>
    </row>
    <row r="98" spans="8:12" x14ac:dyDescent="0.25">
      <c r="H98" s="475" t="s">
        <v>357</v>
      </c>
      <c r="I98" s="476"/>
      <c r="J98" s="95">
        <v>0</v>
      </c>
      <c r="K98" s="95">
        <v>0</v>
      </c>
      <c r="L98" s="135">
        <v>0</v>
      </c>
    </row>
    <row r="99" spans="8:12" x14ac:dyDescent="0.25">
      <c r="H99" s="477" t="s">
        <v>358</v>
      </c>
      <c r="I99" s="478"/>
      <c r="J99" s="98">
        <v>8889715081</v>
      </c>
      <c r="K99" s="98">
        <v>8795655066</v>
      </c>
      <c r="L99" s="98">
        <v>7563224910</v>
      </c>
    </row>
    <row r="100" spans="8:12" x14ac:dyDescent="0.25">
      <c r="H100" s="477" t="s">
        <v>359</v>
      </c>
      <c r="I100" s="478"/>
      <c r="J100" s="98">
        <v>0</v>
      </c>
      <c r="K100" s="98">
        <v>0</v>
      </c>
      <c r="L100" s="98">
        <v>0</v>
      </c>
    </row>
    <row r="101" spans="8:12" x14ac:dyDescent="0.25">
      <c r="H101" s="479" t="s">
        <v>360</v>
      </c>
      <c r="I101" s="480"/>
      <c r="J101" s="98">
        <v>0</v>
      </c>
      <c r="K101" s="98">
        <v>0</v>
      </c>
      <c r="L101" s="136">
        <v>0</v>
      </c>
    </row>
    <row r="102" spans="8:12" ht="15.75" thickBot="1" x14ac:dyDescent="0.3">
      <c r="H102" s="469" t="s">
        <v>354</v>
      </c>
      <c r="I102" s="470"/>
      <c r="J102" s="137">
        <v>0</v>
      </c>
      <c r="K102" s="137">
        <v>0</v>
      </c>
      <c r="L102" s="138">
        <v>0</v>
      </c>
    </row>
    <row r="103" spans="8:12" ht="15.75" thickBot="1" x14ac:dyDescent="0.3">
      <c r="H103" s="471" t="s">
        <v>356</v>
      </c>
      <c r="I103" s="472"/>
      <c r="J103" s="139">
        <v>0</v>
      </c>
      <c r="K103" s="139">
        <v>0</v>
      </c>
      <c r="L103" s="140">
        <v>0</v>
      </c>
    </row>
    <row r="104" spans="8:12" ht="15.75" thickBot="1" x14ac:dyDescent="0.3">
      <c r="H104" s="473" t="s">
        <v>361</v>
      </c>
      <c r="I104" s="474"/>
      <c r="J104" s="141">
        <v>8889715081</v>
      </c>
      <c r="K104" s="141">
        <v>8795655066</v>
      </c>
      <c r="L104" s="142">
        <v>7563224910</v>
      </c>
    </row>
  </sheetData>
  <mergeCells count="39">
    <mergeCell ref="H102:I102"/>
    <mergeCell ref="H103:I103"/>
    <mergeCell ref="H104:I104"/>
    <mergeCell ref="H96:I96"/>
    <mergeCell ref="H97:I97"/>
    <mergeCell ref="H98:I98"/>
    <mergeCell ref="H99:I99"/>
    <mergeCell ref="H100:I100"/>
    <mergeCell ref="H101:I101"/>
    <mergeCell ref="H95:I95"/>
    <mergeCell ref="A69:A75"/>
    <mergeCell ref="H69:H75"/>
    <mergeCell ref="A77:A85"/>
    <mergeCell ref="H77:H85"/>
    <mergeCell ref="A87:A88"/>
    <mergeCell ref="H87:H88"/>
    <mergeCell ref="A90:B90"/>
    <mergeCell ref="H90:I90"/>
    <mergeCell ref="H92:I92"/>
    <mergeCell ref="H93:I93"/>
    <mergeCell ref="H94:I94"/>
    <mergeCell ref="A43:A48"/>
    <mergeCell ref="H43:H48"/>
    <mergeCell ref="A50:A58"/>
    <mergeCell ref="H50:H58"/>
    <mergeCell ref="A60:A67"/>
    <mergeCell ref="H60:H67"/>
    <mergeCell ref="A12:A23"/>
    <mergeCell ref="H12:H23"/>
    <mergeCell ref="A25:A34"/>
    <mergeCell ref="H25:H34"/>
    <mergeCell ref="A36:A41"/>
    <mergeCell ref="H36:H41"/>
    <mergeCell ref="A1:E1"/>
    <mergeCell ref="H1:L1"/>
    <mergeCell ref="A2:E2"/>
    <mergeCell ref="H2:L2"/>
    <mergeCell ref="A4:A10"/>
    <mergeCell ref="H4:H1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1"/>
  <sheetViews>
    <sheetView showGridLines="0" topLeftCell="A4" zoomScale="70" zoomScaleNormal="70" zoomScaleSheetLayoutView="70" workbookViewId="0">
      <pane ySplit="3" topLeftCell="A43" activePane="bottomLeft" state="frozen"/>
      <selection activeCell="S15" sqref="S15:S23"/>
      <selection pane="bottomLeft" activeCell="S15" sqref="S15:S23"/>
    </sheetView>
  </sheetViews>
  <sheetFormatPr baseColWidth="10" defaultRowHeight="12.75" x14ac:dyDescent="0.2"/>
  <cols>
    <col min="1" max="1" width="58" style="69" customWidth="1"/>
    <col min="2" max="5" width="9.28515625" style="2" customWidth="1"/>
    <col min="6" max="6" width="18" style="2" customWidth="1"/>
    <col min="7" max="7" width="18" style="60" customWidth="1"/>
    <col min="8" max="16384" width="11.42578125" style="2"/>
  </cols>
  <sheetData>
    <row r="1" spans="1:8" ht="25.5" customHeight="1" x14ac:dyDescent="0.2">
      <c r="A1" s="360"/>
      <c r="B1" s="360"/>
      <c r="C1" s="360"/>
      <c r="D1" s="360"/>
      <c r="E1" s="360"/>
      <c r="F1" s="360"/>
      <c r="G1" s="360"/>
    </row>
    <row r="3" spans="1:8" ht="12.75" customHeight="1" x14ac:dyDescent="0.2"/>
    <row r="4" spans="1:8" s="1" customFormat="1" ht="24" customHeight="1" x14ac:dyDescent="0.2">
      <c r="A4" s="481" t="s">
        <v>8</v>
      </c>
      <c r="B4" s="482"/>
      <c r="C4" s="482"/>
      <c r="D4" s="482"/>
      <c r="E4" s="147"/>
      <c r="F4" s="482"/>
      <c r="G4" s="482"/>
      <c r="H4" s="148"/>
    </row>
    <row r="5" spans="1:8" ht="21.75" customHeight="1" x14ac:dyDescent="0.2">
      <c r="A5" s="481"/>
      <c r="B5" s="482"/>
      <c r="C5" s="482"/>
      <c r="D5" s="482"/>
      <c r="E5" s="147"/>
      <c r="F5" s="482"/>
      <c r="G5" s="482"/>
      <c r="H5" s="3"/>
    </row>
    <row r="6" spans="1:8" ht="80.25" customHeight="1" x14ac:dyDescent="0.2">
      <c r="A6" s="481"/>
      <c r="B6" s="149" t="s">
        <v>45</v>
      </c>
      <c r="C6" s="150" t="s">
        <v>333</v>
      </c>
      <c r="D6" s="150" t="s">
        <v>335</v>
      </c>
      <c r="E6" s="150" t="s">
        <v>363</v>
      </c>
      <c r="F6" s="149" t="s">
        <v>45</v>
      </c>
      <c r="G6" s="150" t="s">
        <v>335</v>
      </c>
      <c r="H6" s="150" t="s">
        <v>363</v>
      </c>
    </row>
    <row r="7" spans="1:8" ht="38.25" customHeight="1" x14ac:dyDescent="0.2">
      <c r="A7" s="151" t="s">
        <v>72</v>
      </c>
      <c r="B7" s="151"/>
      <c r="C7" s="151"/>
      <c r="D7" s="151"/>
      <c r="E7" s="152"/>
      <c r="F7" s="153">
        <f>SUM(F8:F13)</f>
        <v>2716262000</v>
      </c>
      <c r="G7" s="153">
        <f>SUM(G8:G13)</f>
        <v>2571760232</v>
      </c>
      <c r="H7" s="152">
        <f>G7/F7</f>
        <v>0.9468012408228661</v>
      </c>
    </row>
    <row r="8" spans="1:8" ht="39.950000000000003" customHeight="1" x14ac:dyDescent="0.2">
      <c r="A8" s="63" t="s">
        <v>310</v>
      </c>
      <c r="B8" s="4">
        <v>1</v>
      </c>
      <c r="C8" s="65">
        <v>0.79820000000000002</v>
      </c>
      <c r="D8" s="65" t="s">
        <v>364</v>
      </c>
      <c r="E8" s="152">
        <f t="shared" ref="E8:E13" si="0">C8/B8</f>
        <v>0.79820000000000002</v>
      </c>
      <c r="F8" s="154">
        <v>335966410</v>
      </c>
      <c r="G8" s="154">
        <v>257078500</v>
      </c>
      <c r="H8" s="152">
        <f t="shared" ref="H8:H71" si="1">G8/F8</f>
        <v>0.76519107966775612</v>
      </c>
    </row>
    <row r="9" spans="1:8" ht="39.950000000000003" customHeight="1" x14ac:dyDescent="0.2">
      <c r="A9" s="63" t="s">
        <v>311</v>
      </c>
      <c r="B9" s="61">
        <v>2</v>
      </c>
      <c r="C9" s="61">
        <v>0</v>
      </c>
      <c r="D9" s="61"/>
      <c r="E9" s="152">
        <f t="shared" si="0"/>
        <v>0</v>
      </c>
      <c r="F9" s="154">
        <v>344930000</v>
      </c>
      <c r="G9" s="154">
        <v>326950000</v>
      </c>
      <c r="H9" s="152">
        <f t="shared" si="1"/>
        <v>0.94787348157597195</v>
      </c>
    </row>
    <row r="10" spans="1:8" ht="39.950000000000003" customHeight="1" x14ac:dyDescent="0.2">
      <c r="A10" s="63" t="s">
        <v>312</v>
      </c>
      <c r="B10" s="61">
        <v>2</v>
      </c>
      <c r="C10" s="61">
        <v>0</v>
      </c>
      <c r="D10" s="61"/>
      <c r="E10" s="152">
        <f t="shared" si="0"/>
        <v>0</v>
      </c>
      <c r="F10" s="154">
        <v>275460000</v>
      </c>
      <c r="G10" s="154">
        <v>275150000</v>
      </c>
      <c r="H10" s="152">
        <f t="shared" si="1"/>
        <v>0.99887460974370146</v>
      </c>
    </row>
    <row r="11" spans="1:8" ht="39.950000000000003" customHeight="1" x14ac:dyDescent="0.2">
      <c r="A11" s="63" t="s">
        <v>303</v>
      </c>
      <c r="B11" s="61">
        <v>500</v>
      </c>
      <c r="C11" s="61">
        <v>409</v>
      </c>
      <c r="D11" s="61"/>
      <c r="E11" s="152">
        <f t="shared" si="0"/>
        <v>0.81799999999999995</v>
      </c>
      <c r="F11" s="154">
        <v>517900000</v>
      </c>
      <c r="G11" s="154">
        <v>470750000</v>
      </c>
      <c r="H11" s="152">
        <f t="shared" si="1"/>
        <v>0.90895925854412052</v>
      </c>
    </row>
    <row r="12" spans="1:8" ht="39.950000000000003" customHeight="1" x14ac:dyDescent="0.2">
      <c r="A12" s="63" t="s">
        <v>304</v>
      </c>
      <c r="B12" s="61">
        <v>2</v>
      </c>
      <c r="C12" s="61">
        <v>0</v>
      </c>
      <c r="D12" s="61"/>
      <c r="E12" s="152">
        <f t="shared" si="0"/>
        <v>0</v>
      </c>
      <c r="F12" s="154">
        <v>649760000</v>
      </c>
      <c r="G12" s="154">
        <v>649586142</v>
      </c>
      <c r="H12" s="152">
        <f t="shared" si="1"/>
        <v>0.99973242735779366</v>
      </c>
    </row>
    <row r="13" spans="1:8" ht="39.950000000000003" customHeight="1" x14ac:dyDescent="0.2">
      <c r="A13" s="63" t="s">
        <v>305</v>
      </c>
      <c r="B13" s="61">
        <v>2</v>
      </c>
      <c r="C13" s="61">
        <v>0</v>
      </c>
      <c r="D13" s="61"/>
      <c r="E13" s="152">
        <f t="shared" si="0"/>
        <v>0</v>
      </c>
      <c r="F13" s="154">
        <v>592245590</v>
      </c>
      <c r="G13" s="154">
        <v>592245590</v>
      </c>
      <c r="H13" s="152">
        <f t="shared" si="1"/>
        <v>1</v>
      </c>
    </row>
    <row r="14" spans="1:8" ht="39.950000000000003" customHeight="1" x14ac:dyDescent="0.2">
      <c r="A14" s="481" t="s">
        <v>71</v>
      </c>
      <c r="B14" s="481"/>
      <c r="C14" s="481"/>
      <c r="D14" s="481"/>
      <c r="E14" s="152"/>
      <c r="F14" s="153">
        <f>SUM(F15:F24)</f>
        <v>3858673000</v>
      </c>
      <c r="G14" s="153">
        <f>SUM(G15:G24)</f>
        <v>3744738862</v>
      </c>
      <c r="H14" s="152">
        <f t="shared" si="1"/>
        <v>0.97047323315554335</v>
      </c>
    </row>
    <row r="15" spans="1:8" ht="39.950000000000003" customHeight="1" x14ac:dyDescent="0.2">
      <c r="A15" s="63" t="s">
        <v>112</v>
      </c>
      <c r="B15" s="61">
        <v>1800</v>
      </c>
      <c r="C15" s="61">
        <v>1154</v>
      </c>
      <c r="D15" s="61"/>
      <c r="E15" s="152">
        <f>C15/B15</f>
        <v>0.64111111111111108</v>
      </c>
      <c r="F15" s="7">
        <v>731810000</v>
      </c>
      <c r="G15" s="7">
        <v>648164000</v>
      </c>
      <c r="H15" s="152">
        <f t="shared" si="1"/>
        <v>0.88569984012243619</v>
      </c>
    </row>
    <row r="16" spans="1:8" ht="39.950000000000003" customHeight="1" x14ac:dyDescent="0.2">
      <c r="A16" s="63" t="s">
        <v>113</v>
      </c>
      <c r="B16" s="5">
        <f>1+2</f>
        <v>3</v>
      </c>
      <c r="C16" s="5">
        <v>0</v>
      </c>
      <c r="D16" s="5"/>
      <c r="E16" s="152">
        <f t="shared" ref="E16:E40" si="2">C16/B16</f>
        <v>0</v>
      </c>
      <c r="F16" s="7">
        <v>203800000</v>
      </c>
      <c r="G16" s="7">
        <v>201213600</v>
      </c>
      <c r="H16" s="152">
        <f t="shared" si="1"/>
        <v>0.98730912659470071</v>
      </c>
    </row>
    <row r="17" spans="1:8" ht="39.950000000000003" customHeight="1" x14ac:dyDescent="0.2">
      <c r="A17" s="70" t="s">
        <v>306</v>
      </c>
      <c r="B17" s="5">
        <v>3</v>
      </c>
      <c r="C17" s="5">
        <v>0</v>
      </c>
      <c r="D17" s="5"/>
      <c r="E17" s="152">
        <f t="shared" si="2"/>
        <v>0</v>
      </c>
      <c r="F17" s="7">
        <v>132000000</v>
      </c>
      <c r="G17" s="7">
        <v>132000000</v>
      </c>
      <c r="H17" s="152">
        <f t="shared" si="1"/>
        <v>1</v>
      </c>
    </row>
    <row r="18" spans="1:8" ht="39.950000000000003" customHeight="1" x14ac:dyDescent="0.2">
      <c r="A18" s="63" t="s">
        <v>114</v>
      </c>
      <c r="B18" s="5">
        <v>1</v>
      </c>
      <c r="C18" s="5">
        <v>0</v>
      </c>
      <c r="D18" s="5"/>
      <c r="E18" s="152">
        <f t="shared" si="2"/>
        <v>0</v>
      </c>
      <c r="F18" s="7">
        <v>16500000</v>
      </c>
      <c r="G18" s="7">
        <v>6967000</v>
      </c>
      <c r="H18" s="152">
        <f t="shared" si="1"/>
        <v>0.42224242424242425</v>
      </c>
    </row>
    <row r="19" spans="1:8" ht="39.950000000000003" customHeight="1" x14ac:dyDescent="0.2">
      <c r="A19" s="63" t="s">
        <v>307</v>
      </c>
      <c r="B19" s="5">
        <v>1</v>
      </c>
      <c r="C19" s="155">
        <v>0.5</v>
      </c>
      <c r="D19" s="155"/>
      <c r="E19" s="152">
        <f t="shared" si="2"/>
        <v>0.5</v>
      </c>
      <c r="F19" s="7">
        <v>40500000</v>
      </c>
      <c r="G19" s="7">
        <v>40500000</v>
      </c>
      <c r="H19" s="152">
        <f t="shared" si="1"/>
        <v>1</v>
      </c>
    </row>
    <row r="20" spans="1:8" ht="39.950000000000003" customHeight="1" x14ac:dyDescent="0.2">
      <c r="A20" s="63" t="s">
        <v>115</v>
      </c>
      <c r="B20" s="5">
        <f>2+2</f>
        <v>4</v>
      </c>
      <c r="C20" s="5">
        <v>4</v>
      </c>
      <c r="D20" s="5"/>
      <c r="E20" s="152">
        <f t="shared" si="2"/>
        <v>1</v>
      </c>
      <c r="F20" s="7">
        <v>644354122</v>
      </c>
      <c r="G20" s="7">
        <v>644354122</v>
      </c>
      <c r="H20" s="152">
        <f t="shared" si="1"/>
        <v>1</v>
      </c>
    </row>
    <row r="21" spans="1:8" ht="39.950000000000003" customHeight="1" x14ac:dyDescent="0.2">
      <c r="A21" s="70" t="s">
        <v>116</v>
      </c>
      <c r="B21" s="5">
        <f>2+3</f>
        <v>5</v>
      </c>
      <c r="C21" s="5">
        <v>2</v>
      </c>
      <c r="D21" s="5"/>
      <c r="E21" s="152">
        <f t="shared" si="2"/>
        <v>0.4</v>
      </c>
      <c r="F21" s="7">
        <v>1570830923</v>
      </c>
      <c r="G21" s="7">
        <v>1549291283</v>
      </c>
      <c r="H21" s="152">
        <f t="shared" si="1"/>
        <v>0.98628774129372043</v>
      </c>
    </row>
    <row r="22" spans="1:8" ht="39.950000000000003" customHeight="1" x14ac:dyDescent="0.2">
      <c r="A22" s="63" t="s">
        <v>321</v>
      </c>
      <c r="B22" s="5">
        <v>30</v>
      </c>
      <c r="C22" s="5">
        <v>19</v>
      </c>
      <c r="D22" s="5"/>
      <c r="E22" s="152">
        <f t="shared" si="2"/>
        <v>0.6333333333333333</v>
      </c>
      <c r="F22" s="7">
        <v>82800000</v>
      </c>
      <c r="G22" s="7">
        <v>82800000</v>
      </c>
      <c r="H22" s="152">
        <f t="shared" si="1"/>
        <v>1</v>
      </c>
    </row>
    <row r="23" spans="1:8" ht="39.950000000000003" customHeight="1" x14ac:dyDescent="0.2">
      <c r="A23" s="63" t="s">
        <v>117</v>
      </c>
      <c r="B23" s="5">
        <f>1+1</f>
        <v>2</v>
      </c>
      <c r="C23" s="5">
        <v>0</v>
      </c>
      <c r="D23" s="5"/>
      <c r="E23" s="152">
        <f t="shared" si="2"/>
        <v>0</v>
      </c>
      <c r="F23" s="7">
        <v>47700000</v>
      </c>
      <c r="G23" s="7">
        <v>47700000</v>
      </c>
      <c r="H23" s="152">
        <f t="shared" si="1"/>
        <v>1</v>
      </c>
    </row>
    <row r="24" spans="1:8" ht="39.950000000000003" customHeight="1" x14ac:dyDescent="0.2">
      <c r="A24" s="63" t="s">
        <v>322</v>
      </c>
      <c r="B24" s="5">
        <v>1</v>
      </c>
      <c r="C24" s="156">
        <v>1</v>
      </c>
      <c r="D24" s="156"/>
      <c r="E24" s="152">
        <f t="shared" si="2"/>
        <v>1</v>
      </c>
      <c r="F24" s="7">
        <v>388377955</v>
      </c>
      <c r="G24" s="7">
        <v>391748857</v>
      </c>
      <c r="H24" s="152">
        <f t="shared" si="1"/>
        <v>1.0086794370190244</v>
      </c>
    </row>
    <row r="25" spans="1:8" ht="39.950000000000003" customHeight="1" x14ac:dyDescent="0.2">
      <c r="A25" s="481" t="s">
        <v>123</v>
      </c>
      <c r="B25" s="481"/>
      <c r="C25" s="481"/>
      <c r="D25" s="481"/>
      <c r="E25" s="152"/>
      <c r="F25" s="153">
        <f>SUM(F26:F31)</f>
        <v>8670000000</v>
      </c>
      <c r="G25" s="153">
        <f>SUM(G26:G31)</f>
        <v>4825218073</v>
      </c>
      <c r="H25" s="152">
        <f t="shared" si="1"/>
        <v>0.55654187693194923</v>
      </c>
    </row>
    <row r="26" spans="1:8" ht="39.950000000000003" customHeight="1" x14ac:dyDescent="0.2">
      <c r="A26" s="70" t="s">
        <v>127</v>
      </c>
      <c r="B26" s="5">
        <v>100</v>
      </c>
      <c r="C26" s="5">
        <v>94</v>
      </c>
      <c r="D26" s="5">
        <v>107</v>
      </c>
      <c r="E26" s="152">
        <f t="shared" si="2"/>
        <v>0.94</v>
      </c>
      <c r="F26" s="7">
        <v>130400000</v>
      </c>
      <c r="G26" s="7">
        <v>81315080</v>
      </c>
      <c r="H26" s="152">
        <f t="shared" si="1"/>
        <v>0.62358190184049078</v>
      </c>
    </row>
    <row r="27" spans="1:8" ht="39.950000000000003" customHeight="1" x14ac:dyDescent="0.2">
      <c r="A27" s="70" t="s">
        <v>130</v>
      </c>
      <c r="B27" s="157">
        <v>10</v>
      </c>
      <c r="C27" s="157">
        <v>5</v>
      </c>
      <c r="D27" s="157">
        <v>10</v>
      </c>
      <c r="E27" s="152">
        <f t="shared" si="2"/>
        <v>0.5</v>
      </c>
      <c r="F27" s="7">
        <v>874699641</v>
      </c>
      <c r="G27" s="7">
        <v>635706841</v>
      </c>
      <c r="H27" s="152">
        <f t="shared" si="1"/>
        <v>0.72677158101177275</v>
      </c>
    </row>
    <row r="28" spans="1:8" ht="39.950000000000003" customHeight="1" x14ac:dyDescent="0.2">
      <c r="A28" s="70" t="s">
        <v>136</v>
      </c>
      <c r="B28" s="157">
        <v>5</v>
      </c>
      <c r="C28" s="157">
        <v>2</v>
      </c>
      <c r="D28" s="157">
        <v>22</v>
      </c>
      <c r="E28" s="152">
        <f t="shared" si="2"/>
        <v>0.4</v>
      </c>
      <c r="F28" s="7">
        <v>300000000</v>
      </c>
      <c r="G28" s="7">
        <v>275527205</v>
      </c>
      <c r="H28" s="152">
        <f t="shared" si="1"/>
        <v>0.91842401666666662</v>
      </c>
    </row>
    <row r="29" spans="1:8" ht="49.5" customHeight="1" x14ac:dyDescent="0.2">
      <c r="A29" s="70" t="s">
        <v>315</v>
      </c>
      <c r="B29" s="157">
        <v>10</v>
      </c>
      <c r="C29" s="158">
        <v>0.6</v>
      </c>
      <c r="D29" s="158"/>
      <c r="E29" s="152">
        <f t="shared" si="2"/>
        <v>0.06</v>
      </c>
      <c r="F29" s="7">
        <v>859286384</v>
      </c>
      <c r="G29" s="7">
        <v>764457099</v>
      </c>
      <c r="H29" s="152">
        <f t="shared" si="1"/>
        <v>0.88964181585356061</v>
      </c>
    </row>
    <row r="30" spans="1:8" ht="39.950000000000003" customHeight="1" x14ac:dyDescent="0.2">
      <c r="A30" s="70" t="s">
        <v>140</v>
      </c>
      <c r="B30" s="157">
        <v>10</v>
      </c>
      <c r="C30" s="157">
        <v>0</v>
      </c>
      <c r="D30" s="157">
        <v>3.77</v>
      </c>
      <c r="E30" s="152">
        <f t="shared" si="2"/>
        <v>0</v>
      </c>
      <c r="F30" s="7">
        <v>6040016616</v>
      </c>
      <c r="G30" s="7">
        <v>2602614489</v>
      </c>
      <c r="H30" s="152">
        <f t="shared" si="1"/>
        <v>0.43089525318617106</v>
      </c>
    </row>
    <row r="31" spans="1:8" ht="39.950000000000003" customHeight="1" x14ac:dyDescent="0.2">
      <c r="A31" s="70" t="s">
        <v>143</v>
      </c>
      <c r="B31" s="157">
        <v>5</v>
      </c>
      <c r="C31" s="157">
        <v>4</v>
      </c>
      <c r="D31" s="157">
        <v>5</v>
      </c>
      <c r="E31" s="152">
        <f t="shared" si="2"/>
        <v>0.8</v>
      </c>
      <c r="F31" s="7">
        <v>465597359</v>
      </c>
      <c r="G31" s="7">
        <v>465597359</v>
      </c>
      <c r="H31" s="152">
        <f t="shared" si="1"/>
        <v>1</v>
      </c>
    </row>
    <row r="32" spans="1:8" ht="39.950000000000003" customHeight="1" x14ac:dyDescent="0.2">
      <c r="A32" s="481" t="s">
        <v>146</v>
      </c>
      <c r="B32" s="481"/>
      <c r="C32" s="481"/>
      <c r="D32" s="481"/>
      <c r="E32" s="152" t="e">
        <f>D32/B32</f>
        <v>#DIV/0!</v>
      </c>
      <c r="F32" s="153">
        <f>SUM(F33:F40)</f>
        <v>3617000000</v>
      </c>
      <c r="G32" s="153">
        <f>SUM(G33:G40)</f>
        <v>3379563839</v>
      </c>
      <c r="H32" s="152">
        <f t="shared" si="1"/>
        <v>0.93435549875587498</v>
      </c>
    </row>
    <row r="33" spans="1:8" ht="39.950000000000003" customHeight="1" x14ac:dyDescent="0.2">
      <c r="A33" s="70" t="s">
        <v>155</v>
      </c>
      <c r="B33" s="5">
        <v>6</v>
      </c>
      <c r="C33" s="5">
        <v>0</v>
      </c>
      <c r="D33" s="5"/>
      <c r="E33" s="152">
        <f t="shared" si="2"/>
        <v>0</v>
      </c>
      <c r="F33" s="7">
        <v>308600000</v>
      </c>
      <c r="G33" s="7">
        <v>254857213</v>
      </c>
      <c r="H33" s="152">
        <f t="shared" si="1"/>
        <v>0.82584968567725214</v>
      </c>
    </row>
    <row r="34" spans="1:8" ht="39.950000000000003" customHeight="1" x14ac:dyDescent="0.2">
      <c r="A34" s="70" t="s">
        <v>157</v>
      </c>
      <c r="B34" s="61">
        <v>20000</v>
      </c>
      <c r="C34" s="61">
        <v>23096</v>
      </c>
      <c r="D34" s="61"/>
      <c r="E34" s="152">
        <f t="shared" si="2"/>
        <v>1.1548</v>
      </c>
      <c r="F34" s="7">
        <v>286250000</v>
      </c>
      <c r="G34" s="7">
        <v>286250000</v>
      </c>
      <c r="H34" s="152">
        <f t="shared" si="1"/>
        <v>1</v>
      </c>
    </row>
    <row r="35" spans="1:8" ht="39.950000000000003" customHeight="1" x14ac:dyDescent="0.2">
      <c r="A35" s="70" t="s">
        <v>156</v>
      </c>
      <c r="B35" s="5">
        <v>20</v>
      </c>
      <c r="C35" s="5">
        <v>20</v>
      </c>
      <c r="D35" s="5"/>
      <c r="E35" s="152">
        <f t="shared" si="2"/>
        <v>1</v>
      </c>
      <c r="F35" s="7">
        <v>1112810000</v>
      </c>
      <c r="G35" s="7">
        <v>1059870000</v>
      </c>
      <c r="H35" s="152">
        <f t="shared" si="1"/>
        <v>0.95242673951528112</v>
      </c>
    </row>
    <row r="36" spans="1:8" ht="39.950000000000003" customHeight="1" x14ac:dyDescent="0.2">
      <c r="A36" s="70" t="s">
        <v>160</v>
      </c>
      <c r="B36" s="5">
        <v>4</v>
      </c>
      <c r="C36" s="5">
        <v>0</v>
      </c>
      <c r="D36" s="5"/>
      <c r="E36" s="152">
        <f t="shared" si="2"/>
        <v>0</v>
      </c>
      <c r="F36" s="7">
        <v>156700000</v>
      </c>
      <c r="G36" s="7">
        <v>156700000</v>
      </c>
      <c r="H36" s="152">
        <f t="shared" si="1"/>
        <v>1</v>
      </c>
    </row>
    <row r="37" spans="1:8" ht="39.950000000000003" customHeight="1" x14ac:dyDescent="0.2">
      <c r="A37" s="70" t="s">
        <v>166</v>
      </c>
      <c r="B37" s="61">
        <v>2000</v>
      </c>
      <c r="C37" s="61">
        <v>2146</v>
      </c>
      <c r="D37" s="61"/>
      <c r="E37" s="152">
        <f t="shared" si="2"/>
        <v>1.073</v>
      </c>
      <c r="F37" s="7">
        <v>235640800</v>
      </c>
      <c r="G37" s="7">
        <v>209690278</v>
      </c>
      <c r="H37" s="152">
        <f t="shared" si="1"/>
        <v>0.88987254329470955</v>
      </c>
    </row>
    <row r="38" spans="1:8" ht="39.950000000000003" customHeight="1" x14ac:dyDescent="0.2">
      <c r="A38" s="70" t="s">
        <v>167</v>
      </c>
      <c r="B38" s="61">
        <v>2020</v>
      </c>
      <c r="C38" s="61">
        <v>3685</v>
      </c>
      <c r="D38" s="61"/>
      <c r="E38" s="152">
        <f t="shared" si="2"/>
        <v>1.8242574257425743</v>
      </c>
      <c r="F38" s="7">
        <v>521809200</v>
      </c>
      <c r="G38" s="7">
        <v>475859000</v>
      </c>
      <c r="H38" s="152">
        <f t="shared" si="1"/>
        <v>0.91194060970944935</v>
      </c>
    </row>
    <row r="39" spans="1:8" ht="39.950000000000003" customHeight="1" x14ac:dyDescent="0.2">
      <c r="A39" s="70" t="s">
        <v>173</v>
      </c>
      <c r="B39" s="159">
        <v>2500000</v>
      </c>
      <c r="C39" s="160">
        <v>2786085</v>
      </c>
      <c r="D39" s="160"/>
      <c r="E39" s="152">
        <f t="shared" si="2"/>
        <v>1.1144339999999999</v>
      </c>
      <c r="F39" s="7">
        <v>669897900</v>
      </c>
      <c r="G39" s="7">
        <v>611045248</v>
      </c>
      <c r="H39" s="152">
        <f t="shared" si="1"/>
        <v>0.91214683312188316</v>
      </c>
    </row>
    <row r="40" spans="1:8" ht="39.950000000000003" customHeight="1" x14ac:dyDescent="0.2">
      <c r="A40" s="70" t="s">
        <v>314</v>
      </c>
      <c r="B40" s="5">
        <v>3</v>
      </c>
      <c r="C40" s="5">
        <v>0</v>
      </c>
      <c r="D40" s="5"/>
      <c r="E40" s="152">
        <f t="shared" si="2"/>
        <v>0</v>
      </c>
      <c r="F40" s="7">
        <v>325292100</v>
      </c>
      <c r="G40" s="7">
        <v>325292100</v>
      </c>
      <c r="H40" s="152">
        <f t="shared" si="1"/>
        <v>1</v>
      </c>
    </row>
    <row r="41" spans="1:8" ht="39.950000000000003" customHeight="1" x14ac:dyDescent="0.2">
      <c r="A41" s="481" t="s">
        <v>178</v>
      </c>
      <c r="B41" s="481"/>
      <c r="C41" s="481"/>
      <c r="D41" s="481"/>
      <c r="E41" s="152"/>
      <c r="F41" s="153">
        <f>SUM(F42:F46)</f>
        <v>2190458000</v>
      </c>
      <c r="G41" s="153">
        <f>SUM(G42:G46)</f>
        <v>1388829286</v>
      </c>
      <c r="H41" s="152">
        <f t="shared" si="1"/>
        <v>0.63403602625569633</v>
      </c>
    </row>
    <row r="42" spans="1:8" ht="39.950000000000003" customHeight="1" x14ac:dyDescent="0.2">
      <c r="A42" s="63" t="s">
        <v>184</v>
      </c>
      <c r="B42" s="5">
        <v>3</v>
      </c>
      <c r="C42" s="5">
        <v>1</v>
      </c>
      <c r="D42" s="5">
        <v>3</v>
      </c>
      <c r="E42" s="152">
        <f>D42/B42</f>
        <v>1</v>
      </c>
      <c r="F42" s="7">
        <v>289250000</v>
      </c>
      <c r="G42" s="7">
        <v>189530000</v>
      </c>
      <c r="H42" s="152">
        <f t="shared" si="1"/>
        <v>0.65524632670700089</v>
      </c>
    </row>
    <row r="43" spans="1:8" ht="39.950000000000003" customHeight="1" x14ac:dyDescent="0.2">
      <c r="A43" s="63" t="s">
        <v>186</v>
      </c>
      <c r="B43" s="5">
        <v>985</v>
      </c>
      <c r="C43" s="87">
        <v>892</v>
      </c>
      <c r="D43" s="87">
        <v>981</v>
      </c>
      <c r="E43" s="152">
        <f>D43/B43</f>
        <v>0.9959390862944163</v>
      </c>
      <c r="F43" s="7">
        <v>387426666</v>
      </c>
      <c r="G43" s="7">
        <v>387076666</v>
      </c>
      <c r="H43" s="152">
        <f t="shared" si="1"/>
        <v>0.99909660322658322</v>
      </c>
    </row>
    <row r="44" spans="1:8" ht="39.950000000000003" customHeight="1" x14ac:dyDescent="0.2">
      <c r="A44" s="63" t="s">
        <v>329</v>
      </c>
      <c r="B44" s="87">
        <v>3174</v>
      </c>
      <c r="C44" s="87">
        <v>1600</v>
      </c>
      <c r="D44" s="87">
        <v>1804</v>
      </c>
      <c r="E44" s="152">
        <f>D44/B44</f>
        <v>0.56836798991808446</v>
      </c>
      <c r="F44" s="7">
        <v>470800000</v>
      </c>
      <c r="G44" s="7">
        <v>385891488</v>
      </c>
      <c r="H44" s="152">
        <f t="shared" si="1"/>
        <v>0.81965056924384028</v>
      </c>
    </row>
    <row r="45" spans="1:8" ht="39.950000000000003" customHeight="1" x14ac:dyDescent="0.2">
      <c r="A45" s="63" t="s">
        <v>193</v>
      </c>
      <c r="B45" s="5">
        <v>1</v>
      </c>
      <c r="C45" s="5">
        <v>1</v>
      </c>
      <c r="D45" s="5">
        <v>1</v>
      </c>
      <c r="E45" s="152">
        <f>D45/B45</f>
        <v>1</v>
      </c>
      <c r="F45" s="7">
        <v>249750000</v>
      </c>
      <c r="G45" s="7">
        <v>249250000</v>
      </c>
      <c r="H45" s="152">
        <f t="shared" si="1"/>
        <v>0.99799799799799804</v>
      </c>
    </row>
    <row r="46" spans="1:8" ht="39.950000000000003" customHeight="1" x14ac:dyDescent="0.2">
      <c r="A46" s="63" t="s">
        <v>330</v>
      </c>
      <c r="B46" s="87">
        <v>1135</v>
      </c>
      <c r="C46" s="5">
        <v>640</v>
      </c>
      <c r="D46" s="5">
        <v>753</v>
      </c>
      <c r="E46" s="152">
        <f>D46/B46</f>
        <v>0.6634361233480176</v>
      </c>
      <c r="F46" s="7">
        <v>793231334</v>
      </c>
      <c r="G46" s="7">
        <v>177081132</v>
      </c>
      <c r="H46" s="152">
        <f t="shared" si="1"/>
        <v>0.22324021304987934</v>
      </c>
    </row>
    <row r="47" spans="1:8" ht="39.950000000000003" customHeight="1" x14ac:dyDescent="0.2">
      <c r="A47" s="481" t="s">
        <v>198</v>
      </c>
      <c r="B47" s="481"/>
      <c r="C47" s="481"/>
      <c r="D47" s="481"/>
      <c r="E47" s="152"/>
      <c r="F47" s="153">
        <f>SUM(F48:F54)</f>
        <v>1112468000</v>
      </c>
      <c r="G47" s="153">
        <f>SUM(G48:G54)</f>
        <v>976583917</v>
      </c>
      <c r="H47" s="152">
        <f t="shared" si="1"/>
        <v>0.87785349061725826</v>
      </c>
    </row>
    <row r="48" spans="1:8" ht="39.950000000000003" customHeight="1" x14ac:dyDescent="0.2">
      <c r="A48" s="63" t="s">
        <v>208</v>
      </c>
      <c r="B48" s="5">
        <v>1</v>
      </c>
      <c r="C48" s="155">
        <v>0.9</v>
      </c>
      <c r="D48" s="155" t="s">
        <v>362</v>
      </c>
      <c r="E48" s="152">
        <f>C48/B48</f>
        <v>0.9</v>
      </c>
      <c r="F48" s="7">
        <v>330717250</v>
      </c>
      <c r="G48" s="7">
        <v>319217250</v>
      </c>
      <c r="H48" s="152">
        <f t="shared" si="1"/>
        <v>0.96522709353685054</v>
      </c>
    </row>
    <row r="49" spans="1:8" ht="39.950000000000003" customHeight="1" x14ac:dyDescent="0.2">
      <c r="A49" s="63" t="s">
        <v>209</v>
      </c>
      <c r="B49" s="5">
        <v>1</v>
      </c>
      <c r="C49" s="5">
        <v>0</v>
      </c>
      <c r="D49" s="155" t="s">
        <v>362</v>
      </c>
      <c r="E49" s="152">
        <f t="shared" ref="E49:E54" si="3">C49/B49</f>
        <v>0</v>
      </c>
      <c r="F49" s="7">
        <v>15600000</v>
      </c>
      <c r="G49" s="7">
        <v>15600000</v>
      </c>
      <c r="H49" s="152">
        <f t="shared" si="1"/>
        <v>1</v>
      </c>
    </row>
    <row r="50" spans="1:8" ht="39.950000000000003" customHeight="1" x14ac:dyDescent="0.2">
      <c r="A50" s="63" t="s">
        <v>205</v>
      </c>
      <c r="B50" s="5">
        <v>1</v>
      </c>
      <c r="C50" s="5"/>
      <c r="D50" s="155" t="s">
        <v>362</v>
      </c>
      <c r="E50" s="152">
        <f t="shared" si="3"/>
        <v>0</v>
      </c>
      <c r="F50" s="7"/>
      <c r="G50" s="7"/>
      <c r="H50" s="152" t="e">
        <f t="shared" si="1"/>
        <v>#DIV/0!</v>
      </c>
    </row>
    <row r="51" spans="1:8" ht="39.950000000000003" customHeight="1" x14ac:dyDescent="0.2">
      <c r="A51" s="63" t="s">
        <v>206</v>
      </c>
      <c r="B51" s="5">
        <v>1</v>
      </c>
      <c r="C51" s="155">
        <v>0.35</v>
      </c>
      <c r="D51" s="155" t="s">
        <v>362</v>
      </c>
      <c r="E51" s="152">
        <f t="shared" si="3"/>
        <v>0.35</v>
      </c>
      <c r="F51" s="161">
        <v>97850750</v>
      </c>
      <c r="G51" s="7">
        <v>46750000</v>
      </c>
      <c r="H51" s="152">
        <f t="shared" si="1"/>
        <v>0.4777684381570913</v>
      </c>
    </row>
    <row r="52" spans="1:8" ht="39.950000000000003" customHeight="1" x14ac:dyDescent="0.2">
      <c r="A52" s="63" t="s">
        <v>217</v>
      </c>
      <c r="B52" s="5">
        <v>2</v>
      </c>
      <c r="C52" s="5">
        <v>0.45</v>
      </c>
      <c r="D52" s="155" t="s">
        <v>362</v>
      </c>
      <c r="E52" s="152">
        <f t="shared" si="3"/>
        <v>0.22500000000000001</v>
      </c>
      <c r="F52" s="7">
        <v>229800000</v>
      </c>
      <c r="G52" s="7">
        <v>203300000</v>
      </c>
      <c r="H52" s="152">
        <f t="shared" si="1"/>
        <v>0.88468233246301131</v>
      </c>
    </row>
    <row r="53" spans="1:8" ht="39.950000000000003" customHeight="1" x14ac:dyDescent="0.2">
      <c r="A53" s="63" t="s">
        <v>219</v>
      </c>
      <c r="B53" s="5">
        <v>2</v>
      </c>
      <c r="C53" s="5">
        <v>0</v>
      </c>
      <c r="D53" s="155" t="s">
        <v>362</v>
      </c>
      <c r="E53" s="152">
        <f t="shared" si="3"/>
        <v>0</v>
      </c>
      <c r="F53" s="7">
        <v>301000000</v>
      </c>
      <c r="G53" s="7">
        <v>300680000</v>
      </c>
      <c r="H53" s="152">
        <f t="shared" si="1"/>
        <v>0.99893687707641199</v>
      </c>
    </row>
    <row r="54" spans="1:8" ht="39.950000000000003" customHeight="1" x14ac:dyDescent="0.2">
      <c r="A54" s="63" t="s">
        <v>218</v>
      </c>
      <c r="B54" s="5">
        <v>3</v>
      </c>
      <c r="C54" s="5">
        <v>2</v>
      </c>
      <c r="D54" s="155" t="s">
        <v>362</v>
      </c>
      <c r="E54" s="152">
        <f t="shared" si="3"/>
        <v>0.66666666666666663</v>
      </c>
      <c r="F54" s="7">
        <v>137500000</v>
      </c>
      <c r="G54" s="7">
        <v>91036667</v>
      </c>
      <c r="H54" s="152">
        <f t="shared" si="1"/>
        <v>0.66208485090909086</v>
      </c>
    </row>
    <row r="55" spans="1:8" ht="39.950000000000003" customHeight="1" x14ac:dyDescent="0.2">
      <c r="A55" s="481" t="s">
        <v>220</v>
      </c>
      <c r="B55" s="481"/>
      <c r="C55" s="481"/>
      <c r="D55" s="481"/>
      <c r="E55" s="152"/>
      <c r="F55" s="153">
        <f>SUM(F56:F64)</f>
        <v>2659799000</v>
      </c>
      <c r="G55" s="153">
        <f>SUM(G56:G64)</f>
        <v>2449936148</v>
      </c>
      <c r="H55" s="152">
        <f t="shared" si="1"/>
        <v>0.92109822885112747</v>
      </c>
    </row>
    <row r="56" spans="1:8" ht="39.950000000000003" customHeight="1" x14ac:dyDescent="0.2">
      <c r="A56" s="63" t="s">
        <v>230</v>
      </c>
      <c r="B56" s="5">
        <v>6</v>
      </c>
      <c r="C56" s="5">
        <v>1</v>
      </c>
      <c r="D56" s="5">
        <v>5</v>
      </c>
      <c r="E56" s="152">
        <f t="shared" ref="E56:E64" si="4">D56/B56</f>
        <v>0.83333333333333337</v>
      </c>
      <c r="F56" s="7">
        <v>135020000</v>
      </c>
      <c r="G56" s="7">
        <v>135020000</v>
      </c>
      <c r="H56" s="152">
        <f t="shared" si="1"/>
        <v>1</v>
      </c>
    </row>
    <row r="57" spans="1:8" ht="39.950000000000003" customHeight="1" x14ac:dyDescent="0.2">
      <c r="A57" s="63" t="s">
        <v>231</v>
      </c>
      <c r="B57" s="5">
        <v>14</v>
      </c>
      <c r="C57" s="5">
        <v>24</v>
      </c>
      <c r="D57" s="5">
        <v>24</v>
      </c>
      <c r="E57" s="152">
        <f t="shared" si="4"/>
        <v>1.7142857142857142</v>
      </c>
      <c r="F57" s="7">
        <v>261096000</v>
      </c>
      <c r="G57" s="7">
        <v>267072667</v>
      </c>
      <c r="H57" s="152">
        <f t="shared" si="1"/>
        <v>1.0228906877163955</v>
      </c>
    </row>
    <row r="58" spans="1:8" ht="39.950000000000003" customHeight="1" x14ac:dyDescent="0.2">
      <c r="A58" s="63" t="s">
        <v>232</v>
      </c>
      <c r="B58" s="5">
        <v>3</v>
      </c>
      <c r="C58" s="5">
        <v>3</v>
      </c>
      <c r="D58" s="5">
        <v>3</v>
      </c>
      <c r="E58" s="152">
        <f t="shared" si="4"/>
        <v>1</v>
      </c>
      <c r="F58" s="7">
        <v>60000000</v>
      </c>
      <c r="G58" s="7">
        <v>60000000</v>
      </c>
      <c r="H58" s="152">
        <f t="shared" si="1"/>
        <v>1</v>
      </c>
    </row>
    <row r="59" spans="1:8" ht="39.950000000000003" customHeight="1" x14ac:dyDescent="0.2">
      <c r="A59" s="63" t="s">
        <v>237</v>
      </c>
      <c r="B59" s="4">
        <v>1</v>
      </c>
      <c r="C59" s="4">
        <v>0.92</v>
      </c>
      <c r="D59" s="4">
        <v>1</v>
      </c>
      <c r="E59" s="152">
        <f t="shared" si="4"/>
        <v>1</v>
      </c>
      <c r="F59" s="7">
        <v>1295413000</v>
      </c>
      <c r="G59" s="7">
        <v>1111452000</v>
      </c>
      <c r="H59" s="152">
        <f t="shared" si="1"/>
        <v>0.85799046327310291</v>
      </c>
    </row>
    <row r="60" spans="1:8" ht="39.950000000000003" customHeight="1" x14ac:dyDescent="0.2">
      <c r="A60" s="63" t="s">
        <v>320</v>
      </c>
      <c r="B60" s="5">
        <v>1</v>
      </c>
      <c r="C60" s="5">
        <v>0.5</v>
      </c>
      <c r="D60" s="5">
        <v>0</v>
      </c>
      <c r="E60" s="152">
        <f t="shared" si="4"/>
        <v>0</v>
      </c>
      <c r="F60" s="7">
        <v>47900000</v>
      </c>
      <c r="G60" s="7">
        <v>47900000</v>
      </c>
      <c r="H60" s="152">
        <f t="shared" si="1"/>
        <v>1</v>
      </c>
    </row>
    <row r="61" spans="1:8" ht="39.950000000000003" customHeight="1" x14ac:dyDescent="0.2">
      <c r="A61" s="63" t="s">
        <v>248</v>
      </c>
      <c r="B61" s="4">
        <v>1</v>
      </c>
      <c r="C61" s="4">
        <v>0.92</v>
      </c>
      <c r="D61" s="4">
        <v>1</v>
      </c>
      <c r="E61" s="152">
        <f t="shared" si="4"/>
        <v>1</v>
      </c>
      <c r="F61" s="7">
        <v>263650000</v>
      </c>
      <c r="G61" s="7">
        <v>244350000</v>
      </c>
      <c r="H61" s="152">
        <f t="shared" si="1"/>
        <v>0.92679688981604402</v>
      </c>
    </row>
    <row r="62" spans="1:8" ht="39.950000000000003" customHeight="1" x14ac:dyDescent="0.2">
      <c r="A62" s="63" t="s">
        <v>249</v>
      </c>
      <c r="B62" s="5">
        <v>1</v>
      </c>
      <c r="C62" s="5">
        <v>0</v>
      </c>
      <c r="D62" s="5">
        <v>1</v>
      </c>
      <c r="E62" s="152">
        <f t="shared" si="4"/>
        <v>1</v>
      </c>
      <c r="F62" s="7">
        <v>160090000</v>
      </c>
      <c r="G62" s="7">
        <v>160090000</v>
      </c>
      <c r="H62" s="152">
        <f t="shared" si="1"/>
        <v>1</v>
      </c>
    </row>
    <row r="63" spans="1:8" ht="39.950000000000003" customHeight="1" x14ac:dyDescent="0.2">
      <c r="A63" s="63" t="s">
        <v>250</v>
      </c>
      <c r="B63" s="61">
        <v>1000</v>
      </c>
      <c r="C63" s="5">
        <v>862</v>
      </c>
      <c r="D63" s="5">
        <v>1049</v>
      </c>
      <c r="E63" s="152">
        <f t="shared" si="4"/>
        <v>1.0489999999999999</v>
      </c>
      <c r="F63" s="7">
        <v>237600000</v>
      </c>
      <c r="G63" s="7">
        <v>237600000</v>
      </c>
      <c r="H63" s="152">
        <f t="shared" si="1"/>
        <v>1</v>
      </c>
    </row>
    <row r="64" spans="1:8" ht="39.950000000000003" customHeight="1" x14ac:dyDescent="0.2">
      <c r="A64" s="63" t="s">
        <v>251</v>
      </c>
      <c r="B64" s="5">
        <v>6</v>
      </c>
      <c r="C64" s="5">
        <v>0</v>
      </c>
      <c r="D64" s="5">
        <v>0</v>
      </c>
      <c r="E64" s="152">
        <f t="shared" si="4"/>
        <v>0</v>
      </c>
      <c r="F64" s="7">
        <v>199030000</v>
      </c>
      <c r="G64" s="7">
        <v>186451481</v>
      </c>
      <c r="H64" s="152">
        <f t="shared" si="1"/>
        <v>0.93680088931316885</v>
      </c>
    </row>
    <row r="65" spans="1:8" ht="39.950000000000003" customHeight="1" x14ac:dyDescent="0.2">
      <c r="A65" s="481" t="s">
        <v>252</v>
      </c>
      <c r="B65" s="481"/>
      <c r="C65" s="481"/>
      <c r="D65" s="481"/>
      <c r="E65" s="152"/>
      <c r="F65" s="153">
        <f>SUM(F66:F66)</f>
        <v>1400000000</v>
      </c>
      <c r="G65" s="153">
        <f>SUM(G66:G66)</f>
        <v>0</v>
      </c>
      <c r="H65" s="152">
        <f t="shared" si="1"/>
        <v>0</v>
      </c>
    </row>
    <row r="66" spans="1:8" ht="39.950000000000003" customHeight="1" x14ac:dyDescent="0.2">
      <c r="A66" s="70" t="s">
        <v>254</v>
      </c>
      <c r="B66" s="4">
        <v>1</v>
      </c>
      <c r="C66" s="4"/>
      <c r="D66" s="4"/>
      <c r="E66" s="152"/>
      <c r="F66" s="7">
        <v>1400000000</v>
      </c>
      <c r="G66" s="7"/>
      <c r="H66" s="152">
        <f t="shared" si="1"/>
        <v>0</v>
      </c>
    </row>
    <row r="67" spans="1:8" ht="39.950000000000003" customHeight="1" x14ac:dyDescent="0.2">
      <c r="A67" s="481" t="s">
        <v>256</v>
      </c>
      <c r="B67" s="481"/>
      <c r="C67" s="481"/>
      <c r="D67" s="481"/>
      <c r="E67" s="152"/>
      <c r="F67" s="153">
        <f>SUM(F68:F72)</f>
        <v>2060092527</v>
      </c>
      <c r="G67" s="153">
        <f>SUM(G68:G72)</f>
        <v>1883799931</v>
      </c>
      <c r="H67" s="152">
        <f t="shared" si="1"/>
        <v>0.91442491359515521</v>
      </c>
    </row>
    <row r="68" spans="1:8" ht="39.950000000000003" customHeight="1" x14ac:dyDescent="0.2">
      <c r="A68" s="70" t="s">
        <v>264</v>
      </c>
      <c r="B68" s="5">
        <f>5+1</f>
        <v>6</v>
      </c>
      <c r="C68" s="5"/>
      <c r="D68" s="5">
        <v>6</v>
      </c>
      <c r="E68" s="152">
        <f>D68/B68</f>
        <v>1</v>
      </c>
      <c r="F68" s="7">
        <v>689092527</v>
      </c>
      <c r="G68" s="7">
        <v>629150000</v>
      </c>
      <c r="H68" s="152">
        <f t="shared" si="1"/>
        <v>0.91301236822148846</v>
      </c>
    </row>
    <row r="69" spans="1:8" ht="39.950000000000003" customHeight="1" x14ac:dyDescent="0.2">
      <c r="A69" s="70" t="s">
        <v>265</v>
      </c>
      <c r="B69" s="4">
        <v>0.3</v>
      </c>
      <c r="C69" s="4"/>
      <c r="D69" s="4">
        <v>0.3</v>
      </c>
      <c r="E69" s="152">
        <f>D69/B69</f>
        <v>1</v>
      </c>
      <c r="F69" s="7">
        <v>830256487</v>
      </c>
      <c r="G69" s="7">
        <v>714963270</v>
      </c>
      <c r="H69" s="152">
        <f t="shared" si="1"/>
        <v>0.86113542163748247</v>
      </c>
    </row>
    <row r="70" spans="1:8" ht="39.950000000000003" customHeight="1" x14ac:dyDescent="0.2">
      <c r="A70" s="70" t="s">
        <v>266</v>
      </c>
      <c r="B70" s="5"/>
      <c r="C70" s="5"/>
      <c r="D70" s="5">
        <v>0</v>
      </c>
      <c r="E70" s="152"/>
      <c r="F70" s="7"/>
      <c r="G70" s="7">
        <v>0</v>
      </c>
      <c r="H70" s="152" t="e">
        <f t="shared" si="1"/>
        <v>#DIV/0!</v>
      </c>
    </row>
    <row r="71" spans="1:8" ht="39.950000000000003" customHeight="1" x14ac:dyDescent="0.2">
      <c r="A71" s="70" t="s">
        <v>270</v>
      </c>
      <c r="B71" s="4">
        <v>1</v>
      </c>
      <c r="C71" s="4">
        <v>0.44</v>
      </c>
      <c r="D71" s="4">
        <v>0.5</v>
      </c>
      <c r="E71" s="152">
        <f>D71/B71</f>
        <v>0.5</v>
      </c>
      <c r="F71" s="7">
        <v>540743513</v>
      </c>
      <c r="G71" s="7">
        <v>539686661</v>
      </c>
      <c r="H71" s="152">
        <f t="shared" si="1"/>
        <v>0.99804555769123027</v>
      </c>
    </row>
    <row r="72" spans="1:8" ht="39.950000000000003" customHeight="1" x14ac:dyDescent="0.2">
      <c r="A72" s="70" t="s">
        <v>271</v>
      </c>
      <c r="B72" s="5"/>
      <c r="C72" s="5"/>
      <c r="D72" s="5">
        <v>0</v>
      </c>
      <c r="E72" s="152"/>
      <c r="F72" s="7"/>
      <c r="G72" s="7">
        <v>0</v>
      </c>
      <c r="H72" s="152" t="e">
        <f t="shared" ref="H72:H81" si="5">G72/F72</f>
        <v>#DIV/0!</v>
      </c>
    </row>
    <row r="73" spans="1:8" ht="39.950000000000003" customHeight="1" x14ac:dyDescent="0.2">
      <c r="A73" s="481" t="s">
        <v>273</v>
      </c>
      <c r="B73" s="481"/>
      <c r="C73" s="481"/>
      <c r="D73" s="481"/>
      <c r="E73" s="152" t="e">
        <f>D73/B73</f>
        <v>#DIV/0!</v>
      </c>
      <c r="F73" s="153">
        <f>SUM(F74:F81)</f>
        <v>6204005742</v>
      </c>
      <c r="G73" s="153">
        <f>SUM(G74:G81)</f>
        <v>5900173213</v>
      </c>
      <c r="H73" s="152">
        <f t="shared" si="5"/>
        <v>0.95102639461741489</v>
      </c>
    </row>
    <row r="74" spans="1:8" ht="39.950000000000003" customHeight="1" x14ac:dyDescent="0.2">
      <c r="A74" s="63" t="s">
        <v>286</v>
      </c>
      <c r="B74" s="4">
        <v>1</v>
      </c>
      <c r="C74" s="65">
        <v>0.9163</v>
      </c>
      <c r="D74" s="65"/>
      <c r="E74" s="152">
        <f>C74/B74</f>
        <v>0.9163</v>
      </c>
      <c r="F74" s="7">
        <v>2734096357</v>
      </c>
      <c r="G74" s="7">
        <v>2623261467</v>
      </c>
      <c r="H74" s="152">
        <f t="shared" si="5"/>
        <v>0.9594619663947711</v>
      </c>
    </row>
    <row r="75" spans="1:8" ht="39.950000000000003" customHeight="1" x14ac:dyDescent="0.2">
      <c r="A75" s="63" t="s">
        <v>287</v>
      </c>
      <c r="B75" s="61">
        <v>1</v>
      </c>
      <c r="C75" s="66">
        <v>0.8</v>
      </c>
      <c r="D75" s="66"/>
      <c r="E75" s="152">
        <f t="shared" ref="E75:E81" si="6">C75/B75</f>
        <v>0.8</v>
      </c>
      <c r="F75" s="7">
        <v>346639867</v>
      </c>
      <c r="G75" s="7">
        <v>296789867</v>
      </c>
      <c r="H75" s="152">
        <f t="shared" si="5"/>
        <v>0.85619080565825401</v>
      </c>
    </row>
    <row r="76" spans="1:8" ht="39.950000000000003" customHeight="1" x14ac:dyDescent="0.2">
      <c r="A76" s="63" t="s">
        <v>288</v>
      </c>
      <c r="B76" s="61">
        <v>21</v>
      </c>
      <c r="C76" s="61">
        <v>9</v>
      </c>
      <c r="D76" s="61"/>
      <c r="E76" s="152">
        <f t="shared" si="6"/>
        <v>0.42857142857142855</v>
      </c>
      <c r="F76" s="7">
        <v>225945844</v>
      </c>
      <c r="G76" s="7">
        <v>182900000</v>
      </c>
      <c r="H76" s="152">
        <f t="shared" si="5"/>
        <v>0.80948601117000407</v>
      </c>
    </row>
    <row r="77" spans="1:8" ht="39.950000000000003" customHeight="1" x14ac:dyDescent="0.2">
      <c r="A77" s="63" t="s">
        <v>289</v>
      </c>
      <c r="B77" s="4">
        <v>1</v>
      </c>
      <c r="C77" s="4">
        <v>0.61</v>
      </c>
      <c r="D77" s="4"/>
      <c r="E77" s="152">
        <f t="shared" si="6"/>
        <v>0.61</v>
      </c>
      <c r="F77" s="7">
        <v>1384392507</v>
      </c>
      <c r="G77" s="7">
        <v>1378191638</v>
      </c>
      <c r="H77" s="152">
        <f t="shared" si="5"/>
        <v>0.99552087361882835</v>
      </c>
    </row>
    <row r="78" spans="1:8" ht="39.950000000000003" customHeight="1" x14ac:dyDescent="0.2">
      <c r="A78" s="63" t="s">
        <v>290</v>
      </c>
      <c r="B78" s="4">
        <v>1</v>
      </c>
      <c r="C78" s="65">
        <v>0.91300000000000003</v>
      </c>
      <c r="D78" s="65"/>
      <c r="E78" s="152">
        <f t="shared" si="6"/>
        <v>0.91300000000000003</v>
      </c>
      <c r="F78" s="7">
        <v>1249581167</v>
      </c>
      <c r="G78" s="7">
        <v>1155680241</v>
      </c>
      <c r="H78" s="152">
        <f t="shared" si="5"/>
        <v>0.92485408032722061</v>
      </c>
    </row>
    <row r="79" spans="1:8" ht="39.950000000000003" customHeight="1" x14ac:dyDescent="0.2">
      <c r="A79" s="162" t="s">
        <v>296</v>
      </c>
      <c r="B79" s="61">
        <v>4</v>
      </c>
      <c r="C79" s="163">
        <v>4.5</v>
      </c>
      <c r="D79" s="163"/>
      <c r="E79" s="152">
        <f t="shared" si="6"/>
        <v>1.125</v>
      </c>
      <c r="F79" s="7">
        <v>63600000</v>
      </c>
      <c r="G79" s="7">
        <v>63600000</v>
      </c>
      <c r="H79" s="152">
        <f t="shared" si="5"/>
        <v>1</v>
      </c>
    </row>
    <row r="80" spans="1:8" ht="39.950000000000003" customHeight="1" x14ac:dyDescent="0.2">
      <c r="A80" s="162" t="s">
        <v>297</v>
      </c>
      <c r="B80" s="62">
        <v>1</v>
      </c>
      <c r="C80" s="62">
        <v>0.1</v>
      </c>
      <c r="D80" s="62"/>
      <c r="E80" s="152">
        <f t="shared" si="6"/>
        <v>0.1</v>
      </c>
      <c r="F80" s="7">
        <v>123250000</v>
      </c>
      <c r="G80" s="7">
        <v>123250000</v>
      </c>
      <c r="H80" s="152">
        <f t="shared" si="5"/>
        <v>1</v>
      </c>
    </row>
    <row r="81" spans="1:8" ht="39.950000000000003" customHeight="1" x14ac:dyDescent="0.2">
      <c r="A81" s="162" t="s">
        <v>298</v>
      </c>
      <c r="B81" s="61">
        <v>21</v>
      </c>
      <c r="C81" s="61">
        <v>12</v>
      </c>
      <c r="D81" s="61"/>
      <c r="E81" s="152">
        <f t="shared" si="6"/>
        <v>0.5714285714285714</v>
      </c>
      <c r="F81" s="7">
        <v>76500000</v>
      </c>
      <c r="G81" s="7">
        <v>76500000</v>
      </c>
      <c r="H81" s="152">
        <f t="shared" si="5"/>
        <v>1</v>
      </c>
    </row>
    <row r="82" spans="1:8" x14ac:dyDescent="0.2">
      <c r="B82" s="47"/>
      <c r="C82" s="47"/>
      <c r="D82" s="47"/>
      <c r="E82" s="47"/>
    </row>
    <row r="83" spans="1:8" x14ac:dyDescent="0.2">
      <c r="F83" s="54">
        <f>+F73+F67+F65+F55+F47+F41+F32+F25+F14+F7</f>
        <v>34488758269</v>
      </c>
      <c r="G83" s="54"/>
    </row>
    <row r="84" spans="1:8" x14ac:dyDescent="0.2">
      <c r="F84" s="54"/>
      <c r="G84" s="68"/>
    </row>
    <row r="85" spans="1:8" x14ac:dyDescent="0.2">
      <c r="F85" s="54"/>
    </row>
    <row r="111" spans="1:68" s="42" customFormat="1" x14ac:dyDescent="0.2">
      <c r="A111" s="69"/>
      <c r="B111" s="2"/>
      <c r="C111" s="2"/>
      <c r="D111" s="2"/>
      <c r="E111" s="2"/>
      <c r="F111" s="2"/>
      <c r="G111" s="60"/>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row>
  </sheetData>
  <mergeCells count="15">
    <mergeCell ref="A1:G1"/>
    <mergeCell ref="A4:A6"/>
    <mergeCell ref="B4:D4"/>
    <mergeCell ref="F4:G4"/>
    <mergeCell ref="B5:D5"/>
    <mergeCell ref="F5:G5"/>
    <mergeCell ref="A65:D65"/>
    <mergeCell ref="A67:D67"/>
    <mergeCell ref="A73:D73"/>
    <mergeCell ref="A14:D14"/>
    <mergeCell ref="A25:D25"/>
    <mergeCell ref="A32:D32"/>
    <mergeCell ref="A41:D41"/>
    <mergeCell ref="A47:D47"/>
    <mergeCell ref="A55:D55"/>
  </mergeCells>
  <printOptions horizontalCentered="1"/>
  <pageMargins left="1.1417322834645669" right="0.23622047244094491" top="0.59055118110236227" bottom="0.74803149606299213" header="0" footer="0.47244094488188981"/>
  <pageSetup paperSize="5" scale="28" orientation="landscape" r:id="rId1"/>
  <headerFooter alignWithMargins="0"/>
  <rowBreaks count="8" manualBreakCount="8">
    <brk id="13" max="16383" man="1"/>
    <brk id="24" max="16383" man="1"/>
    <brk id="31" max="16383" man="1"/>
    <brk id="40" max="16383" man="1"/>
    <brk id="46" max="16383" man="1"/>
    <brk id="54" max="16383" man="1"/>
    <brk id="64" max="16383" man="1"/>
    <brk id="72"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3"/>
  <sheetViews>
    <sheetView showGridLines="0" zoomScale="70" zoomScaleNormal="70" workbookViewId="0">
      <selection activeCell="S15" sqref="S15:S23"/>
    </sheetView>
  </sheetViews>
  <sheetFormatPr baseColWidth="10" defaultRowHeight="12.75" x14ac:dyDescent="0.2"/>
  <cols>
    <col min="2" max="2" width="47.85546875" bestFit="1" customWidth="1"/>
    <col min="3" max="3" width="11.140625" bestFit="1" customWidth="1"/>
    <col min="4" max="4" width="9.28515625" bestFit="1" customWidth="1"/>
    <col min="5" max="5" width="6.85546875" customWidth="1"/>
    <col min="6" max="6" width="19.140625" bestFit="1" customWidth="1"/>
    <col min="7" max="7" width="16.7109375" customWidth="1"/>
    <col min="8" max="8" width="18.85546875" bestFit="1" customWidth="1"/>
    <col min="9" max="9" width="18.85546875" customWidth="1"/>
    <col min="10" max="10" width="19.140625" bestFit="1" customWidth="1"/>
    <col min="11" max="11" width="18.85546875" bestFit="1" customWidth="1"/>
  </cols>
  <sheetData>
    <row r="1" spans="2:10" ht="13.5" thickBot="1" x14ac:dyDescent="0.25"/>
    <row r="2" spans="2:10" ht="53.25" customHeight="1" x14ac:dyDescent="0.2">
      <c r="B2" s="490" t="s">
        <v>8</v>
      </c>
      <c r="C2" s="165" t="s">
        <v>365</v>
      </c>
      <c r="D2" s="490" t="s">
        <v>335</v>
      </c>
      <c r="E2" s="490" t="s">
        <v>363</v>
      </c>
      <c r="F2" s="165" t="s">
        <v>365</v>
      </c>
      <c r="G2" s="220"/>
      <c r="H2" s="490" t="s">
        <v>335</v>
      </c>
      <c r="I2" s="220"/>
      <c r="J2" s="490" t="s">
        <v>363</v>
      </c>
    </row>
    <row r="3" spans="2:10" ht="14.25" thickBot="1" x14ac:dyDescent="0.25">
      <c r="B3" s="491"/>
      <c r="C3" s="166">
        <v>2013</v>
      </c>
      <c r="D3" s="491"/>
      <c r="E3" s="491"/>
      <c r="F3" s="166">
        <v>2013</v>
      </c>
      <c r="G3" s="221"/>
      <c r="H3" s="491"/>
      <c r="I3" s="221"/>
      <c r="J3" s="491"/>
    </row>
    <row r="4" spans="2:10" ht="54" customHeight="1" thickBot="1" x14ac:dyDescent="0.25">
      <c r="B4" s="522" t="s">
        <v>72</v>
      </c>
      <c r="C4" s="523"/>
      <c r="D4" s="523"/>
      <c r="E4" s="524"/>
      <c r="F4" s="167">
        <v>2716262000</v>
      </c>
      <c r="G4" s="167"/>
      <c r="H4" s="167">
        <v>2571760232</v>
      </c>
      <c r="I4" s="167"/>
      <c r="J4" s="168">
        <v>0.95</v>
      </c>
    </row>
    <row r="5" spans="2:10" ht="52.5" thickBot="1" x14ac:dyDescent="0.25">
      <c r="B5" s="169" t="s">
        <v>310</v>
      </c>
      <c r="C5" s="170">
        <v>1</v>
      </c>
      <c r="D5" s="171">
        <v>0.87519999999999998</v>
      </c>
      <c r="E5" s="172">
        <v>0.8</v>
      </c>
      <c r="F5" s="173">
        <v>335966410</v>
      </c>
      <c r="G5" s="173"/>
      <c r="H5" s="173">
        <v>257078500</v>
      </c>
      <c r="I5" s="173"/>
      <c r="J5" s="172">
        <v>0.77</v>
      </c>
    </row>
    <row r="6" spans="2:10" ht="35.25" thickBot="1" x14ac:dyDescent="0.25">
      <c r="B6" s="169" t="s">
        <v>311</v>
      </c>
      <c r="C6" s="174">
        <v>2</v>
      </c>
      <c r="D6" s="174">
        <v>0</v>
      </c>
      <c r="E6" s="172">
        <v>0</v>
      </c>
      <c r="F6" s="173">
        <v>344930000</v>
      </c>
      <c r="G6" s="173"/>
      <c r="H6" s="173">
        <v>326950000</v>
      </c>
      <c r="I6" s="173"/>
      <c r="J6" s="172">
        <v>0.95</v>
      </c>
    </row>
    <row r="7" spans="2:10" ht="69.75" thickBot="1" x14ac:dyDescent="0.25">
      <c r="B7" s="169" t="s">
        <v>312</v>
      </c>
      <c r="C7" s="174">
        <v>2</v>
      </c>
      <c r="D7" s="174">
        <v>0</v>
      </c>
      <c r="E7" s="172">
        <v>0</v>
      </c>
      <c r="F7" s="173">
        <v>275460000</v>
      </c>
      <c r="G7" s="173"/>
      <c r="H7" s="173">
        <v>275150000</v>
      </c>
      <c r="I7" s="173"/>
      <c r="J7" s="172">
        <v>1</v>
      </c>
    </row>
    <row r="8" spans="2:10" ht="52.5" thickBot="1" x14ac:dyDescent="0.25">
      <c r="B8" s="169" t="s">
        <v>303</v>
      </c>
      <c r="C8" s="174">
        <v>500</v>
      </c>
      <c r="D8" s="174">
        <v>454</v>
      </c>
      <c r="E8" s="172">
        <v>0.82</v>
      </c>
      <c r="F8" s="173">
        <v>517900000</v>
      </c>
      <c r="G8" s="173"/>
      <c r="H8" s="173">
        <v>470750000</v>
      </c>
      <c r="I8" s="173"/>
      <c r="J8" s="172">
        <v>0.91</v>
      </c>
    </row>
    <row r="9" spans="2:10" ht="52.5" thickBot="1" x14ac:dyDescent="0.25">
      <c r="B9" s="169" t="s">
        <v>304</v>
      </c>
      <c r="C9" s="174">
        <v>2</v>
      </c>
      <c r="D9" s="174">
        <v>11</v>
      </c>
      <c r="E9" s="172">
        <v>0</v>
      </c>
      <c r="F9" s="173">
        <v>649760000</v>
      </c>
      <c r="G9" s="173"/>
      <c r="H9" s="173">
        <v>649586142</v>
      </c>
      <c r="I9" s="173"/>
      <c r="J9" s="172">
        <v>1</v>
      </c>
    </row>
    <row r="10" spans="2:10" ht="69.75" thickBot="1" x14ac:dyDescent="0.25">
      <c r="B10" s="169" t="s">
        <v>305</v>
      </c>
      <c r="C10" s="174">
        <v>2</v>
      </c>
      <c r="D10" s="174">
        <v>1</v>
      </c>
      <c r="E10" s="172">
        <v>0.5</v>
      </c>
      <c r="F10" s="173">
        <v>592245590</v>
      </c>
      <c r="G10" s="173"/>
      <c r="H10" s="173">
        <v>592245590</v>
      </c>
      <c r="I10" s="173"/>
      <c r="J10" s="172">
        <v>1</v>
      </c>
    </row>
    <row r="11" spans="2:10" ht="27" customHeight="1" x14ac:dyDescent="0.2">
      <c r="B11" s="490" t="s">
        <v>8</v>
      </c>
      <c r="C11" s="175" t="s">
        <v>365</v>
      </c>
      <c r="D11" s="525" t="s">
        <v>335</v>
      </c>
      <c r="E11" s="525" t="s">
        <v>363</v>
      </c>
      <c r="F11" s="175" t="s">
        <v>365</v>
      </c>
      <c r="G11" s="233"/>
      <c r="H11" s="525" t="s">
        <v>335</v>
      </c>
      <c r="I11" s="233"/>
      <c r="J11" s="525" t="s">
        <v>363</v>
      </c>
    </row>
    <row r="12" spans="2:10" ht="13.5" thickBot="1" x14ac:dyDescent="0.25">
      <c r="B12" s="491"/>
      <c r="C12" s="176">
        <v>2013</v>
      </c>
      <c r="D12" s="526"/>
      <c r="E12" s="526"/>
      <c r="F12" s="176">
        <v>2013</v>
      </c>
      <c r="G12" s="234"/>
      <c r="H12" s="526"/>
      <c r="I12" s="234"/>
      <c r="J12" s="526"/>
    </row>
    <row r="13" spans="2:10" ht="47.25" customHeight="1" thickBot="1" x14ac:dyDescent="0.25">
      <c r="B13" s="527" t="s">
        <v>71</v>
      </c>
      <c r="C13" s="528"/>
      <c r="D13" s="528"/>
      <c r="E13" s="529"/>
      <c r="F13" s="177">
        <v>3858673000</v>
      </c>
      <c r="G13" s="177"/>
      <c r="H13" s="177">
        <v>3744738862</v>
      </c>
      <c r="I13" s="177"/>
      <c r="J13" s="178">
        <v>0.97</v>
      </c>
    </row>
    <row r="14" spans="2:10" ht="54.75" thickBot="1" x14ac:dyDescent="0.25">
      <c r="B14" s="179" t="s">
        <v>112</v>
      </c>
      <c r="C14" s="180">
        <v>1800</v>
      </c>
      <c r="D14" s="180">
        <v>1329</v>
      </c>
      <c r="E14" s="181">
        <v>0.74</v>
      </c>
      <c r="F14" s="182">
        <v>731810000</v>
      </c>
      <c r="G14" s="182"/>
      <c r="H14" s="182">
        <v>648164000</v>
      </c>
      <c r="I14" s="182"/>
      <c r="J14" s="181">
        <v>0.89</v>
      </c>
    </row>
    <row r="15" spans="2:10" ht="41.25" thickBot="1" x14ac:dyDescent="0.25">
      <c r="B15" s="179" t="s">
        <v>113</v>
      </c>
      <c r="C15" s="183">
        <v>3</v>
      </c>
      <c r="D15" s="183">
        <v>0</v>
      </c>
      <c r="E15" s="181">
        <v>0</v>
      </c>
      <c r="F15" s="182">
        <v>203800000</v>
      </c>
      <c r="G15" s="182"/>
      <c r="H15" s="182">
        <v>201213600</v>
      </c>
      <c r="I15" s="182"/>
      <c r="J15" s="181">
        <v>0.99</v>
      </c>
    </row>
    <row r="16" spans="2:10" ht="41.25" thickBot="1" x14ac:dyDescent="0.25">
      <c r="B16" s="179" t="s">
        <v>306</v>
      </c>
      <c r="C16" s="183">
        <v>3</v>
      </c>
      <c r="D16" s="183">
        <v>0</v>
      </c>
      <c r="E16" s="181">
        <v>0</v>
      </c>
      <c r="F16" s="182">
        <v>132000000</v>
      </c>
      <c r="G16" s="182"/>
      <c r="H16" s="182">
        <v>132000000</v>
      </c>
      <c r="I16" s="182"/>
      <c r="J16" s="181">
        <v>1</v>
      </c>
    </row>
    <row r="17" spans="2:10" ht="68.25" thickBot="1" x14ac:dyDescent="0.25">
      <c r="B17" s="179" t="s">
        <v>114</v>
      </c>
      <c r="C17" s="183">
        <v>1</v>
      </c>
      <c r="D17" s="183">
        <v>0</v>
      </c>
      <c r="E17" s="181">
        <v>0</v>
      </c>
      <c r="F17" s="182">
        <v>16500000</v>
      </c>
      <c r="G17" s="182"/>
      <c r="H17" s="182">
        <v>6967000</v>
      </c>
      <c r="I17" s="182"/>
      <c r="J17" s="181">
        <v>0.42</v>
      </c>
    </row>
    <row r="18" spans="2:10" ht="41.25" thickBot="1" x14ac:dyDescent="0.25">
      <c r="B18" s="179" t="s">
        <v>307</v>
      </c>
      <c r="C18" s="183">
        <v>1</v>
      </c>
      <c r="D18" s="183">
        <v>0.65</v>
      </c>
      <c r="E18" s="181">
        <v>0.5</v>
      </c>
      <c r="F18" s="182">
        <v>40500000</v>
      </c>
      <c r="G18" s="182"/>
      <c r="H18" s="182">
        <v>40500000</v>
      </c>
      <c r="I18" s="182"/>
      <c r="J18" s="181">
        <v>1</v>
      </c>
    </row>
    <row r="19" spans="2:10" ht="41.25" thickBot="1" x14ac:dyDescent="0.25">
      <c r="B19" s="179" t="s">
        <v>115</v>
      </c>
      <c r="C19" s="183">
        <v>4</v>
      </c>
      <c r="D19" s="183">
        <v>5</v>
      </c>
      <c r="E19" s="181">
        <v>1</v>
      </c>
      <c r="F19" s="182">
        <v>644354122</v>
      </c>
      <c r="G19" s="182"/>
      <c r="H19" s="182">
        <v>644354122</v>
      </c>
      <c r="I19" s="182"/>
      <c r="J19" s="181">
        <v>1</v>
      </c>
    </row>
    <row r="20" spans="2:10" ht="27.75" thickBot="1" x14ac:dyDescent="0.25">
      <c r="B20" s="179" t="s">
        <v>116</v>
      </c>
      <c r="C20" s="183">
        <v>5</v>
      </c>
      <c r="D20" s="183">
        <v>4</v>
      </c>
      <c r="E20" s="181">
        <v>0.4</v>
      </c>
      <c r="F20" s="182">
        <v>1570830923</v>
      </c>
      <c r="G20" s="182"/>
      <c r="H20" s="182">
        <v>1549291283</v>
      </c>
      <c r="I20" s="182"/>
      <c r="J20" s="181">
        <v>0.99</v>
      </c>
    </row>
    <row r="21" spans="2:10" ht="54.75" thickBot="1" x14ac:dyDescent="0.25">
      <c r="B21" s="179" t="s">
        <v>321</v>
      </c>
      <c r="C21" s="183">
        <v>30</v>
      </c>
      <c r="D21" s="183">
        <v>20</v>
      </c>
      <c r="E21" s="181">
        <v>0.63</v>
      </c>
      <c r="F21" s="182">
        <v>82800000</v>
      </c>
      <c r="G21" s="182"/>
      <c r="H21" s="182">
        <v>82800000</v>
      </c>
      <c r="I21" s="182"/>
      <c r="J21" s="181">
        <v>1</v>
      </c>
    </row>
    <row r="22" spans="2:10" ht="54.75" thickBot="1" x14ac:dyDescent="0.25">
      <c r="B22" s="179" t="s">
        <v>117</v>
      </c>
      <c r="C22" s="183">
        <v>2</v>
      </c>
      <c r="D22" s="183">
        <v>7</v>
      </c>
      <c r="E22" s="181">
        <v>0</v>
      </c>
      <c r="F22" s="182">
        <v>47700000</v>
      </c>
      <c r="G22" s="182"/>
      <c r="H22" s="182">
        <v>47700000</v>
      </c>
      <c r="I22" s="182"/>
      <c r="J22" s="181">
        <v>1</v>
      </c>
    </row>
    <row r="23" spans="2:10" ht="41.25" thickBot="1" x14ac:dyDescent="0.25">
      <c r="B23" s="179" t="s">
        <v>322</v>
      </c>
      <c r="C23" s="183">
        <v>1</v>
      </c>
      <c r="D23" s="183">
        <v>1</v>
      </c>
      <c r="E23" s="181">
        <v>1</v>
      </c>
      <c r="F23" s="182">
        <v>388377955</v>
      </c>
      <c r="G23" s="182"/>
      <c r="H23" s="182">
        <v>391748857</v>
      </c>
      <c r="I23" s="182"/>
      <c r="J23" s="181">
        <v>1.01</v>
      </c>
    </row>
    <row r="24" spans="2:10" ht="27" x14ac:dyDescent="0.2">
      <c r="B24" s="490" t="s">
        <v>8</v>
      </c>
      <c r="C24" s="165" t="s">
        <v>365</v>
      </c>
      <c r="D24" s="490" t="s">
        <v>335</v>
      </c>
      <c r="E24" s="490" t="s">
        <v>363</v>
      </c>
      <c r="F24" s="165" t="s">
        <v>365</v>
      </c>
      <c r="G24" s="220"/>
      <c r="H24" s="490" t="s">
        <v>335</v>
      </c>
      <c r="I24" s="220"/>
      <c r="J24" s="490" t="s">
        <v>363</v>
      </c>
    </row>
    <row r="25" spans="2:10" ht="14.25" thickBot="1" x14ac:dyDescent="0.25">
      <c r="B25" s="491"/>
      <c r="C25" s="166">
        <v>2013</v>
      </c>
      <c r="D25" s="491"/>
      <c r="E25" s="491"/>
      <c r="F25" s="166">
        <v>2013</v>
      </c>
      <c r="G25" s="221"/>
      <c r="H25" s="491"/>
      <c r="I25" s="221"/>
      <c r="J25" s="491"/>
    </row>
    <row r="26" spans="2:10" ht="90" customHeight="1" thickBot="1" x14ac:dyDescent="0.25">
      <c r="B26" s="522" t="s">
        <v>123</v>
      </c>
      <c r="C26" s="523"/>
      <c r="D26" s="523"/>
      <c r="E26" s="524"/>
      <c r="F26" s="184">
        <v>8670000000</v>
      </c>
      <c r="G26" s="184"/>
      <c r="H26" s="184">
        <v>4825218073</v>
      </c>
      <c r="I26" s="184"/>
      <c r="J26" s="185">
        <v>0.56000000000000005</v>
      </c>
    </row>
    <row r="27" spans="2:10" ht="69.75" thickBot="1" x14ac:dyDescent="0.25">
      <c r="B27" s="169" t="s">
        <v>127</v>
      </c>
      <c r="C27" s="174">
        <v>100</v>
      </c>
      <c r="D27" s="174">
        <v>107</v>
      </c>
      <c r="E27" s="172">
        <v>0.94</v>
      </c>
      <c r="F27" s="186">
        <v>130400000</v>
      </c>
      <c r="G27" s="186"/>
      <c r="H27" s="186">
        <v>81315080</v>
      </c>
      <c r="I27" s="186"/>
      <c r="J27" s="172">
        <v>0.62</v>
      </c>
    </row>
    <row r="28" spans="2:10" ht="52.5" thickBot="1" x14ac:dyDescent="0.25">
      <c r="B28" s="169" t="s">
        <v>130</v>
      </c>
      <c r="C28" s="174">
        <v>10</v>
      </c>
      <c r="D28" s="174">
        <v>6</v>
      </c>
      <c r="E28" s="172">
        <v>0.5</v>
      </c>
      <c r="F28" s="186">
        <v>874699641</v>
      </c>
      <c r="G28" s="186"/>
      <c r="H28" s="186">
        <v>635706841</v>
      </c>
      <c r="I28" s="186"/>
      <c r="J28" s="172">
        <v>0.73</v>
      </c>
    </row>
    <row r="29" spans="2:10" ht="35.25" thickBot="1" x14ac:dyDescent="0.25">
      <c r="B29" s="169" t="s">
        <v>136</v>
      </c>
      <c r="C29" s="174">
        <v>5</v>
      </c>
      <c r="D29" s="174">
        <v>2</v>
      </c>
      <c r="E29" s="172">
        <v>0.4</v>
      </c>
      <c r="F29" s="186">
        <v>300000000</v>
      </c>
      <c r="G29" s="186"/>
      <c r="H29" s="186">
        <v>275527205</v>
      </c>
      <c r="I29" s="186"/>
      <c r="J29" s="172">
        <v>0.92</v>
      </c>
    </row>
    <row r="30" spans="2:10" ht="104.25" thickBot="1" x14ac:dyDescent="0.25">
      <c r="B30" s="169" t="s">
        <v>315</v>
      </c>
      <c r="C30" s="174">
        <v>10</v>
      </c>
      <c r="D30" s="174">
        <v>13.6</v>
      </c>
      <c r="E30" s="172">
        <v>0.06</v>
      </c>
      <c r="F30" s="186">
        <v>859286384</v>
      </c>
      <c r="G30" s="186"/>
      <c r="H30" s="186">
        <v>764457099</v>
      </c>
      <c r="I30" s="186"/>
      <c r="J30" s="172">
        <v>0.89</v>
      </c>
    </row>
    <row r="31" spans="2:10" ht="85.5" thickBot="1" x14ac:dyDescent="0.25">
      <c r="B31" s="169" t="s">
        <v>140</v>
      </c>
      <c r="C31" s="174">
        <v>10</v>
      </c>
      <c r="D31" s="187" t="s">
        <v>366</v>
      </c>
      <c r="E31" s="172">
        <v>0</v>
      </c>
      <c r="F31" s="186">
        <v>6040016616</v>
      </c>
      <c r="G31" s="186"/>
      <c r="H31" s="186">
        <v>2602614489</v>
      </c>
      <c r="I31" s="186"/>
      <c r="J31" s="172">
        <v>0.43</v>
      </c>
    </row>
    <row r="32" spans="2:10" ht="69.75" thickBot="1" x14ac:dyDescent="0.25">
      <c r="B32" s="169" t="s">
        <v>143</v>
      </c>
      <c r="C32" s="174">
        <v>5</v>
      </c>
      <c r="D32" s="174">
        <v>5</v>
      </c>
      <c r="E32" s="172">
        <v>0.8</v>
      </c>
      <c r="F32" s="186">
        <v>465597359</v>
      </c>
      <c r="G32" s="186"/>
      <c r="H32" s="186">
        <v>465597359</v>
      </c>
      <c r="I32" s="186"/>
      <c r="J32" s="172">
        <v>1</v>
      </c>
    </row>
    <row r="33" spans="2:12" ht="27" customHeight="1" x14ac:dyDescent="0.2">
      <c r="B33" s="515" t="s">
        <v>8</v>
      </c>
      <c r="C33" s="516"/>
      <c r="D33" s="515" t="s">
        <v>365</v>
      </c>
      <c r="E33" s="516"/>
      <c r="F33" s="490" t="s">
        <v>335</v>
      </c>
      <c r="G33" s="220"/>
      <c r="H33" s="490" t="s">
        <v>363</v>
      </c>
      <c r="I33" s="220"/>
      <c r="J33" s="165" t="s">
        <v>365</v>
      </c>
      <c r="K33" s="490" t="s">
        <v>335</v>
      </c>
      <c r="L33" s="490" t="s">
        <v>363</v>
      </c>
    </row>
    <row r="34" spans="2:12" ht="14.25" thickBot="1" x14ac:dyDescent="0.25">
      <c r="B34" s="517"/>
      <c r="C34" s="518"/>
      <c r="D34" s="517">
        <v>2013</v>
      </c>
      <c r="E34" s="518"/>
      <c r="F34" s="491"/>
      <c r="G34" s="221"/>
      <c r="H34" s="491"/>
      <c r="I34" s="221"/>
      <c r="J34" s="166">
        <v>2013</v>
      </c>
      <c r="K34" s="491"/>
      <c r="L34" s="491"/>
    </row>
    <row r="35" spans="2:12" ht="54" customHeight="1" thickBot="1" x14ac:dyDescent="0.25">
      <c r="B35" s="487" t="s">
        <v>146</v>
      </c>
      <c r="C35" s="488"/>
      <c r="D35" s="488"/>
      <c r="E35" s="488"/>
      <c r="F35" s="488"/>
      <c r="G35" s="488"/>
      <c r="H35" s="489"/>
      <c r="I35" s="219"/>
      <c r="J35" s="167">
        <v>3617000000</v>
      </c>
      <c r="K35" s="167">
        <v>3379563839</v>
      </c>
      <c r="L35" s="168">
        <v>0.93</v>
      </c>
    </row>
    <row r="36" spans="2:12" ht="52.5" thickBot="1" x14ac:dyDescent="0.25">
      <c r="B36" s="169" t="s">
        <v>155</v>
      </c>
      <c r="C36" s="505">
        <v>6</v>
      </c>
      <c r="D36" s="506"/>
      <c r="E36" s="513">
        <v>8</v>
      </c>
      <c r="F36" s="514"/>
      <c r="G36" s="231"/>
      <c r="H36" s="172">
        <v>0</v>
      </c>
      <c r="I36" s="172"/>
      <c r="J36" s="186">
        <v>308600000</v>
      </c>
      <c r="K36" s="186">
        <v>254857213</v>
      </c>
      <c r="L36" s="172">
        <v>0.83</v>
      </c>
    </row>
    <row r="37" spans="2:12" ht="35.25" thickBot="1" x14ac:dyDescent="0.25">
      <c r="B37" s="169" t="s">
        <v>157</v>
      </c>
      <c r="C37" s="501">
        <v>20000</v>
      </c>
      <c r="D37" s="502"/>
      <c r="E37" s="501">
        <v>24279</v>
      </c>
      <c r="F37" s="502"/>
      <c r="G37" s="227"/>
      <c r="H37" s="172">
        <v>1.1499999999999999</v>
      </c>
      <c r="I37" s="172"/>
      <c r="J37" s="186">
        <v>286250000</v>
      </c>
      <c r="K37" s="186">
        <v>286250000</v>
      </c>
      <c r="L37" s="172">
        <v>1</v>
      </c>
    </row>
    <row r="38" spans="2:12" ht="69.75" thickBot="1" x14ac:dyDescent="0.25">
      <c r="B38" s="169" t="s">
        <v>156</v>
      </c>
      <c r="C38" s="505">
        <v>20</v>
      </c>
      <c r="D38" s="506"/>
      <c r="E38" s="505">
        <v>20</v>
      </c>
      <c r="F38" s="506"/>
      <c r="G38" s="229"/>
      <c r="H38" s="172">
        <v>1</v>
      </c>
      <c r="I38" s="172"/>
      <c r="J38" s="186">
        <v>1112810000</v>
      </c>
      <c r="K38" s="186">
        <v>1059870000</v>
      </c>
      <c r="L38" s="172">
        <v>0.95</v>
      </c>
    </row>
    <row r="39" spans="2:12" ht="52.5" thickBot="1" x14ac:dyDescent="0.25">
      <c r="B39" s="169" t="s">
        <v>160</v>
      </c>
      <c r="C39" s="505">
        <v>4</v>
      </c>
      <c r="D39" s="506"/>
      <c r="E39" s="505">
        <v>13</v>
      </c>
      <c r="F39" s="506"/>
      <c r="G39" s="229"/>
      <c r="H39" s="172">
        <v>0</v>
      </c>
      <c r="I39" s="172"/>
      <c r="J39" s="186">
        <v>156700000</v>
      </c>
      <c r="K39" s="186">
        <v>156700000</v>
      </c>
      <c r="L39" s="172">
        <v>1</v>
      </c>
    </row>
    <row r="40" spans="2:12" ht="52.5" thickBot="1" x14ac:dyDescent="0.25">
      <c r="B40" s="169" t="s">
        <v>166</v>
      </c>
      <c r="C40" s="501">
        <v>2000</v>
      </c>
      <c r="D40" s="502"/>
      <c r="E40" s="501">
        <v>2257</v>
      </c>
      <c r="F40" s="502"/>
      <c r="G40" s="227"/>
      <c r="H40" s="172">
        <v>1.07</v>
      </c>
      <c r="I40" s="172"/>
      <c r="J40" s="186">
        <v>235640800</v>
      </c>
      <c r="K40" s="186">
        <v>209690278</v>
      </c>
      <c r="L40" s="172">
        <v>0.89</v>
      </c>
    </row>
    <row r="41" spans="2:12" ht="52.5" thickBot="1" x14ac:dyDescent="0.25">
      <c r="B41" s="169" t="s">
        <v>167</v>
      </c>
      <c r="C41" s="501">
        <v>2020</v>
      </c>
      <c r="D41" s="502"/>
      <c r="E41" s="501">
        <v>3685</v>
      </c>
      <c r="F41" s="502"/>
      <c r="G41" s="227"/>
      <c r="H41" s="172">
        <v>1.82</v>
      </c>
      <c r="I41" s="172"/>
      <c r="J41" s="186">
        <v>521809200</v>
      </c>
      <c r="K41" s="186">
        <v>475859000</v>
      </c>
      <c r="L41" s="172">
        <v>0.91</v>
      </c>
    </row>
    <row r="42" spans="2:12" ht="52.5" thickBot="1" x14ac:dyDescent="0.25">
      <c r="B42" s="169" t="s">
        <v>173</v>
      </c>
      <c r="C42" s="503">
        <v>2500000</v>
      </c>
      <c r="D42" s="504"/>
      <c r="E42" s="503">
        <v>2786085</v>
      </c>
      <c r="F42" s="504"/>
      <c r="G42" s="228"/>
      <c r="H42" s="172">
        <v>1.1100000000000001</v>
      </c>
      <c r="I42" s="172"/>
      <c r="J42" s="186">
        <v>669897900</v>
      </c>
      <c r="K42" s="186">
        <v>611045248</v>
      </c>
      <c r="L42" s="172">
        <v>0.91</v>
      </c>
    </row>
    <row r="43" spans="2:12" ht="69.75" thickBot="1" x14ac:dyDescent="0.25">
      <c r="B43" s="169" t="s">
        <v>314</v>
      </c>
      <c r="C43" s="505">
        <v>3</v>
      </c>
      <c r="D43" s="506"/>
      <c r="E43" s="507" t="s">
        <v>367</v>
      </c>
      <c r="F43" s="508"/>
      <c r="G43" s="230"/>
      <c r="H43" s="172">
        <v>0</v>
      </c>
      <c r="I43" s="172"/>
      <c r="J43" s="186">
        <v>325292100</v>
      </c>
      <c r="K43" s="186">
        <v>325292100</v>
      </c>
      <c r="L43" s="172">
        <v>1</v>
      </c>
    </row>
    <row r="44" spans="2:12" ht="116.25" thickBot="1" x14ac:dyDescent="0.25">
      <c r="B44" s="193" t="s">
        <v>186</v>
      </c>
      <c r="C44" s="194">
        <v>985</v>
      </c>
      <c r="D44" s="194">
        <v>892</v>
      </c>
      <c r="E44" s="194">
        <v>981</v>
      </c>
      <c r="F44" s="195">
        <v>1</v>
      </c>
      <c r="G44" s="195"/>
      <c r="H44" s="196">
        <v>387426666</v>
      </c>
      <c r="I44" s="196"/>
      <c r="J44" s="196">
        <v>387076666</v>
      </c>
      <c r="K44" s="195">
        <v>1</v>
      </c>
    </row>
    <row r="45" spans="2:12" ht="50.25" thickBot="1" x14ac:dyDescent="0.25">
      <c r="B45" s="193" t="s">
        <v>329</v>
      </c>
      <c r="C45" s="197">
        <v>3174</v>
      </c>
      <c r="D45" s="197">
        <v>1600</v>
      </c>
      <c r="E45" s="197">
        <v>1804</v>
      </c>
      <c r="F45" s="195">
        <v>0.56999999999999995</v>
      </c>
      <c r="G45" s="195"/>
      <c r="H45" s="196">
        <v>470800000</v>
      </c>
      <c r="I45" s="196"/>
      <c r="J45" s="196">
        <v>385891488</v>
      </c>
      <c r="K45" s="195">
        <v>0.82</v>
      </c>
    </row>
    <row r="46" spans="2:12" ht="116.25" thickBot="1" x14ac:dyDescent="0.25">
      <c r="B46" s="193" t="s">
        <v>193</v>
      </c>
      <c r="C46" s="194">
        <v>1</v>
      </c>
      <c r="D46" s="194">
        <v>1</v>
      </c>
      <c r="E46" s="194">
        <v>1</v>
      </c>
      <c r="F46" s="195">
        <v>1</v>
      </c>
      <c r="G46" s="195"/>
      <c r="H46" s="196">
        <v>249750000</v>
      </c>
      <c r="I46" s="196"/>
      <c r="J46" s="196">
        <v>249250000</v>
      </c>
      <c r="K46" s="195">
        <v>1</v>
      </c>
    </row>
    <row r="47" spans="2:12" ht="50.25" thickBot="1" x14ac:dyDescent="0.25">
      <c r="B47" s="193" t="s">
        <v>330</v>
      </c>
      <c r="C47" s="197">
        <v>1135</v>
      </c>
      <c r="D47" s="194">
        <v>640</v>
      </c>
      <c r="E47" s="194">
        <v>753</v>
      </c>
      <c r="F47" s="195">
        <v>0.66</v>
      </c>
      <c r="G47" s="195"/>
      <c r="H47" s="196">
        <v>793231334</v>
      </c>
      <c r="I47" s="196"/>
      <c r="J47" s="196">
        <v>177081132</v>
      </c>
      <c r="K47" s="195">
        <v>0.22</v>
      </c>
    </row>
    <row r="48" spans="2:12" ht="42" customHeight="1" x14ac:dyDescent="0.2">
      <c r="B48" s="485" t="s">
        <v>8</v>
      </c>
      <c r="C48" s="188" t="s">
        <v>365</v>
      </c>
      <c r="D48" s="483" t="s">
        <v>333</v>
      </c>
      <c r="E48" s="483" t="s">
        <v>335</v>
      </c>
      <c r="F48" s="483" t="s">
        <v>363</v>
      </c>
      <c r="G48" s="217"/>
      <c r="H48" s="188" t="s">
        <v>365</v>
      </c>
      <c r="I48" s="217"/>
      <c r="J48" s="483" t="s">
        <v>335</v>
      </c>
      <c r="K48" s="483" t="s">
        <v>363</v>
      </c>
    </row>
    <row r="49" spans="2:11" ht="15" thickBot="1" x14ac:dyDescent="0.25">
      <c r="B49" s="486"/>
      <c r="C49" s="189">
        <v>2013</v>
      </c>
      <c r="D49" s="484"/>
      <c r="E49" s="484"/>
      <c r="F49" s="484"/>
      <c r="G49" s="218"/>
      <c r="H49" s="189">
        <v>2013</v>
      </c>
      <c r="I49" s="218"/>
      <c r="J49" s="484"/>
      <c r="K49" s="484"/>
    </row>
    <row r="50" spans="2:11" ht="36" customHeight="1" thickBot="1" x14ac:dyDescent="0.25">
      <c r="B50" s="487" t="s">
        <v>178</v>
      </c>
      <c r="C50" s="488"/>
      <c r="D50" s="488"/>
      <c r="E50" s="489"/>
      <c r="F50" s="190"/>
      <c r="G50" s="190"/>
      <c r="H50" s="191">
        <v>2190458000</v>
      </c>
      <c r="I50" s="191"/>
      <c r="J50" s="191">
        <v>1388829286</v>
      </c>
      <c r="K50" s="192">
        <v>0.63</v>
      </c>
    </row>
    <row r="51" spans="2:11" ht="50.25" thickBot="1" x14ac:dyDescent="0.25">
      <c r="B51" s="193" t="s">
        <v>184</v>
      </c>
      <c r="C51" s="194">
        <v>3</v>
      </c>
      <c r="D51" s="194">
        <v>1</v>
      </c>
      <c r="E51" s="194">
        <v>3</v>
      </c>
      <c r="F51" s="195">
        <v>1</v>
      </c>
      <c r="G51" s="195"/>
      <c r="H51" s="196">
        <v>289250000</v>
      </c>
      <c r="I51" s="196"/>
      <c r="J51" s="196">
        <v>189530000</v>
      </c>
      <c r="K51" s="195">
        <v>0.66</v>
      </c>
    </row>
    <row r="52" spans="2:11" ht="116.25" thickBot="1" x14ac:dyDescent="0.25">
      <c r="B52" s="193" t="s">
        <v>186</v>
      </c>
      <c r="C52" s="194">
        <v>985</v>
      </c>
      <c r="D52" s="194">
        <v>892</v>
      </c>
      <c r="E52" s="194">
        <v>981</v>
      </c>
      <c r="F52" s="195">
        <v>1</v>
      </c>
      <c r="G52" s="195"/>
      <c r="H52" s="196">
        <v>387426666</v>
      </c>
      <c r="I52" s="196"/>
      <c r="J52" s="196">
        <v>387076666</v>
      </c>
      <c r="K52" s="195">
        <v>1</v>
      </c>
    </row>
    <row r="53" spans="2:11" ht="50.25" thickBot="1" x14ac:dyDescent="0.25">
      <c r="B53" s="193" t="s">
        <v>329</v>
      </c>
      <c r="C53" s="197">
        <v>3174</v>
      </c>
      <c r="D53" s="197">
        <v>1600</v>
      </c>
      <c r="E53" s="197">
        <v>1804</v>
      </c>
      <c r="F53" s="195">
        <v>0.56999999999999995</v>
      </c>
      <c r="G53" s="195"/>
      <c r="H53" s="196">
        <v>470800000</v>
      </c>
      <c r="I53" s="196"/>
      <c r="J53" s="196">
        <v>385891488</v>
      </c>
      <c r="K53" s="195">
        <v>0.82</v>
      </c>
    </row>
    <row r="54" spans="2:11" ht="116.25" thickBot="1" x14ac:dyDescent="0.25">
      <c r="B54" s="193" t="s">
        <v>193</v>
      </c>
      <c r="C54" s="194">
        <v>1</v>
      </c>
      <c r="D54" s="194">
        <v>1</v>
      </c>
      <c r="E54" s="194">
        <v>1</v>
      </c>
      <c r="F54" s="195">
        <v>1</v>
      </c>
      <c r="G54" s="195"/>
      <c r="H54" s="196">
        <v>249750000</v>
      </c>
      <c r="I54" s="196"/>
      <c r="J54" s="196">
        <v>249250000</v>
      </c>
      <c r="K54" s="195">
        <v>1</v>
      </c>
    </row>
    <row r="55" spans="2:11" ht="50.25" thickBot="1" x14ac:dyDescent="0.25">
      <c r="B55" s="193" t="s">
        <v>330</v>
      </c>
      <c r="C55" s="197">
        <v>1135</v>
      </c>
      <c r="D55" s="194">
        <v>640</v>
      </c>
      <c r="E55" s="194">
        <v>753</v>
      </c>
      <c r="F55" s="195">
        <v>0.66</v>
      </c>
      <c r="G55" s="195"/>
      <c r="H55" s="196">
        <v>793231334</v>
      </c>
      <c r="I55" s="196"/>
      <c r="J55" s="196">
        <v>177081132</v>
      </c>
      <c r="K55" s="195">
        <v>0.22</v>
      </c>
    </row>
    <row r="56" spans="2:11" ht="27" x14ac:dyDescent="0.2">
      <c r="B56" s="483" t="s">
        <v>8</v>
      </c>
      <c r="C56" s="165" t="s">
        <v>365</v>
      </c>
      <c r="D56" s="490" t="s">
        <v>335</v>
      </c>
      <c r="E56" s="490" t="s">
        <v>363</v>
      </c>
      <c r="F56" s="165" t="s">
        <v>365</v>
      </c>
      <c r="G56" s="220"/>
      <c r="H56" s="490" t="s">
        <v>335</v>
      </c>
      <c r="I56" s="220"/>
      <c r="J56" s="490" t="s">
        <v>363</v>
      </c>
    </row>
    <row r="57" spans="2:11" ht="14.25" thickBot="1" x14ac:dyDescent="0.25">
      <c r="B57" s="484"/>
      <c r="C57" s="166">
        <v>2013</v>
      </c>
      <c r="D57" s="491"/>
      <c r="E57" s="491"/>
      <c r="F57" s="166">
        <v>2013</v>
      </c>
      <c r="G57" s="221"/>
      <c r="H57" s="491"/>
      <c r="I57" s="221"/>
      <c r="J57" s="491"/>
    </row>
    <row r="58" spans="2:11" ht="17.25" thickBot="1" x14ac:dyDescent="0.25">
      <c r="B58" s="492" t="s">
        <v>198</v>
      </c>
      <c r="C58" s="493"/>
      <c r="D58" s="493"/>
      <c r="E58" s="494"/>
      <c r="F58" s="198">
        <v>1112468000</v>
      </c>
      <c r="G58" s="239">
        <v>1112468000</v>
      </c>
      <c r="H58" s="198">
        <v>976583917</v>
      </c>
      <c r="I58" s="198"/>
      <c r="J58" s="199">
        <v>0.88</v>
      </c>
    </row>
    <row r="59" spans="2:11" ht="79.5" thickBot="1" x14ac:dyDescent="0.25">
      <c r="B59" s="200" t="s">
        <v>208</v>
      </c>
      <c r="C59" s="201">
        <v>1</v>
      </c>
      <c r="D59" s="201">
        <v>1</v>
      </c>
      <c r="E59" s="202">
        <v>0.9</v>
      </c>
      <c r="F59" s="203">
        <v>330717250</v>
      </c>
      <c r="G59" s="241">
        <v>330717250</v>
      </c>
      <c r="H59" s="203">
        <v>319217250</v>
      </c>
      <c r="I59" s="203"/>
      <c r="J59" s="202">
        <v>0.97</v>
      </c>
    </row>
    <row r="60" spans="2:11" ht="48" thickBot="1" x14ac:dyDescent="0.25">
      <c r="B60" s="200" t="s">
        <v>209</v>
      </c>
      <c r="C60" s="201">
        <v>1</v>
      </c>
      <c r="D60" s="201">
        <v>1</v>
      </c>
      <c r="E60" s="202">
        <v>0</v>
      </c>
      <c r="F60" s="203">
        <v>15600000</v>
      </c>
      <c r="G60" s="242">
        <v>15600000</v>
      </c>
      <c r="H60" s="203">
        <v>15600000</v>
      </c>
      <c r="I60" s="203"/>
      <c r="J60" s="202">
        <v>1</v>
      </c>
    </row>
    <row r="61" spans="2:11" ht="79.5" thickBot="1" x14ac:dyDescent="0.25">
      <c r="B61" s="200" t="s">
        <v>205</v>
      </c>
      <c r="C61" s="201">
        <v>1</v>
      </c>
      <c r="D61" s="236" t="s">
        <v>362</v>
      </c>
      <c r="E61" s="237"/>
      <c r="F61" s="237"/>
      <c r="G61" s="243">
        <v>0</v>
      </c>
      <c r="H61" s="237"/>
      <c r="I61" s="237"/>
      <c r="J61" s="238"/>
    </row>
    <row r="62" spans="2:11" ht="63.75" thickBot="1" x14ac:dyDescent="0.25">
      <c r="B62" s="200" t="s">
        <v>206</v>
      </c>
      <c r="C62" s="201">
        <v>1</v>
      </c>
      <c r="D62" s="201">
        <v>0.61</v>
      </c>
      <c r="E62" s="202">
        <v>0.35</v>
      </c>
      <c r="F62" s="203">
        <v>97850750</v>
      </c>
      <c r="G62" s="242">
        <v>210300000</v>
      </c>
      <c r="H62" s="203">
        <v>46750000</v>
      </c>
      <c r="I62" s="203"/>
      <c r="J62" s="202">
        <v>0.48</v>
      </c>
    </row>
    <row r="63" spans="2:11" ht="48" thickBot="1" x14ac:dyDescent="0.25">
      <c r="B63" s="200" t="s">
        <v>217</v>
      </c>
      <c r="C63" s="201">
        <v>2</v>
      </c>
      <c r="D63" s="201">
        <v>1</v>
      </c>
      <c r="E63" s="202">
        <v>0.23</v>
      </c>
      <c r="F63" s="203">
        <v>229800000</v>
      </c>
      <c r="G63" s="242">
        <v>137500000</v>
      </c>
      <c r="H63" s="203">
        <v>203300000</v>
      </c>
      <c r="I63" s="203"/>
      <c r="J63" s="202">
        <v>0.88</v>
      </c>
    </row>
    <row r="64" spans="2:11" ht="79.5" thickBot="1" x14ac:dyDescent="0.25">
      <c r="B64" s="200" t="s">
        <v>219</v>
      </c>
      <c r="C64" s="201">
        <v>2</v>
      </c>
      <c r="D64" s="201">
        <v>2</v>
      </c>
      <c r="E64" s="202">
        <v>0</v>
      </c>
      <c r="F64" s="203">
        <v>301000000</v>
      </c>
      <c r="G64" s="243">
        <v>320500000</v>
      </c>
      <c r="H64" s="203">
        <v>300680000</v>
      </c>
      <c r="I64" s="203"/>
      <c r="J64" s="202">
        <v>1</v>
      </c>
    </row>
    <row r="65" spans="2:11" ht="63.75" thickBot="1" x14ac:dyDescent="0.25">
      <c r="B65" s="200" t="s">
        <v>218</v>
      </c>
      <c r="C65" s="201">
        <v>3</v>
      </c>
      <c r="D65" s="201">
        <v>3</v>
      </c>
      <c r="E65" s="202">
        <v>0.67</v>
      </c>
      <c r="F65" s="203">
        <v>137500000</v>
      </c>
      <c r="G65" s="245">
        <v>57350000</v>
      </c>
      <c r="H65" s="203">
        <v>91036667</v>
      </c>
      <c r="I65" s="203"/>
      <c r="J65" s="202">
        <v>0.66</v>
      </c>
    </row>
    <row r="66" spans="2:11" ht="14.25" x14ac:dyDescent="0.2">
      <c r="B66" s="485" t="s">
        <v>8</v>
      </c>
      <c r="C66" s="188" t="s">
        <v>368</v>
      </c>
      <c r="D66" s="483" t="s">
        <v>335</v>
      </c>
      <c r="E66" s="483" t="s">
        <v>363</v>
      </c>
      <c r="F66" s="188" t="s">
        <v>365</v>
      </c>
      <c r="G66" s="217"/>
      <c r="H66" s="483" t="s">
        <v>335</v>
      </c>
      <c r="I66" s="217"/>
      <c r="J66" s="483" t="s">
        <v>363</v>
      </c>
    </row>
    <row r="67" spans="2:11" ht="15" thickBot="1" x14ac:dyDescent="0.25">
      <c r="B67" s="486"/>
      <c r="C67" s="189">
        <v>2013</v>
      </c>
      <c r="D67" s="484"/>
      <c r="E67" s="484"/>
      <c r="F67" s="189">
        <v>2013</v>
      </c>
      <c r="G67" s="218"/>
      <c r="H67" s="484"/>
      <c r="I67" s="218"/>
      <c r="J67" s="484"/>
    </row>
    <row r="68" spans="2:11" ht="54" customHeight="1" thickBot="1" x14ac:dyDescent="0.25">
      <c r="B68" s="487" t="s">
        <v>256</v>
      </c>
      <c r="C68" s="488"/>
      <c r="D68" s="488"/>
      <c r="E68" s="489"/>
      <c r="F68" s="191">
        <v>2060092527</v>
      </c>
      <c r="G68" s="191"/>
      <c r="H68" s="191">
        <v>1883799931</v>
      </c>
      <c r="I68" s="191"/>
      <c r="J68" s="192">
        <v>0.91</v>
      </c>
    </row>
    <row r="69" spans="2:11" ht="99.75" thickBot="1" x14ac:dyDescent="0.25">
      <c r="B69" s="204" t="s">
        <v>264</v>
      </c>
      <c r="C69" s="205">
        <v>6</v>
      </c>
      <c r="D69" s="205">
        <v>6</v>
      </c>
      <c r="E69" s="206">
        <v>1</v>
      </c>
      <c r="F69" s="207">
        <v>689092527</v>
      </c>
      <c r="G69" s="241">
        <v>646550000</v>
      </c>
      <c r="H69" s="207">
        <v>629150000</v>
      </c>
      <c r="I69" s="207"/>
      <c r="J69" s="206">
        <v>0.91</v>
      </c>
    </row>
    <row r="70" spans="2:11" ht="116.25" thickBot="1" x14ac:dyDescent="0.25">
      <c r="B70" s="204" t="s">
        <v>265</v>
      </c>
      <c r="C70" s="208">
        <v>0.3</v>
      </c>
      <c r="D70" s="208">
        <v>0.3</v>
      </c>
      <c r="E70" s="206">
        <v>1</v>
      </c>
      <c r="F70" s="207">
        <v>830256487</v>
      </c>
      <c r="G70" s="242">
        <v>831312487</v>
      </c>
      <c r="H70" s="207">
        <v>714963270</v>
      </c>
      <c r="I70" s="207"/>
      <c r="J70" s="206">
        <v>0.86</v>
      </c>
    </row>
    <row r="71" spans="2:11" ht="50.25" thickBot="1" x14ac:dyDescent="0.25">
      <c r="B71" s="204" t="s">
        <v>266</v>
      </c>
      <c r="C71" s="205"/>
      <c r="D71" s="205">
        <v>0</v>
      </c>
      <c r="E71" s="209"/>
      <c r="F71" s="205"/>
      <c r="G71" s="242">
        <v>0</v>
      </c>
      <c r="H71" s="207">
        <v>0</v>
      </c>
      <c r="I71" s="207"/>
      <c r="J71" s="209"/>
    </row>
    <row r="72" spans="2:11" ht="116.25" thickBot="1" x14ac:dyDescent="0.25">
      <c r="B72" s="204" t="s">
        <v>270</v>
      </c>
      <c r="C72" s="208">
        <v>1</v>
      </c>
      <c r="D72" s="208">
        <v>0.5</v>
      </c>
      <c r="E72" s="206">
        <v>0.5</v>
      </c>
      <c r="F72" s="207">
        <v>540743513</v>
      </c>
      <c r="G72" s="243">
        <v>539687513</v>
      </c>
      <c r="H72" s="207">
        <v>539686661</v>
      </c>
      <c r="I72" s="207"/>
      <c r="J72" s="206">
        <v>1</v>
      </c>
    </row>
    <row r="73" spans="2:11" ht="83.25" thickBot="1" x14ac:dyDescent="0.25">
      <c r="B73" s="204" t="s">
        <v>271</v>
      </c>
      <c r="C73" s="205"/>
      <c r="D73" s="205">
        <v>0</v>
      </c>
      <c r="E73" s="209"/>
      <c r="F73" s="205"/>
      <c r="G73" s="244">
        <v>0</v>
      </c>
      <c r="H73" s="207">
        <v>0</v>
      </c>
      <c r="I73" s="207"/>
      <c r="J73" s="209"/>
    </row>
    <row r="74" spans="2:11" ht="27" x14ac:dyDescent="0.2">
      <c r="B74" s="497" t="s">
        <v>8</v>
      </c>
      <c r="C74" s="210" t="s">
        <v>365</v>
      </c>
      <c r="D74" s="499" t="s">
        <v>333</v>
      </c>
      <c r="E74" s="499" t="s">
        <v>335</v>
      </c>
      <c r="F74" s="499" t="s">
        <v>363</v>
      </c>
      <c r="G74" s="223"/>
      <c r="H74" s="210" t="s">
        <v>365</v>
      </c>
      <c r="I74" s="223"/>
      <c r="J74" s="499" t="s">
        <v>335</v>
      </c>
      <c r="K74" s="499" t="s">
        <v>363</v>
      </c>
    </row>
    <row r="75" spans="2:11" ht="14.25" thickBot="1" x14ac:dyDescent="0.25">
      <c r="B75" s="498"/>
      <c r="C75" s="211">
        <v>2013</v>
      </c>
      <c r="D75" s="500"/>
      <c r="E75" s="500"/>
      <c r="F75" s="500"/>
      <c r="G75" s="224"/>
      <c r="H75" s="211">
        <v>2013</v>
      </c>
      <c r="I75" s="224"/>
      <c r="J75" s="500"/>
      <c r="K75" s="500"/>
    </row>
    <row r="76" spans="2:11" ht="33" customHeight="1" thickBot="1" x14ac:dyDescent="0.25">
      <c r="B76" s="492" t="s">
        <v>220</v>
      </c>
      <c r="C76" s="493"/>
      <c r="D76" s="493"/>
      <c r="E76" s="493"/>
      <c r="F76" s="494"/>
      <c r="G76" s="222"/>
      <c r="H76" s="177">
        <v>2659799000</v>
      </c>
      <c r="I76" s="177"/>
      <c r="J76" s="177">
        <v>2449936148</v>
      </c>
      <c r="K76" s="178">
        <v>0.92</v>
      </c>
    </row>
    <row r="77" spans="2:11" ht="41.25" thickBot="1" x14ac:dyDescent="0.25">
      <c r="B77" s="179" t="s">
        <v>230</v>
      </c>
      <c r="C77" s="183">
        <v>6</v>
      </c>
      <c r="D77" s="183">
        <v>1</v>
      </c>
      <c r="E77" s="183">
        <v>6</v>
      </c>
      <c r="F77" s="181">
        <v>0.83</v>
      </c>
      <c r="G77" s="181"/>
      <c r="H77" s="182">
        <v>135020000</v>
      </c>
      <c r="I77" s="240">
        <v>135020000</v>
      </c>
      <c r="J77" s="182">
        <v>135020000</v>
      </c>
      <c r="K77" s="181">
        <v>1</v>
      </c>
    </row>
    <row r="78" spans="2:11" ht="41.25" thickBot="1" x14ac:dyDescent="0.25">
      <c r="B78" s="179" t="s">
        <v>231</v>
      </c>
      <c r="C78" s="183">
        <v>14</v>
      </c>
      <c r="D78" s="183">
        <v>24</v>
      </c>
      <c r="E78" s="183">
        <v>24</v>
      </c>
      <c r="F78" s="181">
        <v>1.71</v>
      </c>
      <c r="G78" s="181"/>
      <c r="H78" s="182">
        <v>261096000</v>
      </c>
      <c r="I78" s="240">
        <v>261096000</v>
      </c>
      <c r="J78" s="182">
        <v>267072667</v>
      </c>
      <c r="K78" s="181">
        <v>1.02</v>
      </c>
    </row>
    <row r="79" spans="2:11" ht="41.25" thickBot="1" x14ac:dyDescent="0.25">
      <c r="B79" s="179" t="s">
        <v>232</v>
      </c>
      <c r="C79" s="183">
        <v>3</v>
      </c>
      <c r="D79" s="183">
        <v>3</v>
      </c>
      <c r="E79" s="183">
        <v>3</v>
      </c>
      <c r="F79" s="181">
        <v>1</v>
      </c>
      <c r="G79" s="181"/>
      <c r="H79" s="182">
        <v>60000000</v>
      </c>
      <c r="I79" s="240">
        <v>60000000</v>
      </c>
      <c r="J79" s="182">
        <v>60000000</v>
      </c>
      <c r="K79" s="181">
        <v>1</v>
      </c>
    </row>
    <row r="80" spans="2:11" ht="68.25" thickBot="1" x14ac:dyDescent="0.25">
      <c r="B80" s="179" t="s">
        <v>237</v>
      </c>
      <c r="C80" s="212">
        <v>1</v>
      </c>
      <c r="D80" s="212">
        <v>0.92</v>
      </c>
      <c r="E80" s="212">
        <v>1</v>
      </c>
      <c r="F80" s="181">
        <v>1</v>
      </c>
      <c r="G80" s="181"/>
      <c r="H80" s="182">
        <v>1295413000</v>
      </c>
      <c r="I80" s="240">
        <v>1295413000</v>
      </c>
      <c r="J80" s="182">
        <v>1111452000</v>
      </c>
      <c r="K80" s="181">
        <v>0.86</v>
      </c>
    </row>
    <row r="81" spans="2:11" ht="54.75" thickBot="1" x14ac:dyDescent="0.25">
      <c r="B81" s="179" t="s">
        <v>320</v>
      </c>
      <c r="C81" s="183">
        <v>1</v>
      </c>
      <c r="D81" s="183">
        <v>0.5</v>
      </c>
      <c r="E81" s="213">
        <v>0.5</v>
      </c>
      <c r="F81" s="181">
        <v>0</v>
      </c>
      <c r="G81" s="181"/>
      <c r="H81" s="182">
        <v>47900000</v>
      </c>
      <c r="I81" s="240">
        <v>47900000</v>
      </c>
      <c r="J81" s="182">
        <v>47900000</v>
      </c>
      <c r="K81" s="181">
        <v>1</v>
      </c>
    </row>
    <row r="82" spans="2:11" ht="41.25" thickBot="1" x14ac:dyDescent="0.25">
      <c r="B82" s="179" t="s">
        <v>248</v>
      </c>
      <c r="C82" s="212">
        <v>1</v>
      </c>
      <c r="D82" s="212">
        <v>0.92</v>
      </c>
      <c r="E82" s="212">
        <v>1</v>
      </c>
      <c r="F82" s="181">
        <v>1</v>
      </c>
      <c r="G82" s="181"/>
      <c r="H82" s="182">
        <v>263650000</v>
      </c>
      <c r="I82" s="240">
        <v>263650000</v>
      </c>
      <c r="J82" s="182">
        <v>244350000</v>
      </c>
      <c r="K82" s="181">
        <v>0.93</v>
      </c>
    </row>
    <row r="83" spans="2:11" ht="41.25" thickBot="1" x14ac:dyDescent="0.25">
      <c r="B83" s="179" t="s">
        <v>249</v>
      </c>
      <c r="C83" s="183">
        <v>1</v>
      </c>
      <c r="D83" s="183">
        <v>0</v>
      </c>
      <c r="E83" s="183">
        <v>1</v>
      </c>
      <c r="F83" s="181">
        <v>1</v>
      </c>
      <c r="G83" s="181"/>
      <c r="H83" s="182">
        <v>160090000</v>
      </c>
      <c r="I83" s="240">
        <v>160090000</v>
      </c>
      <c r="J83" s="182">
        <v>160090000</v>
      </c>
      <c r="K83" s="181">
        <v>1</v>
      </c>
    </row>
    <row r="84" spans="2:11" ht="41.25" thickBot="1" x14ac:dyDescent="0.25">
      <c r="B84" s="179" t="s">
        <v>250</v>
      </c>
      <c r="C84" s="180">
        <v>1000</v>
      </c>
      <c r="D84" s="183">
        <v>862</v>
      </c>
      <c r="E84" s="183">
        <v>1049</v>
      </c>
      <c r="F84" s="181">
        <v>1.05</v>
      </c>
      <c r="G84" s="181"/>
      <c r="H84" s="182">
        <v>237600000</v>
      </c>
      <c r="I84" s="240">
        <v>237600000</v>
      </c>
      <c r="J84" s="182">
        <v>237600000</v>
      </c>
      <c r="K84" s="181">
        <v>1</v>
      </c>
    </row>
    <row r="85" spans="2:11" ht="54.75" thickBot="1" x14ac:dyDescent="0.25">
      <c r="B85" s="179" t="s">
        <v>251</v>
      </c>
      <c r="C85" s="183">
        <v>6</v>
      </c>
      <c r="D85" s="183">
        <v>0</v>
      </c>
      <c r="E85" s="183">
        <v>0</v>
      </c>
      <c r="F85" s="181">
        <v>0</v>
      </c>
      <c r="G85" s="181"/>
      <c r="H85" s="182">
        <v>199030000</v>
      </c>
      <c r="I85" s="240">
        <v>199030000</v>
      </c>
      <c r="J85" s="182">
        <v>186451481</v>
      </c>
      <c r="K85" s="181">
        <v>0.94</v>
      </c>
    </row>
    <row r="86" spans="2:11" ht="34.5" x14ac:dyDescent="0.2">
      <c r="B86" s="511" t="s">
        <v>8</v>
      </c>
      <c r="C86" s="214" t="s">
        <v>365</v>
      </c>
      <c r="D86" s="495" t="s">
        <v>335</v>
      </c>
      <c r="E86" s="495" t="s">
        <v>363</v>
      </c>
      <c r="F86" s="214" t="s">
        <v>365</v>
      </c>
      <c r="G86" s="225"/>
      <c r="H86" s="495" t="s">
        <v>335</v>
      </c>
      <c r="I86" s="225"/>
      <c r="J86" s="495" t="s">
        <v>363</v>
      </c>
    </row>
    <row r="87" spans="2:11" ht="18" thickBot="1" x14ac:dyDescent="0.25">
      <c r="B87" s="512"/>
      <c r="C87" s="215">
        <v>2013</v>
      </c>
      <c r="D87" s="496"/>
      <c r="E87" s="496"/>
      <c r="F87" s="215">
        <v>2013</v>
      </c>
      <c r="G87" s="226"/>
      <c r="H87" s="496"/>
      <c r="I87" s="226"/>
      <c r="J87" s="496"/>
    </row>
    <row r="88" spans="2:11" ht="36" customHeight="1" thickBot="1" x14ac:dyDescent="0.25">
      <c r="B88" s="487" t="s">
        <v>273</v>
      </c>
      <c r="C88" s="488"/>
      <c r="D88" s="488"/>
      <c r="E88" s="489"/>
      <c r="F88" s="167">
        <v>6204005742</v>
      </c>
      <c r="G88" s="235">
        <v>6204005742</v>
      </c>
      <c r="H88" s="167">
        <v>5900173213</v>
      </c>
      <c r="I88" s="167"/>
      <c r="J88" s="168">
        <v>0.95</v>
      </c>
    </row>
    <row r="89" spans="2:11" ht="52.5" thickBot="1" x14ac:dyDescent="0.25">
      <c r="B89" s="169" t="s">
        <v>286</v>
      </c>
      <c r="C89" s="170">
        <v>1</v>
      </c>
      <c r="D89" s="170">
        <v>1</v>
      </c>
      <c r="E89" s="172">
        <v>0.92</v>
      </c>
      <c r="F89" s="186">
        <v>2734096357</v>
      </c>
      <c r="G89" s="241">
        <v>2675837324</v>
      </c>
      <c r="H89" s="186">
        <v>2623261467</v>
      </c>
      <c r="I89" s="186"/>
      <c r="J89" s="172">
        <v>0.96</v>
      </c>
    </row>
    <row r="90" spans="2:11" ht="69.75" thickBot="1" x14ac:dyDescent="0.25">
      <c r="B90" s="169" t="s">
        <v>287</v>
      </c>
      <c r="C90" s="174">
        <v>1</v>
      </c>
      <c r="D90" s="174">
        <v>0.84</v>
      </c>
      <c r="E90" s="172">
        <v>0.84</v>
      </c>
      <c r="F90" s="186">
        <v>346639867</v>
      </c>
      <c r="G90" s="242">
        <v>338439867</v>
      </c>
      <c r="H90" s="186">
        <v>296789867</v>
      </c>
      <c r="I90" s="186"/>
      <c r="J90" s="172">
        <v>0.86</v>
      </c>
    </row>
    <row r="91" spans="2:11" ht="52.5" thickBot="1" x14ac:dyDescent="0.25">
      <c r="B91" s="169" t="s">
        <v>288</v>
      </c>
      <c r="C91" s="174">
        <v>21</v>
      </c>
      <c r="D91" s="174">
        <v>9</v>
      </c>
      <c r="E91" s="172">
        <v>0.43</v>
      </c>
      <c r="F91" s="186">
        <v>225945844</v>
      </c>
      <c r="G91" s="242">
        <v>204611913</v>
      </c>
      <c r="H91" s="186">
        <v>182900000</v>
      </c>
      <c r="I91" s="186"/>
      <c r="J91" s="172">
        <v>0.81</v>
      </c>
    </row>
    <row r="92" spans="2:11" ht="35.25" thickBot="1" x14ac:dyDescent="0.25">
      <c r="B92" s="169" t="s">
        <v>289</v>
      </c>
      <c r="C92" s="170">
        <v>1</v>
      </c>
      <c r="D92" s="170">
        <v>0.83</v>
      </c>
      <c r="E92" s="172">
        <v>0.61</v>
      </c>
      <c r="F92" s="186">
        <v>1384392507</v>
      </c>
      <c r="G92" s="242">
        <v>1382502338</v>
      </c>
      <c r="H92" s="186">
        <v>1378191638</v>
      </c>
      <c r="I92" s="186"/>
      <c r="J92" s="172">
        <v>1</v>
      </c>
    </row>
    <row r="93" spans="2:11" ht="69.75" thickBot="1" x14ac:dyDescent="0.25">
      <c r="B93" s="169" t="s">
        <v>290</v>
      </c>
      <c r="C93" s="170">
        <v>1</v>
      </c>
      <c r="D93" s="171">
        <v>0.97650000000000003</v>
      </c>
      <c r="E93" s="172">
        <v>0.91</v>
      </c>
      <c r="F93" s="186">
        <v>1249581167</v>
      </c>
      <c r="G93" s="242">
        <v>1199264300</v>
      </c>
      <c r="H93" s="186">
        <v>1155680241</v>
      </c>
      <c r="I93" s="186"/>
      <c r="J93" s="172">
        <v>0.92</v>
      </c>
    </row>
    <row r="94" spans="2:11" ht="87" thickBot="1" x14ac:dyDescent="0.25">
      <c r="B94" s="169" t="s">
        <v>296</v>
      </c>
      <c r="C94" s="174">
        <v>4</v>
      </c>
      <c r="D94" s="174">
        <v>5</v>
      </c>
      <c r="E94" s="172">
        <v>1.1299999999999999</v>
      </c>
      <c r="F94" s="186">
        <v>63600000</v>
      </c>
      <c r="G94" s="242">
        <v>63600000</v>
      </c>
      <c r="H94" s="186">
        <v>63600000</v>
      </c>
      <c r="I94" s="186"/>
      <c r="J94" s="172">
        <v>1</v>
      </c>
    </row>
    <row r="95" spans="2:11" ht="87" thickBot="1" x14ac:dyDescent="0.25">
      <c r="B95" s="169" t="s">
        <v>297</v>
      </c>
      <c r="C95" s="170">
        <v>1</v>
      </c>
      <c r="D95" s="170">
        <v>0.1</v>
      </c>
      <c r="E95" s="172">
        <v>0.1</v>
      </c>
      <c r="F95" s="186">
        <v>123250000</v>
      </c>
      <c r="G95" s="242">
        <v>123250000</v>
      </c>
      <c r="H95" s="186">
        <v>123250000</v>
      </c>
      <c r="I95" s="186"/>
      <c r="J95" s="172">
        <v>1</v>
      </c>
    </row>
    <row r="96" spans="2:11" ht="69.75" thickBot="1" x14ac:dyDescent="0.25">
      <c r="B96" s="169" t="s">
        <v>298</v>
      </c>
      <c r="C96" s="174">
        <v>21</v>
      </c>
      <c r="D96" s="174">
        <v>20</v>
      </c>
      <c r="E96" s="172">
        <v>0.56999999999999995</v>
      </c>
      <c r="F96" s="186">
        <v>76500000</v>
      </c>
      <c r="G96" s="244">
        <v>76500000</v>
      </c>
      <c r="H96" s="186">
        <v>76500000</v>
      </c>
      <c r="I96" s="186"/>
      <c r="J96" s="172">
        <v>1</v>
      </c>
    </row>
    <row r="97" spans="2:11" ht="68.25" customHeight="1" x14ac:dyDescent="0.2">
      <c r="B97" s="509" t="s">
        <v>8</v>
      </c>
      <c r="C97" s="214" t="s">
        <v>365</v>
      </c>
      <c r="D97" s="495" t="s">
        <v>333</v>
      </c>
      <c r="E97" s="495" t="s">
        <v>335</v>
      </c>
      <c r="F97" s="495" t="s">
        <v>363</v>
      </c>
      <c r="G97" s="225"/>
      <c r="H97" s="214" t="s">
        <v>365</v>
      </c>
      <c r="I97" s="225"/>
      <c r="J97" s="495" t="s">
        <v>335</v>
      </c>
      <c r="K97" s="495" t="s">
        <v>363</v>
      </c>
    </row>
    <row r="98" spans="2:11" ht="18" thickBot="1" x14ac:dyDescent="0.25">
      <c r="B98" s="510"/>
      <c r="C98" s="215">
        <v>2013</v>
      </c>
      <c r="D98" s="496"/>
      <c r="E98" s="496"/>
      <c r="F98" s="496"/>
      <c r="G98" s="226"/>
      <c r="H98" s="215">
        <v>2013</v>
      </c>
      <c r="I98" s="226"/>
      <c r="J98" s="496"/>
      <c r="K98" s="496"/>
    </row>
    <row r="99" spans="2:11" ht="20.25" thickBot="1" x14ac:dyDescent="0.25">
      <c r="B99" s="519" t="s">
        <v>252</v>
      </c>
      <c r="C99" s="520"/>
      <c r="D99" s="520"/>
      <c r="E99" s="520"/>
      <c r="F99" s="521"/>
      <c r="G99" s="232"/>
      <c r="H99" s="103">
        <v>965958750</v>
      </c>
      <c r="I99" s="167"/>
      <c r="J99" s="167">
        <v>0</v>
      </c>
      <c r="K99" s="168">
        <v>0</v>
      </c>
    </row>
    <row r="100" spans="2:11" ht="52.5" thickBot="1" x14ac:dyDescent="0.25">
      <c r="B100" s="169" t="s">
        <v>254</v>
      </c>
      <c r="C100" s="170">
        <v>1</v>
      </c>
      <c r="D100" s="216"/>
      <c r="E100" s="216"/>
      <c r="F100" s="216"/>
      <c r="G100" s="216"/>
      <c r="H100" s="103">
        <v>965958750</v>
      </c>
      <c r="I100" s="186"/>
      <c r="J100" s="174"/>
      <c r="K100" s="172">
        <v>0</v>
      </c>
    </row>
    <row r="103" spans="2:11" x14ac:dyDescent="0.2">
      <c r="H103" s="246">
        <f>387426666-393500000</f>
        <v>-6073334</v>
      </c>
    </row>
  </sheetData>
  <mergeCells count="81">
    <mergeCell ref="B2:B3"/>
    <mergeCell ref="D2:D3"/>
    <mergeCell ref="E2:E3"/>
    <mergeCell ref="H2:H3"/>
    <mergeCell ref="J2:J3"/>
    <mergeCell ref="B4:E4"/>
    <mergeCell ref="H24:H25"/>
    <mergeCell ref="J24:J25"/>
    <mergeCell ref="B26:E26"/>
    <mergeCell ref="B11:B12"/>
    <mergeCell ref="D11:D12"/>
    <mergeCell ref="E11:E12"/>
    <mergeCell ref="H11:H12"/>
    <mergeCell ref="J11:J12"/>
    <mergeCell ref="B13:E13"/>
    <mergeCell ref="B99:F99"/>
    <mergeCell ref="B24:B25"/>
    <mergeCell ref="D24:D25"/>
    <mergeCell ref="E24:E25"/>
    <mergeCell ref="C38:D38"/>
    <mergeCell ref="E38:F38"/>
    <mergeCell ref="C39:D39"/>
    <mergeCell ref="E39:F39"/>
    <mergeCell ref="C37:D37"/>
    <mergeCell ref="E37:F37"/>
    <mergeCell ref="C40:D40"/>
    <mergeCell ref="E40:F40"/>
    <mergeCell ref="D86:D87"/>
    <mergeCell ref="E86:E87"/>
    <mergeCell ref="K33:K34"/>
    <mergeCell ref="L33:L34"/>
    <mergeCell ref="B35:H35"/>
    <mergeCell ref="C36:D36"/>
    <mergeCell ref="E36:F36"/>
    <mergeCell ref="H33:H34"/>
    <mergeCell ref="B33:C34"/>
    <mergeCell ref="D33:E33"/>
    <mergeCell ref="D34:E34"/>
    <mergeCell ref="F33:F34"/>
    <mergeCell ref="K97:K98"/>
    <mergeCell ref="C41:D41"/>
    <mergeCell ref="E41:F41"/>
    <mergeCell ref="C42:D42"/>
    <mergeCell ref="E42:F42"/>
    <mergeCell ref="C43:D43"/>
    <mergeCell ref="E43:F43"/>
    <mergeCell ref="B88:E88"/>
    <mergeCell ref="B97:B98"/>
    <mergeCell ref="D97:D98"/>
    <mergeCell ref="E97:E98"/>
    <mergeCell ref="F97:F98"/>
    <mergeCell ref="J97:J98"/>
    <mergeCell ref="K74:K75"/>
    <mergeCell ref="B76:F76"/>
    <mergeCell ref="B86:B87"/>
    <mergeCell ref="J86:J87"/>
    <mergeCell ref="H86:H87"/>
    <mergeCell ref="B68:E68"/>
    <mergeCell ref="B74:B75"/>
    <mergeCell ref="D74:D75"/>
    <mergeCell ref="E74:E75"/>
    <mergeCell ref="F74:F75"/>
    <mergeCell ref="J74:J75"/>
    <mergeCell ref="J66:J67"/>
    <mergeCell ref="B50:E50"/>
    <mergeCell ref="B56:B57"/>
    <mergeCell ref="D56:D57"/>
    <mergeCell ref="E56:E57"/>
    <mergeCell ref="H56:H57"/>
    <mergeCell ref="J56:J57"/>
    <mergeCell ref="B58:E58"/>
    <mergeCell ref="B66:B67"/>
    <mergeCell ref="D66:D67"/>
    <mergeCell ref="E66:E67"/>
    <mergeCell ref="H66:H67"/>
    <mergeCell ref="K48:K49"/>
    <mergeCell ref="B48:B49"/>
    <mergeCell ref="D48:D49"/>
    <mergeCell ref="E48:E49"/>
    <mergeCell ref="F48:F49"/>
    <mergeCell ref="J48:J49"/>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Plan de Acción Metas Ciudad</vt:lpstr>
      <vt:lpstr>Plan de Acción 2012 - 2016</vt:lpstr>
      <vt:lpstr>Indicadores</vt:lpstr>
      <vt:lpstr>PMR</vt:lpstr>
      <vt:lpstr>Plan de Acción 2012 - 2016 (3)</vt:lpstr>
      <vt:lpstr>Hoja3</vt:lpstr>
      <vt:lpstr>'Plan de Acción 2012 - 2016'!Área_de_impresión</vt:lpstr>
      <vt:lpstr>'Plan de Acción 2012 - 2016 (3)'!Área_de_impresión</vt:lpstr>
      <vt:lpstr>'Plan de Acción 2012 - 2016'!Títulos_a_imprimir</vt:lpstr>
      <vt:lpstr>'Plan de Acción 2012 - 2016 (3)'!Títulos_a_imprimir</vt:lpstr>
      <vt:lpstr>'Plan de Acción Metas Ciudad'!Títulos_a_imprimir</vt:lpstr>
    </vt:vector>
  </TitlesOfParts>
  <Company>SHD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jrodriguez01</dc:creator>
  <cp:lastModifiedBy>Liliana Pinzón</cp:lastModifiedBy>
  <cp:lastPrinted>2013-06-19T17:39:49Z</cp:lastPrinted>
  <dcterms:created xsi:type="dcterms:W3CDTF">2004-07-26T20:52:29Z</dcterms:created>
  <dcterms:modified xsi:type="dcterms:W3CDTF">2014-02-01T00:52:28Z</dcterms:modified>
</cp:coreProperties>
</file>