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14. BMT 2020\05. Plan de Acción Institucional\04. Subdirección Corporativa y Asuntos Disciplinarios\4. CUARTO TRIMESTRE\"/>
    </mc:Choice>
  </mc:AlternateContent>
  <bookViews>
    <workbookView xWindow="0" yWindow="0" windowWidth="21600" windowHeight="9135"/>
  </bookViews>
  <sheets>
    <sheet name="PLAN DE ACCION" sheetId="9" r:id="rId1"/>
  </sheets>
  <definedNames>
    <definedName name="_01_Desarrollar_e_implementar_100__de_la__Estrategia_Distrital_de_Respuesta_a_Emergencias">#REF!</definedName>
    <definedName name="_xlnm._FilterDatabase" localSheetId="0" hidden="1">'PLAN DE ACCION'!$A$94:$AJ$265</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62" i="9" l="1"/>
  <c r="M246" i="9" l="1"/>
  <c r="N90" i="9" l="1"/>
  <c r="L90" i="9"/>
  <c r="K90" i="9"/>
  <c r="O89" i="9" l="1"/>
  <c r="O19" i="9" l="1"/>
  <c r="N78" i="9" l="1"/>
  <c r="N69" i="9"/>
  <c r="N68" i="9"/>
  <c r="N66" i="9"/>
  <c r="N64" i="9"/>
  <c r="N62" i="9"/>
  <c r="O59" i="9"/>
  <c r="N61" i="9"/>
  <c r="O23" i="9" l="1"/>
  <c r="O15" i="9"/>
  <c r="O21" i="9"/>
  <c r="N16" i="9"/>
  <c r="N17" i="9"/>
  <c r="N240" i="9" l="1"/>
  <c r="N239" i="9"/>
  <c r="N238" i="9"/>
  <c r="N237" i="9"/>
  <c r="N236" i="9"/>
  <c r="N235" i="9"/>
  <c r="O235" i="9" s="1"/>
  <c r="O239" i="9" l="1"/>
  <c r="O237" i="9"/>
  <c r="N256" i="9"/>
  <c r="O255" i="9" s="1"/>
  <c r="N254" i="9"/>
  <c r="O253" i="9" s="1"/>
  <c r="N252" i="9"/>
  <c r="O251" i="9" s="1"/>
  <c r="N251" i="9"/>
  <c r="N250" i="9"/>
  <c r="O249" i="9" s="1"/>
  <c r="N249" i="9"/>
  <c r="N248" i="9"/>
  <c r="N247" i="9"/>
  <c r="O247" i="9" s="1"/>
  <c r="L246" i="9"/>
  <c r="N246" i="9" s="1"/>
  <c r="O245" i="9" s="1"/>
  <c r="N245" i="9"/>
  <c r="N213" i="9"/>
  <c r="N214" i="9"/>
  <c r="O213" i="9" s="1"/>
  <c r="N215" i="9"/>
  <c r="N216" i="9"/>
  <c r="O215" i="9" s="1"/>
  <c r="N217" i="9"/>
  <c r="O217" i="9"/>
  <c r="N218" i="9"/>
  <c r="N219" i="9"/>
  <c r="N220" i="9"/>
  <c r="O219" i="9" s="1"/>
  <c r="N221" i="9"/>
  <c r="N222" i="9"/>
  <c r="O221" i="9" s="1"/>
  <c r="N223" i="9"/>
  <c r="N224" i="9"/>
  <c r="O223" i="9" l="1"/>
  <c r="N230" i="9"/>
  <c r="O229" i="9" s="1"/>
  <c r="N229" i="9"/>
  <c r="N228" i="9"/>
  <c r="N227" i="9"/>
  <c r="N226" i="9"/>
  <c r="N225" i="9"/>
  <c r="O225" i="9" l="1"/>
  <c r="N208" i="9" l="1"/>
  <c r="N207" i="9"/>
  <c r="N206" i="9"/>
  <c r="N205" i="9"/>
  <c r="O205" i="9" s="1"/>
  <c r="N204" i="9"/>
  <c r="N203" i="9"/>
  <c r="N202" i="9"/>
  <c r="N201" i="9"/>
  <c r="O201" i="9" s="1"/>
  <c r="N200" i="9"/>
  <c r="N199" i="9"/>
  <c r="N198" i="9"/>
  <c r="N197" i="9"/>
  <c r="N196" i="9"/>
  <c r="N195" i="9"/>
  <c r="N194" i="9"/>
  <c r="N193" i="9"/>
  <c r="O193" i="9" s="1"/>
  <c r="N192" i="9"/>
  <c r="N191" i="9"/>
  <c r="N190" i="9"/>
  <c r="N189" i="9"/>
  <c r="N188" i="9"/>
  <c r="N187" i="9"/>
  <c r="O207" i="9" l="1"/>
  <c r="O203" i="9"/>
  <c r="O199" i="9"/>
  <c r="O197" i="9"/>
  <c r="O195" i="9"/>
  <c r="O191" i="9"/>
  <c r="O187" i="9"/>
  <c r="O189" i="9"/>
  <c r="N182" i="9" l="1"/>
  <c r="N181" i="9"/>
  <c r="N180" i="9"/>
  <c r="N179" i="9"/>
  <c r="N178" i="9"/>
  <c r="O177" i="9" s="1"/>
  <c r="N177" i="9"/>
  <c r="N176" i="9"/>
  <c r="N175" i="9"/>
  <c r="O175" i="9" s="1"/>
  <c r="N174" i="9"/>
  <c r="N173" i="9"/>
  <c r="O173" i="9" s="1"/>
  <c r="N172" i="9"/>
  <c r="N171" i="9"/>
  <c r="O171" i="9" s="1"/>
  <c r="N170" i="9"/>
  <c r="O169" i="9" s="1"/>
  <c r="N169" i="9"/>
  <c r="N168" i="9"/>
  <c r="N167" i="9"/>
  <c r="N166" i="9"/>
  <c r="N165" i="9"/>
  <c r="O165" i="9" s="1"/>
  <c r="N164" i="9"/>
  <c r="N163" i="9"/>
  <c r="N162" i="9"/>
  <c r="N161" i="9"/>
  <c r="N160" i="9"/>
  <c r="N159" i="9"/>
  <c r="N158" i="9"/>
  <c r="N157" i="9"/>
  <c r="O157" i="9" s="1"/>
  <c r="O181" i="9" l="1"/>
  <c r="O179" i="9"/>
  <c r="O167" i="9"/>
  <c r="O163" i="9"/>
  <c r="O161" i="9"/>
  <c r="O159" i="9"/>
  <c r="N152" i="9"/>
  <c r="O151" i="9" s="1"/>
  <c r="N151" i="9"/>
  <c r="N150" i="9"/>
  <c r="O149" i="9" s="1"/>
  <c r="N149" i="9"/>
  <c r="N148" i="9"/>
  <c r="N147" i="9"/>
  <c r="O147" i="9" l="1"/>
  <c r="N142" i="9"/>
  <c r="O141" i="9" s="1"/>
  <c r="N141" i="9"/>
  <c r="N140" i="9"/>
  <c r="N139" i="9"/>
  <c r="N138" i="9"/>
  <c r="O137" i="9" s="1"/>
  <c r="N137" i="9"/>
  <c r="N136" i="9"/>
  <c r="O135" i="9" s="1"/>
  <c r="N135" i="9"/>
  <c r="N134" i="9"/>
  <c r="N133" i="9"/>
  <c r="N132" i="9"/>
  <c r="O131" i="9" s="1"/>
  <c r="N131" i="9"/>
  <c r="N130" i="9"/>
  <c r="N129" i="9"/>
  <c r="N128" i="9"/>
  <c r="N127" i="9"/>
  <c r="N126" i="9"/>
  <c r="O125" i="9" s="1"/>
  <c r="N125" i="9"/>
  <c r="N124" i="9"/>
  <c r="N123" i="9"/>
  <c r="O123" i="9" s="1"/>
  <c r="N122" i="9"/>
  <c r="O121" i="9" s="1"/>
  <c r="N121" i="9"/>
  <c r="N120" i="9"/>
  <c r="N119" i="9"/>
  <c r="O119" i="9" s="1"/>
  <c r="N118" i="9"/>
  <c r="N117" i="9"/>
  <c r="N116" i="9"/>
  <c r="O115" i="9" s="1"/>
  <c r="N115" i="9"/>
  <c r="N114" i="9"/>
  <c r="N113" i="9"/>
  <c r="N112" i="9"/>
  <c r="N111" i="9"/>
  <c r="O111" i="9" s="1"/>
  <c r="N110" i="9"/>
  <c r="O109" i="9" s="1"/>
  <c r="N109" i="9"/>
  <c r="N108" i="9"/>
  <c r="N107" i="9"/>
  <c r="O107" i="9" s="1"/>
  <c r="N106" i="9"/>
  <c r="N105" i="9"/>
  <c r="O105" i="9" s="1"/>
  <c r="N104" i="9"/>
  <c r="N103" i="9"/>
  <c r="N102" i="9"/>
  <c r="N101" i="9"/>
  <c r="O101" i="9" s="1"/>
  <c r="N100" i="9"/>
  <c r="N99" i="9"/>
  <c r="N98" i="9"/>
  <c r="O97" i="9" s="1"/>
  <c r="N97" i="9"/>
  <c r="N96" i="9"/>
  <c r="N95" i="9"/>
  <c r="O95" i="9" s="1"/>
  <c r="O139" i="9" l="1"/>
  <c r="O117" i="9"/>
  <c r="O133" i="9"/>
  <c r="O129" i="9"/>
  <c r="O127" i="9"/>
  <c r="O113" i="9"/>
  <c r="O103" i="9"/>
  <c r="N82" i="9"/>
  <c r="O81" i="9" s="1"/>
  <c r="N76" i="9"/>
  <c r="O75" i="9" s="1"/>
  <c r="N63" i="9"/>
  <c r="N59" i="9"/>
  <c r="L59" i="9"/>
  <c r="N81" i="9"/>
  <c r="N80" i="9"/>
  <c r="N79" i="9"/>
  <c r="K77" i="9"/>
  <c r="M77" i="9" s="1"/>
  <c r="N77" i="9" s="1"/>
  <c r="N75" i="9"/>
  <c r="N74" i="9"/>
  <c r="O73" i="9" s="1"/>
  <c r="N73" i="9"/>
  <c r="N72" i="9"/>
  <c r="O71" i="9" s="1"/>
  <c r="N71" i="9"/>
  <c r="N70" i="9"/>
  <c r="K67" i="9"/>
  <c r="L67" i="9" s="1"/>
  <c r="M67" i="9" s="1"/>
  <c r="N67" i="9" s="1"/>
  <c r="N65" i="9"/>
  <c r="O61" i="9"/>
  <c r="J60" i="9"/>
  <c r="K59" i="9"/>
  <c r="M59" i="9" s="1"/>
  <c r="O79" i="9" l="1"/>
  <c r="O77" i="9"/>
  <c r="O69" i="9"/>
  <c r="O65" i="9"/>
  <c r="O63" i="9"/>
  <c r="O67" i="9"/>
  <c r="O83" i="9" l="1"/>
  <c r="N54" i="9" l="1"/>
  <c r="N53" i="9"/>
  <c r="N52" i="9"/>
  <c r="N51" i="9"/>
  <c r="N50" i="9"/>
  <c r="N49" i="9"/>
  <c r="N48" i="9"/>
  <c r="O47" i="9" s="1"/>
  <c r="N47" i="9"/>
  <c r="O53" i="9" l="1"/>
  <c r="O51" i="9"/>
  <c r="O49" i="9"/>
  <c r="N24" i="9" l="1"/>
  <c r="N23" i="9"/>
  <c r="N22" i="9"/>
  <c r="N21" i="9"/>
  <c r="N20" i="9"/>
  <c r="N19" i="9"/>
  <c r="N18" i="9"/>
  <c r="O17" i="9" s="1"/>
  <c r="N15" i="9"/>
  <c r="N42" i="9"/>
  <c r="N41" i="9"/>
  <c r="N40" i="9"/>
  <c r="N39" i="9"/>
  <c r="N38" i="9"/>
  <c r="N37" i="9"/>
  <c r="N36" i="9"/>
  <c r="N35" i="9"/>
  <c r="N34" i="9"/>
  <c r="N33" i="9"/>
  <c r="N32" i="9"/>
  <c r="N31" i="9"/>
  <c r="N30" i="9"/>
  <c r="N29" i="9"/>
  <c r="N28" i="9"/>
  <c r="N27" i="9"/>
  <c r="O27" i="9" s="1"/>
  <c r="N26" i="9"/>
  <c r="N25" i="9"/>
  <c r="O41" i="9" l="1"/>
  <c r="K252" i="9"/>
  <c r="J252" i="9"/>
  <c r="K250" i="9"/>
  <c r="K248" i="9"/>
  <c r="J248" i="9"/>
  <c r="K246" i="9"/>
  <c r="J246" i="9"/>
  <c r="N88" i="9" l="1"/>
  <c r="N87" i="9"/>
  <c r="N89" i="9" l="1"/>
  <c r="O25" i="9" l="1"/>
  <c r="O31" i="9"/>
  <c r="O33" i="9"/>
  <c r="O35" i="9"/>
  <c r="O37" i="9"/>
  <c r="O55" i="9"/>
  <c r="O87" i="9"/>
  <c r="O153" i="9"/>
  <c r="O91" i="9" l="1"/>
  <c r="O43" i="9"/>
  <c r="O143" i="9"/>
  <c r="N261" i="9" l="1"/>
  <c r="E268" i="9" l="1"/>
  <c r="N264" i="9" l="1"/>
  <c r="N263" i="9"/>
  <c r="N265" i="9" l="1"/>
  <c r="O261" i="9"/>
  <c r="O257" i="9" l="1"/>
  <c r="R242" i="9" s="1"/>
  <c r="O265" i="9"/>
  <c r="R258" i="9" s="1"/>
  <c r="O231" i="9"/>
  <c r="R144" i="9" l="1"/>
  <c r="O241" i="9"/>
  <c r="O209" i="9" l="1"/>
  <c r="R184" i="9" s="1"/>
  <c r="O183" i="9"/>
  <c r="R232" i="9"/>
  <c r="R92" i="9"/>
  <c r="R210" i="9"/>
  <c r="N268" i="9" l="1"/>
  <c r="R154" i="9"/>
  <c r="R84" i="9"/>
  <c r="R12" i="9" l="1"/>
  <c r="R56" i="9"/>
  <c r="R44" i="9" l="1"/>
</calcChain>
</file>

<file path=xl/sharedStrings.xml><?xml version="1.0" encoding="utf-8"?>
<sst xmlns="http://schemas.openxmlformats.org/spreadsheetml/2006/main" count="1020" uniqueCount="519">
  <si>
    <t>CÓDIGO:</t>
  </si>
  <si>
    <t>VERSIÓN:</t>
  </si>
  <si>
    <t>FECHA DE REVISIÓN:</t>
  </si>
  <si>
    <t>RESPONSABLE</t>
  </si>
  <si>
    <t>INDICADOR</t>
  </si>
  <si>
    <t xml:space="preserve"> </t>
  </si>
  <si>
    <t>META</t>
  </si>
  <si>
    <t xml:space="preserve">PRODUCTO </t>
  </si>
  <si>
    <t>FECHA INICIO</t>
  </si>
  <si>
    <t>FECHA FINAL</t>
  </si>
  <si>
    <t>SUB - TOTAL</t>
  </si>
  <si>
    <t>Ponderación</t>
  </si>
  <si>
    <t>Total Programado</t>
  </si>
  <si>
    <t xml:space="preserve">INFORMACIÓN GENERAL </t>
  </si>
  <si>
    <t>PERIODO DE EJECUCIÓN:</t>
  </si>
  <si>
    <t>Total</t>
  </si>
  <si>
    <t>RESPONSABLE DEL PLAN DE ACCIÓN:</t>
  </si>
  <si>
    <t>PERIODO DE SEGUIMIENTO:</t>
  </si>
  <si>
    <t>PLAN DE DESARROLLO:</t>
  </si>
  <si>
    <t>P</t>
  </si>
  <si>
    <t>E</t>
  </si>
  <si>
    <t>Ene - Mar</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</si>
  <si>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</si>
  <si>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</si>
  <si>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</si>
  <si>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</si>
  <si>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</si>
  <si>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</si>
  <si>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</si>
  <si>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</si>
  <si>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</si>
  <si>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</si>
  <si>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</si>
  <si>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Cumplimiento componente</t>
  </si>
  <si>
    <t>PLE-FT-15</t>
  </si>
  <si>
    <t>4.1</t>
  </si>
  <si>
    <t>4.2</t>
  </si>
  <si>
    <t>Total % Avance del Plan de Acción</t>
  </si>
  <si>
    <t>CONTROL DE CAMBIOS DEL PLAN DE ACCIÓN</t>
  </si>
  <si>
    <t>JUSTIFICACION DEL CAMBIO</t>
  </si>
  <si>
    <t>FECHA DE SOLICITUD</t>
  </si>
  <si>
    <t xml:space="preserve">Realizar seguimiento presupuestal a cargo de </t>
  </si>
  <si>
    <t xml:space="preserve">Instituto Distrital de Gestión de Riesgos y Cambio Climático - IDIGER </t>
  </si>
  <si>
    <t>Subdirección Corporativa y Asuntos Disciplinarios
Mabel Lucero Rueda Acosta</t>
  </si>
  <si>
    <t>No. Actividades realizadas / No. actividades comprometidas en el Plan Anticorrupción</t>
  </si>
  <si>
    <t>No. Actividades realizadas / No. actividades comprometidas en la matriz de riesgos de corrupción de la Entidad</t>
  </si>
  <si>
    <t>N° de procesos de selección tramitados / Total de procesos solicitados</t>
  </si>
  <si>
    <t>N° de actos administrativos revisados / Total de actos administrativos  solicitados</t>
  </si>
  <si>
    <t>N° de Actas elaboradas y revisadas / Total de Actas expedidas</t>
  </si>
  <si>
    <t>N° de Documentos tramitados / Total de Documentos requeridos</t>
  </si>
  <si>
    <t>PAC reprogramado dentro periodo</t>
  </si>
  <si>
    <t>No. indicadores reportados  / Total de Indicadores</t>
  </si>
  <si>
    <t>Reportes Presentados / Reportes programados</t>
  </si>
  <si>
    <t>Desarrollar al 100% las acciones que permitan sostener el sistema contable de la entidad, bajo la Resolución 533 de 2015 y demás normas y lineamientos que la modifiquen emitidas por la Contaduría General de la Nación y la Secretaría de Hacienda</t>
  </si>
  <si>
    <t>1.3</t>
  </si>
  <si>
    <t>1.1</t>
  </si>
  <si>
    <t>1.2</t>
  </si>
  <si>
    <t>1.4</t>
  </si>
  <si>
    <t>1.5</t>
  </si>
  <si>
    <t>1.6</t>
  </si>
  <si>
    <t>1.7</t>
  </si>
  <si>
    <t>1.8</t>
  </si>
  <si>
    <t>1.9</t>
  </si>
  <si>
    <t>1.10</t>
  </si>
  <si>
    <t>1.11</t>
  </si>
  <si>
    <t>1.12</t>
  </si>
  <si>
    <t>1.13</t>
  </si>
  <si>
    <t>1.14</t>
  </si>
  <si>
    <t>2.1</t>
  </si>
  <si>
    <t>2.2</t>
  </si>
  <si>
    <t>Grupo de Gestión Contable</t>
  </si>
  <si>
    <t>No. De actividades ejecutadas / No. De actividades programadas</t>
  </si>
  <si>
    <t>Garantizar el  100% de las acciones del proceso de gestión presupuestal de la entidad.</t>
  </si>
  <si>
    <t>3.1</t>
  </si>
  <si>
    <t>3.2</t>
  </si>
  <si>
    <t>3.3</t>
  </si>
  <si>
    <t>3.4</t>
  </si>
  <si>
    <t>3.5</t>
  </si>
  <si>
    <t>3.6</t>
  </si>
  <si>
    <t>3.7</t>
  </si>
  <si>
    <t>3.8</t>
  </si>
  <si>
    <t>3.9</t>
  </si>
  <si>
    <t>3.10</t>
  </si>
  <si>
    <t>3.11</t>
  </si>
  <si>
    <t xml:space="preserve">1. COMPONENTE: Administración y Desarrollo Institucional </t>
  </si>
  <si>
    <t>% Avance</t>
  </si>
  <si>
    <t>Subdirección Corporativa y Asuntos Disciplinarios</t>
  </si>
  <si>
    <t>-Gestión del Talento Humano
- Gestión Adminsitrativa
- Gestión Documental
- Atención al Ciudadano
- Gestión Financiera
- Motivación y Desarrollo Personal</t>
  </si>
  <si>
    <t>2. COMPONENTE: Gestión Financiera - Contabilidad</t>
  </si>
  <si>
    <t>Sumatoria de la ejecución de reservas realizadas / Total de reservas constituidas</t>
  </si>
  <si>
    <t>Sumatoria de la ejecución de los pasivos  realizados / Total de pasivos constituidos</t>
  </si>
  <si>
    <t xml:space="preserve">Valor ejecutado de PAC / Valor programado de PAC </t>
  </si>
  <si>
    <t xml:space="preserve">1 un informe de anteproyecto de presupuesto </t>
  </si>
  <si>
    <t>24 informes generados Fondiger</t>
  </si>
  <si>
    <t>3. COMPONENTE: Gestión Financiera - Presupuesto</t>
  </si>
  <si>
    <t>4. COMPONENTE: Gestión financiera - PAGOS</t>
  </si>
  <si>
    <t>5. COMPONENTE: Gestión del Talento Humano</t>
  </si>
  <si>
    <t>5.1</t>
  </si>
  <si>
    <t>5.2</t>
  </si>
  <si>
    <t>5.3</t>
  </si>
  <si>
    <t>5.4</t>
  </si>
  <si>
    <t>5.5</t>
  </si>
  <si>
    <t>5.6</t>
  </si>
  <si>
    <t>5.7</t>
  </si>
  <si>
    <t>5.8</t>
  </si>
  <si>
    <t>5.9</t>
  </si>
  <si>
    <t>5.10</t>
  </si>
  <si>
    <t>5.11</t>
  </si>
  <si>
    <t>5.12</t>
  </si>
  <si>
    <t>5.13</t>
  </si>
  <si>
    <t>5.14</t>
  </si>
  <si>
    <t>5.15</t>
  </si>
  <si>
    <t>5.17</t>
  </si>
  <si>
    <t>5.16</t>
  </si>
  <si>
    <t>5.18</t>
  </si>
  <si>
    <t>5.19</t>
  </si>
  <si>
    <t>5.20</t>
  </si>
  <si>
    <t>5.21</t>
  </si>
  <si>
    <t>5.22</t>
  </si>
  <si>
    <t>5.23</t>
  </si>
  <si>
    <t>5.24</t>
  </si>
  <si>
    <t>Subdirección Corporativa y Asuntos Disciplinarios - Gestion de Talento Humano - Alejandra Sabino y Jennifer Gomez</t>
  </si>
  <si>
    <t>Garantizar al 100% el cumplimiento de las actividades de la Gestión de Talento Humano del IDIGER, conforme a la normatividad vigente.</t>
  </si>
  <si>
    <t>Número de Actividades Ejecutadas/Total actividades programadas</t>
  </si>
  <si>
    <t>% de avance de actualización de SIDEAP</t>
  </si>
  <si>
    <t>6. COMPONENTE: Gestión del Talento Humano-Disciplinarios</t>
  </si>
  <si>
    <t>6.1</t>
  </si>
  <si>
    <t>7. COMPONENTE: Atención al Ciudadano</t>
  </si>
  <si>
    <t>7.1</t>
  </si>
  <si>
    <t>7.2</t>
  </si>
  <si>
    <t>7.3</t>
  </si>
  <si>
    <t>7.4</t>
  </si>
  <si>
    <t>7.5</t>
  </si>
  <si>
    <t>7.6</t>
  </si>
  <si>
    <t>7.7</t>
  </si>
  <si>
    <t>7.8</t>
  </si>
  <si>
    <t>Garantizar el 100% de la información, orientación y asesoría a las partes interesadas</t>
  </si>
  <si>
    <t>Número de informes de seguimiento elaborados y enviados</t>
  </si>
  <si>
    <t>2 Informes presentados y publicados</t>
  </si>
  <si>
    <t>% de avance en la implementación de la política de servicio al Ciudadano SCAD</t>
  </si>
  <si>
    <t>No. Informes presentados con recomendaciones/2</t>
  </si>
  <si>
    <t>8. COMPONENTE: Gestión Documental</t>
  </si>
  <si>
    <t>Garantizar al 100% la implementación  del Sistema de Gestión Documental en la Entidad, en cumplimiento de la normatividad vigente</t>
  </si>
  <si>
    <t>8.1</t>
  </si>
  <si>
    <t>8.2</t>
  </si>
  <si>
    <t>8.3</t>
  </si>
  <si>
    <t>8.4</t>
  </si>
  <si>
    <t>8.5</t>
  </si>
  <si>
    <t>8.6</t>
  </si>
  <si>
    <t>8.7</t>
  </si>
  <si>
    <t>8.8</t>
  </si>
  <si>
    <t>8.9</t>
  </si>
  <si>
    <t>8.10</t>
  </si>
  <si>
    <t>8.11</t>
  </si>
  <si>
    <t>9. COMPONENTE: Gestión Almacén e Inventario</t>
  </si>
  <si>
    <t>Garantizar el 100 % de la eficiencia y el control de la  provisión de bienes y servicios de la entidad.</t>
  </si>
  <si>
    <t>9.1</t>
  </si>
  <si>
    <t>9.2</t>
  </si>
  <si>
    <t>9.3</t>
  </si>
  <si>
    <t>9.4</t>
  </si>
  <si>
    <t>9.5</t>
  </si>
  <si>
    <t>9.6</t>
  </si>
  <si>
    <t>9.7</t>
  </si>
  <si>
    <t>9.8</t>
  </si>
  <si>
    <t>9.9</t>
  </si>
  <si>
    <t>No. De bienes registrados en SAE SAI / Total  de bienes de la entidad</t>
  </si>
  <si>
    <t>Nº de bienes registrados SAE SAI / Nº de bienes recibidos.</t>
  </si>
  <si>
    <t>Informes mensuales / 12</t>
  </si>
  <si>
    <t>Nº actas de comité / Nº comites realizados.</t>
  </si>
  <si>
    <t>Peso total bienes entregados para disposicion / Peso total bienes recolectados para disposicion</t>
  </si>
  <si>
    <t xml:space="preserve">10. COMPONENTE: Gestión Administrativa Predial </t>
  </si>
  <si>
    <t>Desarrollar al 100% acciones que garanticen la Gestión Predial de los bienes inmuebles adquiridos por el IDIGER ubicados en zonas de alto riesgo no mitigable</t>
  </si>
  <si>
    <t>10.1</t>
  </si>
  <si>
    <t>10.2</t>
  </si>
  <si>
    <t>10.3</t>
  </si>
  <si>
    <t>Implementar y mantener el 100% de la eficiencia en la provisión de bienes y servicios de soporte a todas las áreas que conforman la Entidad.</t>
  </si>
  <si>
    <t>11.1</t>
  </si>
  <si>
    <t>11.2</t>
  </si>
  <si>
    <t>11.3</t>
  </si>
  <si>
    <t>11.4</t>
  </si>
  <si>
    <t>11.5</t>
  </si>
  <si>
    <t>No. Actividades realizadas</t>
  </si>
  <si>
    <t>11. COMPONENTE: Gestión Administrativa</t>
  </si>
  <si>
    <t>12. COMPONENTE: COMPONENTE: Gestión Financiera</t>
  </si>
  <si>
    <t>Realizar seguimiento presupuestal a cargo de la Subdirección Corporativa y Asuntos Disciplinarios</t>
  </si>
  <si>
    <t>12.1</t>
  </si>
  <si>
    <t>12.2</t>
  </si>
  <si>
    <t xml:space="preserve">% Avance </t>
  </si>
  <si>
    <t>Ejecución de reserva presupuestal programada.</t>
  </si>
  <si>
    <t>Ejecución de pasivo exigible.</t>
  </si>
  <si>
    <t xml:space="preserve">Sudirección Corporativa y Asuntos Disciplinarios
Mabel Rueda </t>
  </si>
  <si>
    <t>Presupuesto ejecutado / Presupuesto programado</t>
  </si>
  <si>
    <t xml:space="preserve">Presupuesto ejecutado / Total del Presupuesto en pasivo </t>
  </si>
  <si>
    <t xml:space="preserve">PLAN DE ACCIÓN </t>
  </si>
  <si>
    <t>No. de Informes realizados/No. De Informes Programados</t>
  </si>
  <si>
    <t>Valor ejecutado de PAC Reservas/ Valor programado de PAC Reservas</t>
  </si>
  <si>
    <t>PRODUCTO</t>
  </si>
  <si>
    <t>Un (1)l plan de acción de Gestión Contable ejecutado que incluye:
1. La  planeación del sistema contable
2. La recepción, procesamiento y verificación, análisis, conciliación y depuración de la información  
3. La  presentación de las declaraciones tributarias y demás obligaciones impositivas y
4. La  entrega de informes financieros y económicos a los usuarios internos, organismos de control y ciudadanía en general.</t>
  </si>
  <si>
    <t>Sumatoria de la ejecución de presupuestos vigencia 2019 / Total de presupuesto 2019</t>
  </si>
  <si>
    <t>Grupo de Presupuesto
Felipe Rodriguez
Rosalba Toro
Omaira  Palacios
Luis Miguel Giraldo</t>
  </si>
  <si>
    <t>Actas de reunión de seguimiento a la ejecución presupuestal de vigencia, reservas, pasivos y PAC inversión y funcionamiento.</t>
  </si>
  <si>
    <t>Modificaciones presupuestales de conformidad con las necesidades de la entidad.</t>
  </si>
  <si>
    <t>Grupo de Presupuesto
Rosalba Toro
Omaira  Palacios</t>
  </si>
  <si>
    <t>Anteproyecto de presupuesto para la siguiente vigencia inversión y funcionamiento.</t>
  </si>
  <si>
    <t>Pruebas realizadas para la implementación del aplicativo de presupuesto para FONDIGER</t>
  </si>
  <si>
    <t>Grupo de Presupuesto
Felipe Rodriguez
Rosalba Toro</t>
  </si>
  <si>
    <t>Informes de  ejecución presupuestal de recursos de Vigencias Anteriores del FONDIGER.</t>
  </si>
  <si>
    <t>3.12</t>
  </si>
  <si>
    <t>Informes de  ejecución presupuestal de recursos  del IDIGER</t>
  </si>
  <si>
    <t>60 informes generados Fondiger</t>
  </si>
  <si>
    <t>No de Actas de reunión seguimientos realizados</t>
  </si>
  <si>
    <t>Ejecución de las reservas presupuestales de la entidad</t>
  </si>
  <si>
    <t xml:space="preserve">Ejecución de pasivos presupuestales inversión y funcionamiento </t>
  </si>
  <si>
    <t>Ejecución del Programa Anual Mesualizado de Caja (PAC) inversión y funcionamiento de Vigencia</t>
  </si>
  <si>
    <t>Ejecución del Programa Anual Mesualizado de Caja (PAC) inversión y funcionamiento de Reservas.</t>
  </si>
  <si>
    <t xml:space="preserve">Ejecución del presupuesto de vigencia de inversión y funcionamiento </t>
  </si>
  <si>
    <t xml:space="preserve">Ejecución del presupuesto del FONDIGER </t>
  </si>
  <si>
    <t>Procesos de selección asociados a la Subdirección Corporativa y Asuntos Disciplinarios, verificados en cumplimiento de la normatividad que regula los los mismos.</t>
  </si>
  <si>
    <t>Actos administrativos asociados a la Subdirección Corporativa y Asuntos Disciplinarios, revisados y verifica en cumplimiento de la normatividad que regula los los mismos.</t>
  </si>
  <si>
    <t>Actas del Consejo Directivo del IDIGER</t>
  </si>
  <si>
    <t>Número de ciudadanos  atendidos por el grupo de Atención al Ciudadano por los diferentes canales de atención
(Por demanda)</t>
  </si>
  <si>
    <t>Informes de seguimiento permanente a los PQRS que ingresan a la entidad</t>
  </si>
  <si>
    <t>Informes de encuestas de percepción de los ciudadanos que se acercaron a solicitar informacion y orientacion a la oficina de atencion al ciudadano y que aceptaron diligenciar el formato</t>
  </si>
  <si>
    <t>Grupo de Atención al Ciudadano
Lucia Rodríguez</t>
  </si>
  <si>
    <t>1  Documento elaborado y publicado</t>
  </si>
  <si>
    <t>Informes con recomendaciones pertinentes para mejorar en el servicio en la  atención al ciudadano</t>
  </si>
  <si>
    <t>Indicadores de gestión reportados correspondientes a los procesos de gestión corporativa.</t>
  </si>
  <si>
    <t>Plan de Acción reportado correspondiente a la Subdirección Corporativa y Asuntos Disciplinarios.</t>
  </si>
  <si>
    <t>Bienes y elementos entregados a las diferentes dependencias de la entidad</t>
  </si>
  <si>
    <t>Informes mensuales para Gestion Financiera- Contabilidad.</t>
  </si>
  <si>
    <t>Entrega de Residuos RAEES Y RESPEL producidos por la Entidad.</t>
  </si>
  <si>
    <t>Ordenes de pago giradas en los tiempos establecisos</t>
  </si>
  <si>
    <t>Pagos ejecutados de comisión fiduciaria</t>
  </si>
  <si>
    <t>Número de órdenes de Pago giradas en los tiempos establecidos  / Total de órdenes de pago giradas 
(Por demanda)</t>
  </si>
  <si>
    <t>Sumatoria del Valor pagado por concepto de comisión fiduciaria / Valor contrato 
(Por demanda)</t>
  </si>
  <si>
    <t>Matriz de Riesgos de corrupción de cada uno de los procesos de la Subdirección Corporativa  cumplida</t>
  </si>
  <si>
    <t>Mantenimiento preventivo y correctivo de la Infraestructura de la Entidad</t>
  </si>
  <si>
    <t>No. Actividades realizadas/No. de actividades requeridas
(Por demanda)</t>
  </si>
  <si>
    <t>Mantenimiento preventivo y correctivo a los vehículos de la Entidad</t>
  </si>
  <si>
    <t>Suministro y provisión de transporte de vehículos para la Entidad</t>
  </si>
  <si>
    <t>No. De requerimientos atendidos / No. De requerimientos del periodo
(Por demanda)</t>
  </si>
  <si>
    <t>Actividades de Movilidad Sostenible y seguridad vial</t>
  </si>
  <si>
    <t xml:space="preserve">Informe de siniestros </t>
  </si>
  <si>
    <t>No. Reclamaciones realizadas / No. De siniestros
(Por demanda)</t>
  </si>
  <si>
    <t>Subdirección Corporativa y Asuntos Disciplinarios - Gestion de Talento Humano - Claudia Gómez</t>
  </si>
  <si>
    <t>1  de enero de 2020 al 31 de diciembre de 2020</t>
  </si>
  <si>
    <t>Enero de 2020</t>
  </si>
  <si>
    <t>Políticas Y Procedimientos Contables verificadas y ajustadas</t>
  </si>
  <si>
    <t>Porcentaje de avance</t>
  </si>
  <si>
    <t>2.3</t>
  </si>
  <si>
    <t>2.4</t>
  </si>
  <si>
    <t>Políticas Operativas y de Depuración  Contable verificadas y ajustadas</t>
  </si>
  <si>
    <t xml:space="preserve">Porcentaje de avance </t>
  </si>
  <si>
    <t>Comprobante de reclasificación contable en aplicabilidad del concepto emitido por la Contaduría General de la Nación sobre el reconocimiento Contable de los Predios catalogados de Alto Riesgo No Mitigable.</t>
  </si>
  <si>
    <t>No. Modificaciones realizadas. Por demanda</t>
  </si>
  <si>
    <t>% de avance mensual en la implementación del módulo (no depende del área de presupuesto)</t>
  </si>
  <si>
    <t xml:space="preserve">Planes de Mejoramiento  Contraloria </t>
  </si>
  <si>
    <t>Número de hallazgos cerrados (por demanda debido a que se pueden aumentar)</t>
  </si>
  <si>
    <t>Planes de mejoramiento Auditorias de Control Interno</t>
  </si>
  <si>
    <t xml:space="preserve">  Matriz de riesgos operativos de cada uno de los procesos de la Subdirección Corporativa cumplida</t>
  </si>
  <si>
    <t>No. Actividades realizadas / No. actividades comprometidas en la matriz de riesgos de gestión de cada uno los procesos de la SUCAD</t>
  </si>
  <si>
    <t>% de avance en la formulación del Anteproyecto de presupuesto de la SCAD</t>
  </si>
  <si>
    <t>Documentos requeridos para la ejecución de los recursos del proyecto de Inversión  de la SCAD
(Solicitudes de: modificaciones del proyecto, CDP, anulaciones y liberaciones de saldos, ajustes contractuales y de recursos entre conceptos de gasto y recurrencia, elaboración de Estudios Previos de Contratistas, etc).</t>
  </si>
  <si>
    <t>Anteproyecto de Presupuesto del (los) proyecto (s) de inversión que se encuentra (n) a cargo de la Subdirección Corporativa y Asuntos Disciplinarios formulado.</t>
  </si>
  <si>
    <t>Informes de seguimiento y control de la ejecución física y financiera de los recursos asociados al (los) proyecto (s) de inversión, reservas, funcionamiento y pasivos exigibles que se encuentra (n) a cargo de la SCAD</t>
  </si>
  <si>
    <t>PAC programado y reprogramado correspondiente al (los) proyecto (s) de Inversión de la SCAD y Gastos de Funcionamiento de la entidad.</t>
  </si>
  <si>
    <t>7.9</t>
  </si>
  <si>
    <t>7.10</t>
  </si>
  <si>
    <t>7.11</t>
  </si>
  <si>
    <t>7.12</t>
  </si>
  <si>
    <t>7.13</t>
  </si>
  <si>
    <t>Comunicación interna  dirigida a la oficna de planeación para  la inclusión del plan institucional la politica del servicion al ciudadano.</t>
  </si>
  <si>
    <t xml:space="preserve">Comunicación interna elaborada y enviada </t>
  </si>
  <si>
    <t>Protocolos para garantizar una atención accesible, contemplando las necesidades de la población con discapacidades como:
- Visual
- Auditiva
- Cognitiva
- Mental
- Sordoceguera
- Múltiple
- Física o motora</t>
  </si>
  <si>
    <t>1 protocolo elaborado y publicado</t>
  </si>
  <si>
    <t>Comunicación interna  dirigida al área de comunicaciones solicitando la publicación del calendario de actividades y rendición de cuentas.</t>
  </si>
  <si>
    <t>Comunicación interna  dirigida al area de TICS solicitando que el  sitio web de la entidad cuente con información dirigida a  los diferentes grupos de población,.</t>
  </si>
  <si>
    <t xml:space="preserve">Comunicación interna  dirigida al área de TICS, solicitando el desarrollo de una APP, para que los ciudadanos, usuarios o grupos de interés, puedan solicitar los tramites y servicios con los que cuenta la entidad, adicionalmente solictar la creación del chat virtual para interactuar con la ciudadania. </t>
  </si>
  <si>
    <t>Seguimiento semanal de PQRS vencidos y proximos a vencer</t>
  </si>
  <si>
    <t>Capacitaciones para el manejo  adecuado de Recepción y Respuesta de las PQRS</t>
  </si>
  <si>
    <t>No. de capacitaciones dictadas/4</t>
  </si>
  <si>
    <t>Base de datos de registro de atención al ciudadano en forma presencial</t>
  </si>
  <si>
    <t>Número de informes de seguimiento elaborados y publicados/11</t>
  </si>
  <si>
    <t>Informe de seguimiento de la implementación de la Política de servicio al Ciudadano</t>
  </si>
  <si>
    <t>Documento de caracterización de ciudadanos que gresan y realizan requerimientos por los diferentes canales de atención de la entidad</t>
  </si>
  <si>
    <t>Bases de Datos con la información predial de los derechos adquiridos por el IDIGER.</t>
  </si>
  <si>
    <t>Gestión Administrativa Predial. Carlos Castro</t>
  </si>
  <si>
    <t># de registros incorporados en Base de Datos</t>
  </si>
  <si>
    <t>Base de Datos con los predios gestionados para la entrega ante la Secretaría Distrital de Ambiente.</t>
  </si>
  <si>
    <t># de predios gestionados en Base de Datos</t>
  </si>
  <si>
    <t>Base de datos para la depuración contable de los derechos adquiridos por el IDIGER.</t>
  </si>
  <si>
    <t>Proceso de gestión documental con todos su lineamientos y actividades documentadas</t>
  </si>
  <si>
    <t>Sistema Integrado de Conservación implementado</t>
  </si>
  <si>
    <t>Propuesta para la adquisición de un Sistema de Gestión de Documentos Electrónicos de Archivo</t>
  </si>
  <si>
    <t xml:space="preserve"> Evaluar, dar impulso procesal y proferir decisiones de fondo sobre el 50% del inventario total de procesos disciplinarios recibidos con corte a 21 de diciembre de 2020</t>
  </si>
  <si>
    <t>6.2</t>
  </si>
  <si>
    <t>6.3</t>
  </si>
  <si>
    <t>Autos inhibitorios, Autos de apertura de indagación preliminar o Autos de investigación disciplinaria proferidos en relación con las quejas recibidas desde el 2 de enero de 2020 hasta el 21 de  diciembre de 2020</t>
  </si>
  <si>
    <t>Subdirección Corporativa y Asuntos Disciplinarios - Área de Asuntos Disciplinarios- Yulman Montenegro</t>
  </si>
  <si>
    <t xml:space="preserve">100% de quejas evaluadas / No. de quejas recibidas entre el 2 de enero de 2020 hasta el 21 de diciembre de 2020 </t>
  </si>
  <si>
    <t xml:space="preserve">18 decisiones de fondo / 35 indagaciones activas a 1 de enero de 2020.
</t>
  </si>
  <si>
    <t>14 decisiones de fondo / 28 investigaciones activas a 1 de enero de 2020</t>
  </si>
  <si>
    <t xml:space="preserve"> Autos de apertura de investigación disciplinaria,  autos de archivo, autos de remisión por competencia  o citaciones a audiencia  proferidos frente al total de indagaciones activas a 1 de enero de 2020. </t>
  </si>
  <si>
    <t>Pliego de cargos, autos de archivo, autos de remisión por competencia, citaciones a audiencia o  fallos proferidos frente al total de investigaciones disciplinarias activas a 1 de enero de 2020</t>
  </si>
  <si>
    <t xml:space="preserve">Instrumentos archivísticos (Tablas de Valoración Documental, Tablas de Retención Documental, Programa de Gestión Documental, PINAR) actualizados e implementados </t>
  </si>
  <si>
    <t>Sistema de correspondencia parametrizado y en funcionamiento</t>
  </si>
  <si>
    <t>Plan de transferencias documentales ejecutado</t>
  </si>
  <si>
    <t>Plan de traslados documentales al CAD ejecutado</t>
  </si>
  <si>
    <t>250 metros lineales de archivo del fondo documental del IDIGER organizados</t>
  </si>
  <si>
    <t>300 metros lineales de archivo del fondo documental del IDIGER digitalizados</t>
  </si>
  <si>
    <t>Procedimientos, instructivos y guías vigentes del proceso de Gestión Documental socializadas</t>
  </si>
  <si>
    <t>Plan de Conservación Documental ejecutado</t>
  </si>
  <si>
    <t xml:space="preserve">Total de actividades ejecutadas del proyecto / Total de actividades planeadas del proyecto
(por demanda) </t>
  </si>
  <si>
    <t>Total de actividades ejecutadas del proyecto / Total de actividades planeadas del proyecto
(por demanda)</t>
  </si>
  <si>
    <t>Total de actividades ejecutadas del proyecto / Total de actividades planeadas del proyecto (por demanda)</t>
  </si>
  <si>
    <t>Total de actividades ejecutadas del proyecto / Total de actividades planeadas del proyecto 
(por demanda)</t>
  </si>
  <si>
    <t>3 transferencias primarias</t>
  </si>
  <si>
    <t>35 traslados documentales</t>
  </si>
  <si>
    <t xml:space="preserve">Total de metros lineales a organizados / 250 metros lineales de archivo </t>
  </si>
  <si>
    <t xml:space="preserve">Total de metros lineales a digitalizados / 300 metros lineales de archivo </t>
  </si>
  <si>
    <t>Total de documentos socializados / Total de documentos a socializar</t>
  </si>
  <si>
    <t>Total de actividades ejecutadas / Total de actividades planeadas</t>
  </si>
  <si>
    <t>Plan de Integridad implementado y desarrollado para el año 2020.</t>
  </si>
  <si>
    <t>Servidores públicos caracterizados en el aplicativo PERNO respecto a las situaciones de discapacidad, pre pensión, cabeza de familia, afro descendientes y con fuero sindical.</t>
  </si>
  <si>
    <t>Planes de mejoramiento e informes de seguimiento a la Evalución de Desempeño publicados en la página de la entidad.</t>
  </si>
  <si>
    <t>Acta de posesiones generadas por   encargos  de derecho preferencial al interior de la Entidad, que permitan cubrir vacancias temporales y definitivas.</t>
  </si>
  <si>
    <t>Plan de  Actividades de desvinculación asistida con los servidores que se retiren por pensión o finalización del nombramiento provisional y elaborar un informe.</t>
  </si>
  <si>
    <t>Análisis de los Indicadores de rotación de personal, movilidad de personal, ausentismo con seguimiento, presentado al Subdirector(a) Corporativa y Asuntos Disciplinarios</t>
  </si>
  <si>
    <t>Informe de Cargas de trabajo evaluadas al interior de la Entidad.</t>
  </si>
  <si>
    <t>Plan Institucional de Capacitación ejecutado de acuerdo con la programación.</t>
  </si>
  <si>
    <t>Plan Bienestar e Incentivos desarrollado de acuerdo con la programación.</t>
  </si>
  <si>
    <t>Plan de Incentivos ejecutado</t>
  </si>
  <si>
    <t>Plan Anual de Seguridad y Salud en el Trabajo ejecutado de acuerdo con lo programado.</t>
  </si>
  <si>
    <t>Plan de mejoramiento de riesgo psicosocial, ejecutado de acuerdo con lo programado.</t>
  </si>
  <si>
    <t>Procedimientos del área funcional de Gestión del Talento Humano actualizados de acuerdo con la normatividad vigente.</t>
  </si>
  <si>
    <t>Módulo del SIDEAP actualizado con la información de ingreso y retiro de los funcionarios, de acuerdo con lo establecido por el Departamento Administrativo del Servicio Civil Distrital.</t>
  </si>
  <si>
    <t>Hojas de vida de funcionarios actualizadas y verificadas en el momento del ingreso y retiro, así cuando se presente una novedad en  formato SIDEAP.</t>
  </si>
  <si>
    <t>Acuerdo Laboral pactado y con seguimiento.</t>
  </si>
  <si>
    <t xml:space="preserve">Matriz GETH actualizada y con seguimiento. </t>
  </si>
  <si>
    <t xml:space="preserve">Plan de Acciones desarrolladas para fortalecer la Gestión del Conocimiento e Innovación. </t>
  </si>
  <si>
    <t xml:space="preserve">Informe del análisis para aplicación de la Guía de la Veeduría Distrital 2018 de Conflictos de Intereses </t>
  </si>
  <si>
    <t>Plan de Convocatorias para ingreso de colaboradores con etapas surtidas.</t>
  </si>
  <si>
    <t>Subdirección Corporativa y Asuntos Disciplinarios - Gestion de Talento Humano - Claudia Gomez - Milton Buitrago</t>
  </si>
  <si>
    <t>No. de informes  de evaluación del desempeño publicado por vigencia.</t>
  </si>
  <si>
    <t>Subdirección Corporativa y Asuntos Disciplinarios - Gestion de Talento Humano - Claudia Gómez- Alejandra Sabino</t>
  </si>
  <si>
    <t>Subdirección Corporativa y Asuntos Disciplinarios - Gestion de Talento Humano - Claudia Gómez - Jennifer Gómez</t>
  </si>
  <si>
    <t>Informe de la evaluación de las cargas de trabajo.</t>
  </si>
  <si>
    <t>Subdirección Corporativa y Asuntos Disciplinarios - Gestion de Talento Humano - Sandra Caycedo - Claudia Gómez</t>
  </si>
  <si>
    <t>Subdirección Corporativa y Asuntos Disciplinarios - Grpo de Gestion de Talento Humano - Claudia Gómez y Sandra Caycedo</t>
  </si>
  <si>
    <t>Subdirección Corporativa y Asuntos Disciplinarios - Alejandra Sabino - Claudia Gómez</t>
  </si>
  <si>
    <t>Subdirección Corporativa y Asuntos Disciplinarios - Alejandra Sabino - Claudia Gómez - Jennifer Gómez</t>
  </si>
  <si>
    <t>No. De hojas de vida verificadas / Total de funcionarios vinculados o retirados durante la vigencia</t>
  </si>
  <si>
    <t>Subdirección Corporativa y Asuntos  - Claudia Gómez</t>
  </si>
  <si>
    <t>No. de puntos con seguimiento/ No. de puntos acordados</t>
  </si>
  <si>
    <t>Dos informes anuales  de la aplicación de la Guía de la Veeduría Distrital 2018 de Conflictos de Intereses.</t>
  </si>
  <si>
    <t>% de avance de las convocatorias.</t>
  </si>
  <si>
    <t>Un seguimiento semestral</t>
  </si>
  <si>
    <t>% de avance de la Implementación  del programa  Teletrabajo en el Idiger</t>
  </si>
  <si>
    <r>
      <t xml:space="preserve">Implementación  del </t>
    </r>
    <r>
      <rPr>
        <sz val="11"/>
        <color rgb="FFFF0000"/>
        <rFont val="Arial"/>
        <family val="2"/>
      </rPr>
      <t xml:space="preserve"> </t>
    </r>
    <r>
      <rPr>
        <sz val="11"/>
        <rFont val="Arial"/>
        <family val="2"/>
      </rPr>
      <t>programa deTeletrabajo en el Idiger</t>
    </r>
  </si>
  <si>
    <t>Número de servidores públicos caracterizados en el aplicativo PERNO</t>
  </si>
  <si>
    <t>No. de actas de posesión por encargos de derecho preferencial.
(Por demanda)</t>
  </si>
  <si>
    <t>Número de Actividades Ejecutadas/Total actividades programadas
(Por demanda)</t>
  </si>
  <si>
    <t>Informe trimestral con análisis de indicadores</t>
  </si>
  <si>
    <t>Un (1)  Plan de incentivos ejecutado</t>
  </si>
  <si>
    <t>Plan de mejoramiento de clima laboral diseñado.</t>
  </si>
  <si>
    <t>% de avance de plan de lmejoramiento de clima laboral diseñado.</t>
  </si>
  <si>
    <t>Plan de mejoramiento de clima laboral ejecutado.</t>
  </si>
  <si>
    <t>% de avance de plan de lmejoramiento de clima laboral ejecutado.</t>
  </si>
  <si>
    <t>No. de Procedimientos actualizados
(Por demanda)</t>
  </si>
  <si>
    <t>No. de acciones desarrolladas/ No. de actividades planeadas
(Por demanda)</t>
  </si>
  <si>
    <t>Plan de mejoramiento de riesgo psicosocial, diseñado conforme al diagnóstico emitido para la entidad</t>
  </si>
  <si>
    <t>% de avanve del diseño del  Plan de mejoramiento de riesgo psicosocial</t>
  </si>
  <si>
    <t>% de avanve del del  Plan de mejoramiento de riesgo psicosocial</t>
  </si>
  <si>
    <t>Bienes de la Entidad administrados y actualziados por responsable en los modulos SAE-SAI de  SICAPITAL</t>
  </si>
  <si>
    <t>Bienes y elementos adquiridos por la entidad con ingreso al almacen</t>
  </si>
  <si>
    <t>Inventario anual de toma fisica  de la Propiedad, Planta, Equipo, Intangibles e Inventarios de la Entidad.</t>
  </si>
  <si>
    <t xml:space="preserve">Comité para bajas de Inventarios </t>
  </si>
  <si>
    <t xml:space="preserve">Diseño y actualizacion de  reportes de los modulos SAE/SAI </t>
  </si>
  <si>
    <t xml:space="preserve">Integracion del modulo de Logistica (CDLyR) con el de almacen SAE/SAI </t>
  </si>
  <si>
    <t>Grupo de Almacén e Inventarios- Jaime Ortegón, Manuel Fernando Suarez R.</t>
  </si>
  <si>
    <t>Nº de tomas fisicas realizadas durante el periodo/ N° de responsables con inventario.</t>
  </si>
  <si>
    <t xml:space="preserve">% de avance en implementacion de lols modulos </t>
  </si>
  <si>
    <t>No  de bienes entregados / No. de bienes requeridos.
(Por demanda)</t>
  </si>
  <si>
    <t>N° reportes diseñados y/o actualizados/ N° Reportes a actualizar.</t>
  </si>
  <si>
    <t>Plan anticorrupción (Subdirección Corporativa)</t>
  </si>
  <si>
    <t>Grupo Gestión de Pagos</t>
  </si>
  <si>
    <t xml:space="preserve">Subdirección Corporativa y Asuntos Disciplinarios - Gestion de Talento Humano - /Claudia Gómez con equipo de Gestores Eticos </t>
  </si>
  <si>
    <t>Subdirección Corporativa y Asuntos Disciplinarios - Gestion de Talento Humano - /Claudia Gómez</t>
  </si>
  <si>
    <t>Subdirección Corporativa y Asuntos Disciplinarios - Gestion de Talento Humano -  Alejandra Sabino</t>
  </si>
  <si>
    <t>Subdirección Corporativa y Asuntos Disciplinarios - Gestion de Talento Humano -  Claudia Gómez</t>
  </si>
  <si>
    <t>Subdirección Corporativa y Asuntos Disciplinarios - Gestion de Talento Humano -   Claudia Gómez</t>
  </si>
  <si>
    <t>Subdirección Corporativa y Asuntos Disciplinarios - Gestion de Talento Humano
Claudia Gómez -  Alejandra Sabino</t>
  </si>
  <si>
    <t>Subdirección Corporativa y Asuntos Disciplinarios - Gestion de Talento Humano Claudia Gómez</t>
  </si>
  <si>
    <t>Subdirección Corporativa y Asuntos Disciplinarios - Gestion de Talento Humano  Claudia Gómez- Milton Buitrago- Alejandra Caycedo</t>
  </si>
  <si>
    <t>Subdirección Corporativa y Asuntos  - Claudia Gómez - Alejandra Sabino- Sandra Caycedo</t>
  </si>
  <si>
    <t>Subdirección Corporativa y Asuntos  - Claudia Gómez - Alejandra Sabino - Milton Buitrago - Sandra Caycedo</t>
  </si>
  <si>
    <t>Grupo de Atención al Ciudadano 
Narda Cristina Natagaima</t>
  </si>
  <si>
    <t>Grupo de Atención al Ciudadano 
Lucía Rodriguez</t>
  </si>
  <si>
    <t>Grupo de Atención al Ciudadano
Narda Cristina Natagima 
Yasmin Nieto
Lucia Rodríguez</t>
  </si>
  <si>
    <t>Grupo de Atención al Ciudadano 
Yasmin Nieto
Lucia Rodríguez</t>
  </si>
  <si>
    <t xml:space="preserve">Subdirección Corporativa - Gestión Documental </t>
  </si>
  <si>
    <t>Abril-Mayo</t>
  </si>
  <si>
    <t>Se publicaron dos informes en la página de la Entidad, correspondiente a los resultados de los acuerdos de gestión  de los cargos del nivel gerencial y el de la evaluación del desempeño de las personas de carrrera administrativa.
El informe se elabora una vez al año, dando cumplimiento al 100%</t>
  </si>
  <si>
    <t>El módulo se ha actualizado de conformidad con las novedades  de la planta presentadas en el SIDEAP.</t>
  </si>
  <si>
    <t>Se realizó comunicación interna 2020IE1795 Dirigida a La Subdirección Corporativa y AD, para revisión y aprobación de la propuesta de Política Institucional de Servicio al Ciudadano PISC,y su posterior envio y aprobación del Cómite Institucional de Gestión y desempeño.</t>
  </si>
  <si>
    <t xml:space="preserve">Se realizó y envió la comunicación interna 2020IE1964 dirigida a la Oficina TICS, solicitando el desarrollo de una APP, para que los ciudadanos, usuarios o grupos de interés, puedan solicitar los trámites y servicios con los que cuenta la entidad, adicionalmente la creación del chat virtual para interactuar con la ciudadanía. </t>
  </si>
  <si>
    <t>Ejecución de recursos Funcionamiento</t>
  </si>
  <si>
    <t>Gestión Administrativa</t>
  </si>
  <si>
    <t>% de ejecución de recursos</t>
  </si>
  <si>
    <t>11.6</t>
  </si>
  <si>
    <t>Durante el periodo reportado se efectuaron oportunamente  los requerimientos de mantenimientos preventivos y correctivos a los vehículos de la Entidad</t>
  </si>
  <si>
    <t>Durante el periodo reportado se efectuaron oportunamente todas actividades de mantenimiento como pintura, organizaciòn de puestos de trabajo, arreglos locativos, entre otros.</t>
  </si>
  <si>
    <t>4,023,095,249</t>
  </si>
  <si>
    <t>Sumatoria de la ejecución de presupuesto del FONDO/ Total  presupuesto del FONDO</t>
  </si>
  <si>
    <t>Ene - Mayo</t>
  </si>
  <si>
    <t>Durante el periodo reportado, se ha dado trámite a los compromisos derivados de las reservas presupuestales para la vigencia 2020.</t>
  </si>
  <si>
    <t>Respecto al indicador Integracion del modulo de Logistica (CDLyR) con el de almacen SAE/SAI, es importante aclarar que de la reuniòn que se llevó a cabo con  el Director General, la Subdirectora Corporativa y de Asuntos Disciplinarios y almacenista General se establecieron lineamientos para analizar los alcances del é y el centro de reserva, por esta razón es posible que este indicador no se programe ni se ejecute porque sólo hay un almacén en la Entidad y el centro de reserva no puede funcionar como un segundo almacén. Actualmente el área de contabilidad se encuentra analizando esta situación para definir un nuevo plan de acción.</t>
  </si>
  <si>
    <t>Diana Milena Rojas Ramírez</t>
  </si>
  <si>
    <t>Plan de Desarrollo "Bogota Mejor para Todos"
Un nuevo contrato social y ambiental para la Bogotá del siglo XXI</t>
  </si>
  <si>
    <t>Proyecto: 1166 - Cosolidación  de la gestión  pública eficiente del IDIGER, como entidad coordinadora del SDGR-CC.
7558 - Fortalecimiento y Modernización de la Gestión Institucional del IDIGER en Bogotá</t>
  </si>
  <si>
    <t>Seguimiento Junio a Septiembre de 2020</t>
  </si>
  <si>
    <t>Subdirección Corporativa y Asuntos Disciplinarios
Frankiln Molina</t>
  </si>
  <si>
    <r>
      <t xml:space="preserve">Subdirección Corporativa y Asuntos Disciplinarios
</t>
    </r>
    <r>
      <rPr>
        <sz val="11"/>
        <color rgb="FFFF0000"/>
        <rFont val="Arial"/>
        <family val="2"/>
      </rPr>
      <t>Frankiln Molina</t>
    </r>
  </si>
  <si>
    <t>Subdirección Corporativa y Asuntos Disciplinarios
Helmut Eduardo Ali</t>
  </si>
  <si>
    <t>Jun -Sep</t>
  </si>
  <si>
    <t>Se realizaron las reuniones de seguimiento de conformidad con lo programado.</t>
  </si>
  <si>
    <t>Se consolido y radico el anteproyecto de presupuesto de conformidad con los documentos y actividades establecidos por Secretaria Distrital de Hacienda mediante la Circular Externa SDH-000014 de 2020.</t>
  </si>
  <si>
    <t xml:space="preserve">El porcentaje de avance del indicador establecido es del  95%, correspondiente al avance en la implementación del aplicativo de control presupuestal SISFONDIGER. </t>
  </si>
  <si>
    <t xml:space="preserve">En esl segundo trimestre del año, se hizo la revisión del informe de Clima Organizacional emitido por el Departamento Administrativo del Servicio Civil, y a la fecha se están diseñando las acciones a realizar deacuerdo con cada item de diagnóstico.
En el mes de junio se elaboró el Plan de Mejoramiento de Clima Laboral .
</t>
  </si>
  <si>
    <t xml:space="preserve">A Mayo, se revisó el informe de los resultados de riesgo psicosocial y se está trabajando en la elaboración del plan de acción.
En el mes de junio se elaboró el Plan de Mejoramiento de Clima Laboral y se remitió el día 13 de junio mediante correo electrónico a la Subdirectora Corporativa y Asusntos Disciplinarios.
</t>
  </si>
  <si>
    <r>
      <t xml:space="preserve">
En el periodo comprendido entre el 1 de junio al 30 de septiembre de 2020, y sobre el inventario de 35 expedientes identificados en etapa de indagación preliminar,</t>
    </r>
    <r>
      <rPr>
        <b/>
        <sz val="11"/>
        <rFont val="Arial"/>
        <family val="2"/>
      </rPr>
      <t xml:space="preserve"> se tramitaron 10 expedientes,</t>
    </r>
    <r>
      <rPr>
        <sz val="11"/>
        <rFont val="Arial"/>
        <family val="2"/>
      </rPr>
      <t xml:space="preserve"> siendo que en total a lo largo de esta vigencia ya se han tramitado 24 expedientes. 
El detalle es el siguiente: 
-  En enero se dictaron 2 autos de archivo.
-  En febrero se adoptaron 8 decisiones, así: 4 autos de archivo, 2 autos de investigación y se remitió por competencia a otro organismo de control las diligencias adelantadas en otros 2 expedientes.
- En marzo se adoptaron 4 decisiones, así: 2 autos de archivo y 2 autos de investigación.   
- En septiembre se adoptaron 10 decisiones, así: 4 autos de remisión por competencia, 4 autos de investigación y 2 autos de archivo. 
</t>
    </r>
    <r>
      <rPr>
        <b/>
        <sz val="11"/>
        <rFont val="Arial"/>
        <family val="2"/>
      </rPr>
      <t xml:space="preserve"> Observación: </t>
    </r>
    <r>
      <rPr>
        <sz val="11"/>
        <rFont val="Arial"/>
        <family val="2"/>
      </rPr>
      <t xml:space="preserve">Se aclara que en el periodo comprendido entre el 1 de junio al 31 de agosto de 2020, como medida frente al covid-19, la operadora disciplinaria suspendió términos procesales. </t>
    </r>
  </si>
  <si>
    <t>Se realizaron y enviaron las comunicaciones internas 2020IE1788 y 2020IE1790 dirigida a las Oficinas Asesoras de Comunicaciones y de Planeación respectivamente reiterando la importancia de la publicación del calendario de actividades y de rendición de cuentas.
La Oficina Asesora de comunicaciones remito respuesta mediante  comunicación interna 2020IE1978.</t>
  </si>
  <si>
    <t>Se realizó y envió las comunicación interna 2020IE1990 dirigida a la Oficina TICS, solicitando que el sitio web de la entidad cuente con información dirigida a  los diferentes grupos de población.</t>
  </si>
  <si>
    <t>Dentro de la estrategia de seguimiento al estado de los PQRS en la entidad para este periodo se enviaron 141 correos electronicos a Subdirectores, Jefes de Oficina, Líderes de Proceso y Asistentes Adiministrativos de las 8 dependencias, informando sobre las peticiones vencidas y próximas a vencer en la semana inmediatamente siguiente.</t>
  </si>
  <si>
    <t xml:space="preserve">Durante el periodo se atendio oportunamente al 100% de 2205 ciudadanos que requirieron orientación a traves de los diferentes canales telefonicos y virtuales habilitados para garantizar la atención durante la emergecia sanitaria, relacionados de la siguiente manera: 1148 mediante canal telefónico, 1048 por canal virtual y 9 mediante canl presencial, para este último canal la atención inicio nuevamente a partir del 14 de septiembre.
</t>
  </si>
  <si>
    <t xml:space="preserve">Se realizó y publicó en la página web dos (2) informes sobre los resultados de percepción ciudadana en la sección de trasparencia numeral 10.10 https://www.idiger.gov.co/informe-pqrs
</t>
  </si>
  <si>
    <t>Mediante comunicación Interna 2020IE3147 se envio a la Sub Corporativa y Asuntos Disciplinarios la caracterización de usuarios de la información relacionada a los usuarios que ingresaron y solicitaron requerimientos a la entidad a traves de los diferentes canales de atención de la entidad, para la vigencia de 2019.
Adicionalmente, se remito a comunicaciones mediante correo electronica la solicitud  de la diagramación  para su publicacion  en la página web y redes sociales.
Finalmente, se socializó  con la Ofician Asesora de Planeacion  mediante comunicacion interna.</t>
  </si>
  <si>
    <t>Se realizó y publicó en la página web dos informes con recomendaciones pertinentes para mejorar en el servicio en la atención al ciudadano.</t>
  </si>
  <si>
    <t>Durante el periodo reportado se efectuó oportunamente la provisión de transporte para las diferentes solicitudes de las áreas de la Entidad</t>
  </si>
  <si>
    <t>No aplica para el periodo, ya que no exisitieron requerimientos por la Oficina Asesora de Planeación,  relacionados con el producto a reportar</t>
  </si>
  <si>
    <t>Mediante comunicacion Interna 2020IE2069 se remitió para revisión la versión número 3 del manual de servicio a la ciudadanía, con la actualización en el marco normativo, los canales de interacción ciudadana del Distrito, la política de servicio a la ciudadanía, en la entidad, la atención por niveles de complejidad del requerimiento, el protocolo para la atención preferencial a personal de la fuerza pública y los documentos de referencia; por último complementa la información vigente de los demás protocolos de acuerdo al documento remitido por la Secretaria General en el mes de  octubre de 2019 y aprobado por parte de la Subdirectora Corporativa y Asuntos Disciplinarios.
El dia 18 de Diciembre  es  firmado por la oficina Asesora de Planeación y Socializado en el mapa de proceso de la entidad. 
https://www.idiger.gov.co/documents/20182/980720/Manual+de+servicio+al+Ciudadano.pdf/aafdd709-4d8d-401a-ba52-0018b1eab509</t>
  </si>
  <si>
    <t>Durante el periodo no se realizó ninguna capacitación teniendo en cuenta el aislamiento preventivo generado por la emergencia sanitaria del COVID-19. Sin embargo se elaboraron 7 Piezas gráficas como apoyo didáctico para la socialización de los protocolos de atención presencial, telefónico, virtual y manejo de peticiones en lenguas nativas y estan en proceso de diagramación por parte de Comunicaciones.
Durante el periodo se realizó cuatro sesiones de capacitación sobre el manejo adecuado de las peticiones ciudadanas, a o los colaboradores de la entidad los dias 23 y 30 de Octubre.</t>
  </si>
  <si>
    <t xml:space="preserve">Durante el periodo reportado, se realizaron seis informes clasificados de la siguiente manera:
4 informes mensuales sobre el estado de PQRS (septiembre, octubre, noviembre, diciembre) socializados en la página web https://www.idiger.gov.co/informe-pqrs 
Un (1) informe semestral del estado de oportunidad, porcentaje de eficacia y eficiencia, promedio de respuesta  de los PQRS que ingresaron a la entidad en la entidad, socializado mediante correo electrónico a  Subdirectores, Jefes de Oficina, Líderes de Proceso y Asistentes Adiministrativos de las 8 dependencias.
Tres (3 ) informes mensuales (septiembre, octubre y noviembre ) detallando el análisis de la calidad de cierre de los requerimientos clasificados como PQRS y remitido por correo electrónico a Subdirectores, Jefes de Oficina, Líderes de Proceso y Asistentes Adiministrativos de las 8 dependencias.
</t>
  </si>
  <si>
    <t>En este periodo se realizó seguimiento y socializacion frente al avance en la implementacion de las actividades que conforman la matriz de cumplimiento de la PDSC, identificando que el avance acumulado en la entidad es de 87,26% según los resultados remitidos por cada una de las dependencias que tiene actividades relacionadas en la Matriz.</t>
  </si>
  <si>
    <t xml:space="preserve">
Esta actividad inicio en el mes de octubre encontrandose 5 hallazgos correspondientes a la Subdirección de los cuales 4 ya fueron cumplidos, queda un hallazgo por cerrar que vence en 31/03/2021</t>
  </si>
  <si>
    <t>Se da inicio a esta actividad desde el  22/09/2020, encontrando 16 hallazgos de los cuales 5 de ellos se lograron cerrar en el mes de septiembre.
No aplica reporte para el periodo Enero - Mayo, toda vez que la profesional que se encontraba contratada para el desarrollo de este producto, finalizó su contrato en el mes de febrero de 2020, periodo en el cual no existieron requerimientos relacionados con el mismo.
En el periodo del entre octubre y diciembre se lograron cerrar 11 hallazgos , quedando seis de los cuales 4 ya cuentan con porcentajes de avances y estos seis vencen para la vigencia de este año.</t>
  </si>
  <si>
    <t>Se realizo seguimiento de los riesgos de corrupción correspondiente a la Subdirección donde actualmente cuenta con 6 riesgos y se remitio evidencias de las acciones realizadas a cada uno de estos riesgos a la oficina asesora de palneacion en el mes de diciembre.</t>
  </si>
  <si>
    <t>Se realizo seguimiento de los riesgos de gestión correspondiente a la Subdirección donde actualmente cuenta con 16 riesgos y se remitio evidencias de las acciones realizadas a cada uno de estos riesgos a la oficina asesora de palneacion en el mes de diciembre.</t>
  </si>
  <si>
    <t xml:space="preserve">Durante la vigencia 2020, el area de Asuntos Disciplinarios  recibio un total de 16 noticias disciplinarias de las cuales 5 se recibieron en el periodo comprendido entre el 1 de octubre y el 21 de diciembre de 2020.
Al finalizar el periodo se evaluo la totalidad de las quejas recibidas.
</t>
  </si>
  <si>
    <t xml:space="preserve">En el periodo comprendido entre el  1 de octubre y el 31 de diciembre de 2020, y sobre las 28 investigaciones disciplinarias que se encontraban activas al 1 de enero de 2020, se tramitaron 5 expedientes, siendo que en total a lo largo de esta vigencia ya se han tramitado 14 expedientes disciplinarios. 
El detalle es el siguiente: 
-   En febrero se profirió 1 auto de cargos, 1 archivo y la Procuraduría General de la Nación asumió el poder preferente frente a 1 proceso disciplinario.
-  En septiembre se adoptaron 6 decisiones, así: 1 auto de remisión por competencia y 5 autos de archivo.
-En diciembre se adoptaron 5 decisiones, asi: 3 autos de Archivo, 1 auto de cargos, 1 traslado para alegar de concluision.
Observación:   Se aclara que en el periodo comprendido entre el 1 de junio al 31 de agosto de 2020, como medida frente al covid-19, la operadora disciplinaria suspendió términos procesales. </t>
  </si>
  <si>
    <t>Se realizaron en total 100  tomas fisicas de los meses Enero a Mayo, 20 tomas físicas realizadas mensualmente. Las 20 tomas que faltan corresponden al mes de junio .
Desde el mes de agosto se inició el inventario físico total de los bienes y/o elementos de la entidad, con un porcentaje de avance del 60%.,  es decir se ha realizado toma física a  1586 elementos y/o bienes de la entidad.
El 14 de diciembre se finalizó el inventario total de los bienes de la entidad,  en total se realizaron 6767 tomas físicas  evidenciando ubicación, estado y rotulación del bien</t>
  </si>
  <si>
    <t>Se  han entregado todos los informes de cierre de almacén al área de contabilidad, falta el de mes de junio por realizar una vez finalece el mes.
Se  han entregado todos los informes de cierre de almacén al área de contabilidad.</t>
  </si>
  <si>
    <t>durante el periodo no se realizaron comités, sin embargo se llevó a cabo una reunión con el Director General, la Subdirectora Corporativa y de Asuntos Disciplinarios y almacenista General en la cual se definieron unos lineamientos antes de efectuar el comité de inventarios. Por esta razón no se reporta avance en el indicador. En esta reunión se definieron temas contables para ser analizados antes de efectuar el comité de baja, como análisis de activos y tiempos de vida útil.
El día 14 de septiembre de 2020 se realizó comité de inventarios, donde se tomoó la desicioón de dar de baja los elementos que estuvieran totalmente depreciados.
El día 4 de noviembre  de 2020 se llevó a cabo un nuevo comité de inventarios donde se refirió que según el nuevo manuel de bienes de la secretaría de hacienda, este comite  se debe llevar a cabo por medio del comite de evaluación y desenpeño de la entidad, por se debe crear una instancia de apoyo al comite de avaluación y desempeño, por lo cual hasta que no se crre esta intancia de apoyo y hasta que no  se proceda a incluir los temas del antes llamdo comite de inventarios en el de Evaluación y Desempeño no se procederá a realizar las respectivas bajas de los elementos como los exige la norma.</t>
  </si>
  <si>
    <t>Durante el mes de febrero se realizó entrega de 296,75 kilogramos que fue el peso total  de los bienes recolectados para dispocición. Por otra parte, durante los meses de Marzo a Mayo no se han entregado para dispocición ningun bien recolectado.
Se entregaron 119,4 kilogramos en el mes de septiembre, el cual fúe el peso total de los bienes recolectados para disposición.
Durante el trimestre octubre noviembre se entregaron 1154,7 kilogramos de los bienes recolectados para disposición.</t>
  </si>
  <si>
    <t>Actualmente el área de Almacén no cuenta con  Ingeniero de Soporte especializado en el sistema SICAPITAL modulos SAI y SEI, por lo cual no se realizó dicho diseño y actualización.
Desde el mes de agsoto se han venido realizando las siguientes  actualizaciones y diseños de los reportes del sistema SICAPITAL:
- Módulo SAI: Ajuste en la depreciación en cuanto a la cantidad de días acumulados para placas y /o elementos devolutivos que terminan su vida útil, con el fin de que estos elementos no presenten valores negativos, y en pro de presentar informes de cierre de mes al área contable de forma efectiva y veraz.
- Modulo SAE: Ajuste en la ventana de ingresos con lista de chequeo, para la identificación de nuevos elementos de consumo que ingresen por concepto COVID19.
- Modulo SAE: Ajuste en la afectación del Kardex a nivel de referencia de ID del elemento en la ventana de ajustes.
* Durante los meses de octubre, noviembre y diciembre, se realizaron lols siguientes ajustes:
-Modulo SAE: Ajuste en forma de egreso y librería,  cofiguración en check list para nuevos elementos que ingresen por COVID, ajuste compobante de traslado para visualizar columnas débito y crédito.
-Modulo SAI:  ventana de traslados con funcionalidad y reporte,  generación de archivo plano de comprobantes pendientes por contabilizar,  consulta existencias en kardex a la fecha, consukta de traslado de placas, reporte de inventario individual.</t>
  </si>
  <si>
    <t xml:space="preserve">En el periodo comprendido , El grupo de contabilidad, trabajo en forma coordinada,articulada y con compromiso, por lo que se puede decir que a todas las actividades programadas  en el Ciclo Contable Financiero se le dio pleno cumplimiento en un 100%. Vale aclarar que si  bien las actividades de abril y mayo se desarrollaron en un 66%, por efectos de la pandemia y atenciòn del grupo auditor, entre otros. Las actividades pendientes se desarrollaron en los periodos posteriores. </t>
  </si>
  <si>
    <t>Con corte a diciembre 31 de 2020, se actualizaron 7 politicas de acuerdo con lo dispuesto en e anexo a la resolución 425 de 2019. las propuestas de modificación , fueron puestas en consideraciòn del Comite  de Sostenibilidad Contable y fueron aprobadas. Las demas politicas seran objeto de actualizacion en la vigencia 2021, dejando constancia que la actividad programada de sept a diciembre se cumplio totalmente. No siendo asi a pesar que en los periodos anteriores se advirtio que no se habia dado cumplimiento por no estar contratado el personal idoneo.</t>
  </si>
  <si>
    <t xml:space="preserve">Fueron objeto de revisiòn y analisis de acuerdo con el avance en la actualizacion de las 7 politicas contables actualizadas. Es de aclarar que en los periodos anteriores se dio a conocer que no se dio avance al cumplimiento por no contar con el personal idoneo para realizar esta actividad. </t>
  </si>
  <si>
    <t>A diciembre de 2020, se presentaron al Comité Sostenibilidad Contable los avances relacionados con el analisis y verificaciòn de la informaciòn suministrada, por las areas involucradas. Se estan adelantando los tramites pertinentes con las areas de Almacen, gestiòn predial y la subdirecciòn de reducciòn, con el proposito de obtener bases homogeneas para determinar por parte de gestiòn contable, si es objeto o no de reclasificaciòn, acorde al concepto de la CGN. Se deja constancia que el cumplimiento de  esta meta, debido al retrazo en los procesos de contrataciòn.</t>
  </si>
  <si>
    <t>Durante el periodo se registraron al 100% todos los bienes y/o elementos en el sistema SICAPITAL modulos SAI, así:
* Primer trimestre se tiene un registro de 9858 elementos devolutivos y de consumo controlado en el sistema SAI, asi mismo,  el saldo a marzo fue de 163.645 elementos de consumo en el sistema SAI
* Abril a mayo se registraron 9.831 elementos devolutivos y de consumo controlado en el sistema SAI, por otra parte, el sado a mayo fue de 424.388  elementos de consumo en el sistema SAI.
* Con corte 30 de septiembre de 2020 se tiene un reporte de 10.153  elementos devolutivos y de consumo controlado registrados en el sistema SAI.
* Con corte 31 de ciciembre de 2020  se tiene un reporte de 10.272 elementos devolutivos y de consumo controlado  registrados en el sisitema SAI.</t>
  </si>
  <si>
    <t>Durante el periodo se registraron al 100% los bienes así:
* Primer trimestre se registraron 129  elementos devolutivos y/o de consumo controlado.
* Abril a Mayo se registraron  101
elementos devolutivos y/o de consumo controlado.
* Julio a Septiembre se realizaron 44 transacciones de ingreso
* Octubre a diciembre se realizaron 63 transacciones de ingreso  registrando 150 elementos.</t>
  </si>
  <si>
    <t>Durante el periodo se entregaron al 100% los bienes requeridos, así:
* Primer trimestre, se realizó entrega de  16.269 elementos de consumo, asi mismo se trasladaron 1.635 elementos devolutivos o de consumo controlado.
* Abril a Mayo se realizó entrega de 51.923 elementos de consumo, por otra parte, se trasladaron 553 elementos devolutivos.
* Julio a septiembre se entregaron  606 elementos de consumo y se realizaron 159 transacciones de trasaldo de elementos devolutivos. 
* Desde el mes de octubre a diciembte se entregaron 1155 elementos de consumo  y se trasladaron 313 elementos devolutivos.</t>
  </si>
  <si>
    <t>25-09-2020: Por temas de COVID-19, durante el primer semestre no se pudo adelantar actividades para esta accion.  El PGD,  ultima version  se encuentra publicado en el siguiente Link, actualmente se encuentra en proceso de verificacion para  elaborar cronograma de actualizacion, conforme a las necesidades de la entidad
25-01-2021: Las actividades programadas para la actualización del PGD  deben ser restructuradas conforme a las observaciones del Archivo de Bogota. Esto no se realizó, dado que no se ha contado con el personal completo del área para el desarrollo de actividades técnicas y profesionales que requieren dichos instrumentos archivísticos.</t>
  </si>
  <si>
    <t>25-09-2020 Por temas de COVID-19, durante el primer semestre no se pudo adelantar actividades para esta accion. Los documentos  asociaciados al SIC, que se relacionan a continuacion fueron presentado a Comite Interisntitucional de Gestion yj Desempeño el pasado 15 de septiembre para su respectiva aprobacion: GD-FT-XX REGISTRO DE LIMPIEZA Y DESINFECCIÓN DE ÁREAS DE ARCHIVO,  GD-FT-XX REGISTRO DE TEMPERATURA Y HUMEDAD RELATIVA, GD-GU-XX GUÍA PARA EL CONTROL DE LAS CONDICIONES AMBIENTALES EN EL DEPOSITO DE ARCHIVO, GD-IN-XX INSTRUCTIVO PARA LA LIMPIEZA Y DESINFECCIÓN DE LAS INSTALACIONES DEL CENTRO DE ADMINISTRACIÓN DOCUMENTAL, GD-PD- XXX PROCEDIMIENTO PARA EL REGISTRO DE LAS CONDICIONES AMBIENTALES DEL DEPOSITO DE ARCHIVO,  Plan de conservación documental V2 01-09-2020,  GUÍA PARA LA MANIPULACIÓN DE DOCUMENTOS, GD-IN-XX Instructivo para la digitalización con fines de consulta, posterior  a la aprobacion, seran codificados y posteriormente seran publicados en el  mapa de procesos de la entidad. Con base en lo anterior se considera cumplida la accion.
25-01-2021: Se llevaron a cabo mesas de trabajo con el archivo de Bogota en lo que se adelanto la revisión de los documentos  que se elaboraron para el SIC. Posteriormente, el Archivo de Bogota emite un concepto sobre el documento  del Sistema Integrado de Conservación. Estas observaciones deben evaluarse y entrar a ajustar el documento.</t>
  </si>
  <si>
    <t xml:space="preserve">25-09-2020: Por temas de COVID-19, durante el primer semestre no se pudo adelantar actividades para esta accion. A partir del  mes de Julio se han adelnatado cotizaciones y presentaciones de herramienta  para la implemenetacion del SGDEA. A la fecha se tiene: Molecula y Orfeo, se espera tener un par de cotizaciones y presentacion mas para definir que herramienta sera la que la entidad  adquiera para la implementacion del  SGDEA para el IDIGER.
25-01-2021: Las actividades programadas para la elaboración e implementación del SGDEA deben ser restructuradas conforme a las directrices del Archivo de Bogota y mesas de trabajo que se pretenden realizar con el máximo organo rector en administración documental. Esto no se realizó, dado que no se ha contado con el personal completo del área para el desarrollo de actividades técnicas y profesionales que requieren dichos instrumentos archivísticos. </t>
  </si>
  <si>
    <t>25-09-2020: Con base en el cronograma  propuesto, el cual se presento al  Comité Interistitucional de Gestion y Desempeño el pasado 15 de Septiembre y aprobado el jueves 24 de  Septiembre donde se aprobo por unanimidad, se han desarrollado la actividades planeadas, en relacion con la socialización de las Tablas de Retención Documental, TRD, Inventarios,  Control de Acceso, aplicacion de tabla tematica  Las evidencias se encuentran ubicadas en el repositorio NAS: Y:\23. TABLAS DE RETENCIÓN DOCUMENTAL\VERSIÓN 2\Socialización.
25-01-2021: Se llevo a cabo la actualizacion del PINAR con una proyección de actividades para ejecutar en la vigencia 2021. Este se envio al area de planeación para su publicación en la pagina de la Entidad. Adicionalmente, se realizo la socializacion de las TRD aprobadas en la vigencia 2019.</t>
  </si>
  <si>
    <t>25-09-2020: Se lleva a cabo una reunión con la Secretaría General para determinar la puesta en marcha de la integración de Tabla Temática y SDQS. Esta actividad se ha visto retrazada por la contigencia (COVID-19 y contratación).  Se actuzlizo la Tabla tematica con base en la nueva normatica y a los requerimientos de la Alcaldia de Bogota, por razones de COVID, se ha retrazado la implementacion, pero desde la Oficina TIC, se adelantan las acciones para la implementacion de la herramienta.
25-01-2021: Se llevo a cabo la revision de la tabla tematica actualizada con las areas y se ajusto conforme a los requerimientos de la Subdirección de Analisis. La implementación de la tabla tematica en CORDIS se vio afectada dado la falta de personal tanto en el area de TICS como de gestión documental. La parametrización de CORDIS esta sujeta a el aval de la Secretaria General.</t>
  </si>
  <si>
    <t>25-09-2020: Se presentaron los documentos a la subdireccion Corporativa, para revision y aporbnacion, los cuales se encuentran en proceso de revision del Sr. Franklin Molina y la Oficina Asesora de Planeacion.
25-01-2021: El procedimiento para el plan de trasnferencias una vez revisado, debe realizarse unos ajustes y actualizarse en las plantillas correspondientes. Actividad que se encuentra pendiente por ejecutar.</t>
  </si>
  <si>
    <t>Se realizó traslado de alguna series documentales de la Subdirección de Reducción, proceso que se vio afectado por la contigencia (COVID-19 y contratación).
25-09-2020: en la actualidad y retomando las actividades del coronograma, se adelantan  todas las acciones propuestas con las diferentes dependencias y hasta la fecha se viene cumpliendo con el cronograma. Las evidencias se encuentran en el NAS:Y:\23. TABLAS DE RETENCIÓN DOCUMENTAL\VERSIÓN 2\Socialización
25-01-2021: Se ejecutaron los traslado de la subdirección de Analisis, emergencias, Reducción, Oficina Juridica y  Oficina de Planeación al CAD. 
NAS:Y:\23. TABLAS DE RETENCIÓN DOCUMENTAL\VERSIÓN 2\Socialización. 
La ejecución de los traslados se ha visto afectada debido a la coordinación que se requiere para la entrega y los protocolos por COVID-19 que se deben tener en cuenta para evitar la asistencia masiva en las instalaciones del IDIGER</t>
  </si>
  <si>
    <t>25-09-2020 Proceso se vio afectado por la contigencia (COVID-19 y contratación de personal). A la fecha  se han organizado  un total de 299 cajas X200 de documentos de  los expedientes  de archivo de gestion y de cuyo soporte  se encuentra el consolidado en  el NAS: Y:\5. ORGANIZACIÓN DEL ARCHIVO CENTRAL/REPORTE A  GD DE ORG Y DIG 2020.
25-01-2021: Se realizó la organización de 47 metros  lineales, correspondientes a la serie contratos</t>
  </si>
  <si>
    <t xml:space="preserve">25-09-2020: El roceso se vio afectado por la contigencia (COVID-19 y contratación). A la fecha  se han digitalizado  un total de 299 cajas X200 de documentos de  los expedientes  de archivo de gestion y de cuyo soporte  se encuentra el consolidado en  el NAS: Y:\5. ORGANIZACIÓN DEL ARCHIVO CENTRAL/REPORTE A  GD DE ORG Y DIG 2020.
25-01-2021: Se realizó la digitalización de 37 metros lineales, correspondientes a la serie contratos y procesos disciplinarios </t>
  </si>
  <si>
    <t>25-09-2020: Por temas de COVID-19, durante el primer semestre no se pudo adelantar actividades para esta accion.en la actualidad y retomando las actividades del coronograma, se adelantan  todas las acciones propuestas con las diferentes dependencias y hasta la fecha se viene cumpliendo con el cronograma. Las evidencias se encuentran en el NAS:Y:\23. TABLAS DE RETENCIÓN DOCUMENTAL\VERSIÓN 2\Socialización.
25-01-2021: Se adelanto la revisión del proceso de Gestión documental, actualizando el procedimiento de administración de comunicaciones oficiales y posterior publicación en el Mapa de Procesos-GD-PD-06 PROCEDIMIENTO PARA LA GESTIÓN DE COMUNICACIONES OFICIALES</t>
  </si>
  <si>
    <t>25-09-2020: El cronograma del Plan de Conservación Documental  se encuentra  elaborado y aprobado por el Comité Interinstitucional de Gestion y Desempeño, adicionalmente ya se aprobaron los documentos  asociados, los cuales deben  ser codificados y socializados.
25-01-2021: Las actividades programadas para la elaboración e implementación del SIC deben ser restructuradas conforme a las observaciones del Archivo de Bogota. Esto no se realizó, dado que no se ha contado con el personal completo del área para el desarrollo de actividades técnicas y profesionales que requieren dichos instrumentos archivísticos.</t>
  </si>
  <si>
    <t>Para el periodo del  01 de octubre al 31 de diciembre de 2020, el indicador presenta un avance del 94%, lo que equivale a pagos de la reserva presupuestal por valor de $5.683.604.480 del total de resevas por valor de $6.075.757.676</t>
  </si>
  <si>
    <t>Para el periodo a 31 de diciembre de 2020, el indicador presenta un avance del 19%, lo que equivale a pagos del pasivo exigible por valor de $ 38.805.990 del total de $178.128.258</t>
  </si>
  <si>
    <t>Para el periodo del  01 de octubre al 31 de diciembre de 2020, el indicador presenta un avance del 92%, lo que  corresponde al registro de los compromisos por valor de $38.284.219.907 referente al total del presupuesto asignado de la vigencia que es por valor de $41.698.768.000.</t>
  </si>
  <si>
    <t>Para el periodo a 31 de diciembrre  de 2020, el avance del indicador presenta un 82%, correspondiente al total de PAC ejecutado por valor de $29.392.505.526 frente al valor total programado para la vigencia de $35.920.665.406.</t>
  </si>
  <si>
    <t>Para el periodo a 31 de diciembre de 2020, el avance del indicador presenta un 91%, correspondiente al total de PAC de reservas presupuestales ejecutado por valor de $5.528..584.436 frente al valor total programado para la vigencia de $6.075.757.676.</t>
  </si>
  <si>
    <t>Durante el periodo del  01 de octubre al 31 de diciembre de 2020,  se realizó 1 modificación presupuestal correspondientes al presupuesto de funcionamiento, incrementando el porcentaje de avance del indicador del 100%.</t>
  </si>
  <si>
    <t>Al corte 31  de diciembre de 2020, el porcentaje de acance del indicador es del 73% que corresponde a la ejecución presupuestal de los recursos del FONDIGER, para un total ejecutado de $446.895.241.553 del total del presupuesto que es de $614.511.469.390. valor que se modifico porque se  efectuo redución presupuestal.</t>
  </si>
  <si>
    <t>Para el periodo con corte a 31  de diciembre de 2020 el porcentaje de avance del indocador es del 100%, lo que evidencia que se han generado 24 informes del total de 24 informes programados para la vigencia.</t>
  </si>
  <si>
    <t>A la fecha se han generado en total 48 informes mensuales de los 48 programados para la vigencia,  lo que equivale a un porcentaje de avance del 83 %.</t>
  </si>
  <si>
    <t>En el periodo comprendido entre Octubre y Diciembre del año 2020, se ha categorizado la información de 14 bienes inmuebles adquiridos por la entidad, los cuales fueron incorporados en las base de datos insumo para la depuración contable.</t>
  </si>
  <si>
    <t>En el periodo comprendido entre Octubre y Diciembre del año 2020, se siguen gestionado en el marco de la Resolución 03168 de 2015, la entrega de 34 predios para su manejo y custodia ante la Secretaría Distrital de Ambiente – SDA. En el momento el proceso esta en la fase final para la entrega a la autoridad ambiental.</t>
  </si>
  <si>
    <t>En el periodo comprendido entre Octubre y Diciembre del año 2020, se ha validado la información de 14 bienes inmuebles adquiridos por la entidad, los cuales fueron incorporados en las base de predios del IDIGER.</t>
  </si>
  <si>
    <t>Durante el periodo se aprobó el Anteproyecto de presupuesto para la  vigencia 2021  del proyecto de Inversión 7558- Fortalecimiento y modernización de la gestión institucional del IDIGER en Bogotá,  conforme a los requerimientos de la Dirección, atendiendo  oportunamente al 100% las solicitudes requeridas por la Oficina Asesora de Planeación, respecto a la programación frente a la asignación de cuota global para el mismo.</t>
  </si>
  <si>
    <t>Durante la vigencia se elaboraron y reportaron al 100% y oportunamente  oventa y tres (93) informes relacionados con el seguimiento físico y presupuestal de los Proyectos de Inversión 7558- Fortalecimiento y modernización de la gestión institucional del IDIGER en Bogotá y  1166 - Consolidación de la gestión pública eficiente del IDIGER como entidad coordinadora del SDGR - CC., requeridos por la Subdirectora Corporativa y Asuntos Disciplinarios y por parte de Dirección General, asÍ
*Octubre a Diciembre de 2020:  Cincuenta y Uno (51) informes
*Junio a Septiembre de 2020:  Dieciocho (18) informes
* Enero a Mayo de 2020: Veinticuatro (24) informes</t>
  </si>
  <si>
    <t xml:space="preserve">Durante la vigencia se han tramitado  al 100%  y oportunamente los 1.848 documentos requeridos así:
Junio a Septiembre: Cuatrocientos ochenta y nueve (489) documentos, así:
* Ocho (08) solicitudes de ajuste al proyecto de inversión, Versiones 08 a Versión 15.
* Ciento Cuarenta (140) solicitudes de CDP correspondientes al proyecto de inversión 7558.
* Ocho (08) solicitudes de CDP de gastos de funcionamiento.
* Cincuenta y un (51) informes de seguimiento presupuestal de vigencia y reservas.
* Cuarenta y ocho (48) revisiones de adiciones de contratos de prestación de servicios las cuales fueron remitidas por las áreas a la Oficina Asesora Jurídica para su respectivo trámite
* Treinta y ocho (38) Certificados de Insuficiencia o Inexistencia de Personal correspondientes al IDIGER.
* Catorce (14) Certificados de Inexistencia de Personal correspondientes a FONDIGER.
* Dos (02) reprogramaciones del PAC de reservas del proyecto de inversión 1166, 7558 y gastos de funcionamiento correspondientes a los meses de Octubre a Diciembre de 2020.
* Un (01) informe de seguimiento del Plan de acción de la Subdirección Corporativa y Asuntos Disciplinarios correspondiente a los meses de Junio a Septiembre de 2020.
* Un (01) informe de Gestión del Proyecto de Inversión 1166 correspondiente a los meses de Junio a Septiembre de 2020.
* Tres (03) actualizaciones de la base de datos del personal de la subdirección Corporativa y Asuntos Disciplinarios (Una por mes).
* Ciento treinta y tres (133) solicitudes de liberación y/o anulación de saldos del proyecto de inversión 7558 y gastos de funcionamiento.
* Cuarenta y Dos (42) documentos firmados con firma digital de la Subdirectora Corporativa y Asuntos Disciplinarios.
Junio a Septiembre: Cuatrocientos sesenta y cinco (466) documentos, así:
Abril a Mayo: Seiscientos diecisiete (617) documentos
Primer trimestre: Doscientos setenta y seis (276) documentos
</t>
  </si>
  <si>
    <t>Durante el periodo reportado se  realizaron y remitieron oportunamente a gestión Presupuestal las  tres (3) reprogramaciones del PAC requeridas, así:
*Octubre a Diciembre de 2020: Dos (2) así: 
* Una (1) reprogramación de PAC Reservas de Octubre a Diciembre de 2020.
*Una (1)  programación  Inicial de Enero a Diciembre para la vigencia 2021.
*Junio a Septiembre de 2020: Cuatro (4) así: * Una (1) reprogramación de PAC Reservas de Junio a Diciembre de 2020.
*Una (1) reprogramación de agosto a diciembre, proyecto 1166 y funcionamiento.
*Una (1)  programación de Agosto a diciembre de 2020 proyecto 7558
* Una (1) reprogramación de Octubre a Diciembre de 2020, proyecto 7558, 1166, gastos de funcionamiento y reservas.
* Abril a Mayo de 2020:  Dos (2) así: * Una (1) reprogramación del PAC de vigencia, reservas y pasivos exigibles correspondientes al proyecto de inversión 1166 - Consolidación de la gestión pública eficiente del IDIGER como entidad coordinadora del SDGR - CC y Gastos de Funcionamiento,  específicamente para los meses de Abril a diciembre de 2020.
*  Una (1) reprogramación del PAC de vigencia, reservas y pasivos exigibles correspondientes al proyecto de inversión 1166 - Consolidación de la gestión pública eficiente del IDIGER como entidad coordinadora del SDGR - CC y Gastos de Funcionamiento,  específicamente para los meses de Junio a Diciembre de 2020.
* Primer trimestre: Una (1) reprogramación del PAC de vigencia, reservas y pasivos exigibles correspondientes al proyecto de inversión 1166 - Consolidación de la gestión pública eficiente del IDIGER como entidad coordinadora del SDGR - CC y Gastos de Funcionamiento,  específicamente para los meses de Marzo a Diciembre de 2020.</t>
  </si>
  <si>
    <t>Durante el periodo se realizó la consolidación, revisión y envío a la OAP del Plan de Acción de Inversión, correspondiente Subdirección Corporativa y Asuntos Disciplinarios, correspondiente a los periodos de Enero a Mayo de 2020, el cual fue reportado en el mes de junio de 2020.
Por otra parte, en el mes de septiembre se remitió a las áreas la solicitud de reporte de seguimiento al Plan de acción con corte junio a spetiembre de 2020, el cual deberá ser reportado en el mes de octubre de 2020.
En el mes de Octubre se brindó apoyo al reporte del Plan de Acción Institucional de la Subdirección Coporativa y Asuntos Disciplinarios, correspondiente a los meses de Junio a Septiembre de 2020 teniendo en cuenta que el profesional especializado contratado para esta activiadad inició su contrato en el mes de Septiembre.</t>
  </si>
  <si>
    <t>Durante el primer semestre se llevó a cabo a través de correos masivos recordación de los valores, así como además se frealizó un concurso a fin de afianzar los conocimientos sobre este aspecto. 
De abril a Mayo  no se lograron desarrollar las actividades de talleres y reforzamiento de las campañas, dado que por un lado la contratista que soportaba los temas se fue de la Entidad y por otro las acciones de Gestión del Talento Humano durante los meses de abril a mayo se volcaron a la generación de actividades de prevención del COVID-19, así ccomo a la construciión de protocolos, resoluciones, circulares y demás necesarias para el manejo del virus.
En los meses de junio a agosto, se socializó cada uno de los valores de manera semanal y el conjunto de los valores,así como el Código de Integridad del Distrito.
En el mes de septiembre se le solicitó a los Gestores de Integridad adelantar el curso Líderes de la Cultura de Integridad, así como además el día 21 de septiembre se llevó a cabo reunión con los gestores de integridad.
En el mes de noviembfre se desarrolló la semana del Código de Integridad, así mismo se desarrolló el Día del servidor Público, mediante el cual se desarrollaron varias actividades dirigidas a la apropiación de los valores de la Entidad . Se adelantaron charlas por cada dependencias sobre el código de integridad de la Entidad. Adicionalmente, los gestores realizaron varias capacitaciones sobre el tema. Se diseñó el informe de la gestión realizada sobre el Plan de Integridad y se remitió a la Oficina de Planeación el día 30 de diciembre de 2020.</t>
  </si>
  <si>
    <t>De junio a Agosto, se trabajó en la Resolución de la adopción de los lineamientos de teletrabajo ordinario en la Entidad, la cual tratada en la Comsión de Personal y se proyectado, la Oficina Jurídica la aprobó y se remitió a la Dirección.
El 28 de septiembre, se remitió al Sindicato el proyecto de resolución de la adopción de los lineamientos de teletrabaajo.
Mediante Resolución 435 del 31 de diciembre se estipularon los lineamientos para la implementación del Teletrabajo en la Entidad, faltaron por realizar las otras etapapas para poder implementar el Teletrabajo en la Entidad, esta actividad se incluirá en el Plan de Acción de la Vigencia 2021.</t>
  </si>
  <si>
    <t>En el aplicativo aún no se tienen personas caracteriadas, sin embargo con la planta de personal  generada  por el SIDEAP, se está identificando la población con estas características. Se llevará a cabo reunión con TICS a fin de determinar esta caracterización en el PERNO.
Se realizó en eldia 13 de octubre y el 19 de noviembre  mesa de trabajo con TICS a fin de quecaracterizar a la población en el aplicativo Perno, sin embargo no se realizó toda vez que no se contó con una persona de soporte para esta actividad.</t>
  </si>
  <si>
    <t xml:space="preserve">De enero a mayo de 2020, se efectuaron tres procesos de encargos al interior de la Entidad, se logró realizar las actas de posesión de los siguientes servidores públicos correspondientes a los procesos primero y segundo: Carmenza González, Profesional  Universitario 219-12 de TICS, Oscar Ovalle en el Cargo Profesional Universitario 219-12 de la Oficina Asesora Jurídica - Precontractual y Andrés Arandia en el Cargo Profesional Especializado 222-23 de la Subdirección de Análisis. 
De junio a septiembre se realizaron  tres procesos de encargos en la Entidad, en el  primero se posesionaron tres servidores: Oscar Cañon Caldas en el Profesional Especializado 222-23 en la Subdirección para el Majejo de Emergencias, Nubia Mora Muñoz Profesional universitario 219-8, en TICS y Mateo Cabrera en el cargo Profesional Universitario 219-1.  En el segundo proceso se posesionaron los siguientes servidores: Maria Alejandra Cuellar en el Profesional Universitario 219-8 y Andrés Felipe Rodríguez en el Profesional Universitario 219- 12 de la Subdirección de Análisis. del tercero se emitió los resultados el día 25 de septiembre.
En el mes de octubre se realizó el Encargo de Christian Núñez mediante Resolución 299 de 2020, en la Subdirección para el Manejo de Emergencias, cargo Profesional Universitario 219-12. </t>
  </si>
  <si>
    <t>Se efectuaron entrevistas de retiro a los jefes que se fueron de la entidad, como a funcionarios que se fueron por la declaratoria de las vacancias temporales por irse a otras entidades en periódo de prueba o en comisión de servicios para desempeñar cargos de libre nombramiento y remoción.
En el mes de agosto se llevó una charla de gestión del cambio para las personas provisionales de la Entidad, con ocasión a su posible retico con la Convocatoria 810 de 2020.
Se realizó con Compensar una Charla en el mes de octubre sobre Colocación de Empleo, Así mismo, se llevó a cabo con Compensar tres talleres para prepensionados prepensionados y se inscribieron adicionalmente al programa que tiene el Departamento Admnistrativo del Servicio Civil Distrital  los servidores quienes están demtro de los diez años de pensión.</t>
  </si>
  <si>
    <t>A mayo se realizó un informe de  ausentismos por incapacidades .
Se lleva una base de datos mensual  donde se registran los ausentismos., a través del cual se realizán los informes.
En el mes de septiembre se realizó un  informe de ausentismos y movilidad de personal. 
Se consolidó el informe de ausentismo de manera trimestral y anual, con corte a diciembre 31 de 2020.</t>
  </si>
  <si>
    <t>En el mes de agosto se elaboraron los estudios previsos, se realizó el estudio de mercado y se pasó el proceso a  la Oficina Asesora Jurídica en la segunda semana de dicho mes.
En el mes de septiembre el comité de contratación tomó la decisión de no llevara a cabo el proceso, toda vez que solicitaron la actualización de los procedimientos de la Entidad por parte de la Oficina Asesora de Planeación.</t>
  </si>
  <si>
    <t>A mayo de 2020, por la medida de aislameineto preventivo se han tenido dificultades para el desarrollo del Plan, se han promocionado capacitaciomes virtuales con el apoyo de otras entidades como el Departamento Administrativo del servicio Civil, Veeduría Dstrital y Secretaría General, skin embargo estas entidades no han fremitido las certificacones de los cursos terminados.
De junio a agosto de 2020, se desarrollaron los cursos de Teletrabajo, Implementación Política Pública. Gobernanza Pública Transparente y Uso Estratégico de la Información, Monitoreo y Políticas Públicas, Gobernanza Pública, Inteligencia Emocional, Neurolinguistica, Participación Ciudadana , Formación Competencias en Supervisión de Contratos Estatales y Deberes y Prohibiciones del servidor Público.
En el mes de agosto se radicaron los estudios previos de capacitación a la Oficina Asesora de Planeación, con la finalidad de contratar a una universidad para su desarrollo.
En el mes de octubre se suscribió contrato con la Universidad Francisco José de Caldas y se desarrollaron 14 cursos, marco Internacional de Auditoría Interna, Papeles de Trabajo, Política Nacional Gestión de Riesgos, Conservación de Documentos, Gestión del Conocimiento e Innovación, Normatividad Tributaria, Contratación Estatal, Herramientas Ofimáticas, Redacción y Ortografía, Planeación Estratégica, Arcgis, Atención al Ciudadano, Ética, Coaching y Liderazgo . Igualmente se realizó la capacitación en Ley de Transparencia con la Veeduría Distrital, talleres de trabajo en equipo por medio de la ARL, y capacitaciones a los Gestores de Integridad. LLegando a un porcentaje de ejecución del 79%.</t>
  </si>
  <si>
    <t>De enero a mayo .Por la medida de aislamiento social no se han podido realizar actividades como el torneo de bolos, baloncesto, caminata ecológica, visitas a museos, entre otras, las cuales serán reprogramadas de acuerdo como sigan dichas medidas. Se han realizado actividades relaconadas con el salario emocional y con tarjetas virtuales de celebraciones. Se alcanzó a realizar la celebración del día de la mujer.
De junio a agosto se desarrollaron las siguientes actividades: Entrega de Bonos por cumpleaños, Taller de Prepensionados, Taller de Alimentación Saludable; Vacaciones Recreativas (2 días de actividades), Taller de Paternidad y Maternidad Responsable (2 talleres), Taller de Trabajo en Equipo.
El contrato con compensar terminó el 17 de julio de 2020. En el mes de agosto y septiembre  se realizaron los estudios previso y se pasaron a la Oficina Asesora Jurídica.
En el mes de octubre de 2020 se suscribió contrato nuevo con Compensar. De ocutubre a Diciembre se desarrollaron las siguientes actividsades: se realizaron actividades como Manualidades Navideñas, Día del Dulce de los Niños, Navidad de los Niños, Incentivos, Día del Servidor Público, taller de baile, taller de prepensionados, taller de hábitos Saludables, Celebración de Cumpleaños, Vacaciones Recreativas, Celebración del Día de la Familia, Legando a un porcentaje de ejecución del 79%</t>
  </si>
  <si>
    <t>En el segundo trimestre se diseñó la metodología para el otorgamiento de incentivos a equipos de trabajo .  El pllan ejecutado se dará al fin de año.
Mediante Resolución 209 del 23 de julio de 2020 se estableció la metodología para el otorgamiento de incentivos a equipos de trabajo, lo cual hace parte de los compromisos del plan de incentivos adoptado mediante fResolución 38 de 2020.
En el mes de diciembre se otorgaron los incentivos mediante  la Resolución No. 407 del 7 de diciembre del 2020 y se efectuó  el evento respectivo a través de la plataforma de Compensar.</t>
  </si>
  <si>
    <t xml:space="preserve">De junio a agosto se dearrolló la charla de trabajo en equipo y manejo del estrés. 
El Departamento Adinistrativo del Servicio Civil se encuentra adelantando una nueva evaluación teniendo en cuenta que se presentó un cambio en la Administración de las Entidades Públicas, hasta que se entregue este nuevo informe se estará trabajando con el que se tiene.
En el mes de octubre se llevó a cabo charlas de autocuidado emocional y manejo del estrés, acoso laboral  (Secretaría de la Mujer ) , ambiemtes laborales inclusivos, manejo del cambio, fortalecimiento habilidades comunicacitvas, 
Se instauraron  todos los viernes una pieza comunicactiva Viernes de Bienestar, cin la finalidad de llevar mensajes positivos a los servidores. Piezas por parte del Comité de Convicvencia. Idiger me EscuchaSe llevó a cabo el programa Idiger Me Escucha.
En el mes de diciembre de 2020 se finalizó la aplicación de la Encuesta de clima laboral por parte del Departamento Administrativo del Servicio Civil, en enero dicha entidad remirirá el reporte.
En diciembre se realizo la feria de vivienda con Davivienda. Se realizó a través de la Universidad Distrital una capacitación de trabajo en equipo y coaching. </t>
  </si>
  <si>
    <t xml:space="preserve">Para el segundo trimestre, las actividades se volcaron en su gran mayoría al manejo del COVID-19. Hubo actividades que por temas de aislamiento preventivo no se lograron efectuar como la semana  de las 3P, vacunación. Taller de higiene postural  capacitaciones en temas específicos, jornadas de orden y aseo. En lugar de ello se efecguaron capacitaciones sobre el lavado de manos y el uso del tapabocas principlamnete.
De Junio a Agosto se realizaron 45 correspondientes a afiliaciones, pago ARL, días de las 3P, actualización de indicadores de accidentalidad,estudios previos de EMO,  Botiquines, auditoría, realizar  solicitud de cambios en fechas de cobertura ARL , Charla en resolución de conflictos en la vía - PESV, mediciones higiénicas ambientales : Radiaciones no ionizantes, iluminación, temperatura, ruido, confort acústico , seguimientos médico por covid 19: 17, Socialización segunda versión protocolo de bioseguridad y charla de socialización de protocolo de bioseguridad .
Dentro de las actividades desarrrolladas en el mes de septiembre se tiene la realización de los dos días de las 3P (17  y  18 de septiembre) dentro de los cuales se dictaron charlas virtales en cultura ciudadana relacionada con el Plan Estratégico de Seguridad Vial, Responsabilidad Civil, Penal y Administrativa en el SG-SST  y tips de higiene postural, dirigindo a todos los colaboradores. Así mismo, los días 29 y 30 de septiembre se efectuó una capacitación presencial a los funcionarios del área funcional de Serbvicios de Logística de la Subdirección para el Manejo de emergencias y Desastres en manejo preventivo de montacargas. 
Igualmente, en el mes de septiembre se adelantaron los estudios previos y de mercado de los procesos de adquisición de botiquines, Auditoría al SG-SST y exámenes médicos ocupacionales. Así como, se realizó la evaluación al SG-SST, dejando las evidencias correspondienrtes. 
Por otro lado,  el 3 de septiembre se efectuó  mediciones de radiaciones no ionizantes en  las bodegas 7 , 11 y  C4. El mismo día se refectuó la medición de la iluminación en  la Subdirección de Reducción del Riesgo y Adaptación al Cambio Climático. 
Documentación de los procedimientos Gestión del Cambio, inspecciones Planeadas, aprobados por la SCAD, pendiente de asignación de código por parte de la OAP.
De octubre a diciembre de 2020 se desarrolló la Auditoría del Sistema de Seguridad y Salud en el Trabajo, la contratación de botiquines, actualización de indicadores de ausentismo, capacitaciones en temas de SST, inducción y reinducción al sistema, curso de trabajo seguro en alturas, exámenes médicos de trabajo seguro en alturas, capacitaciones de montacarga.
</t>
  </si>
  <si>
    <t>En el mes de mayo a pesar de no contar con el plan de acción aún diseñado, se ttabajó aenciones psicosociales, las cuales hacen parte del plan, se han atendieron 18 personas.
Entre los meses de junio a septiembre, se desarrollaron charlas y talleres en Manejo del Cambio, Trabajo en Equipo, Manejo del strés, Autocuidado Emocional. Hábitos de higiene y comunicación. Así misno se llevo a cabo atención psicosocial individualizada a los servidores de la Entidad.
Se realizaron charlas individuales con los funcionarios que requerían atención psicosocial, charlas de relaciones personales, reforzamiento de la cultura organizacional a través de valores, comunicación asertiva. manejo de pausas activas.</t>
  </si>
  <si>
    <t xml:space="preserve">A mayo de 2020 no se actualizaron procedimientos del área, con  la Oficina Asesora de Planeación, sin embargo se trabajó en la actualización del procedimjento de la queja de acoso laboral con el Comité de Convivencia Laboral y se están diseñando los instrumentos relacionados con la metodología de trabajo en equipos.
De junio a agosto de 2020, se trabajó en el diseño del procedimiento de Talento No Palanca.
En el mes de septiembre, se actualizaron los procedimientos de Gestión del Cambio, Inspecciones Planeadas, 
De octubre a diciembre se actualizaron siete (7) pocedimientos, Gestión del Cambio, Talento No Palanca, Inspecciones Planeadas, Acoso Laboral, vinculación, entrega epp y desvinculación
</t>
  </si>
  <si>
    <t xml:space="preserve">Al mes de mayo se tenía pendiente la verificación de las hojas de vida en el sistema , por  falta de prsonal en el área de Talento Humano. incorporar. Se realizará la revisión de las hojas de vida pendientes en el  mes de junio de 2020.
Del mes de junio a septiembre, se revisaron 10 hojas de vida en el Sideap y en físico.
De octubre a diciembre se revisaron 12 hojas de vida en el Sideap. </t>
  </si>
  <si>
    <t>El primer trimestre y segundo trimestre de 2020, se actualizó la matriz de seguimiento del acuerdo laboral 2018 - 2020, encontrando 112 puntos acordados, de los cuales se les ha hecho seguimiento a la totalidad de ellos. 
Al mes de agosto de 2020, se trabajaron 40 puntos de los 164 de los pliegos de condiciones. Todos los meses se están llevndo las mesas de seguimiento.
En el mes de septiembre se dió por terminada la mesa de negociación con SINTRAIDIGER, se revisaron la totalidad de los puntos. En el mes de octubre se suscribirá el Cuerdo laboral 2020-2022.
El 24 de octubre de 2020 se firmó el Acta del Acuerdo con el Sindicato y fue socializada al interior de la Entidad a través de Comunicaciónes así como a través del correo de talento Humano.</t>
  </si>
  <si>
    <t>Se realizó el autodiagnóstico de dos matrices,  la MATRIZ GETH  TALENTO HUMANO  Y GESTIÓN CÓDIGO DE INTEGRIDAD,   las cuales fueron remitidas a la Oficina Asesora de Planeación mediante correo electrónico el día 1 de septiembre de 2020.
Se realizó actualización de la Matrices a diciembre de 2020 y quedó consignada en el Plan  Estratégico de Talento Humano.</t>
  </si>
  <si>
    <t>Al mes de mayo no se efecturaon actividades relaciobadas con esta actividad durante los meses de enero a mayo de 2020, por cuanto muchas de las actividades del área estuvieron relacionadas con la prevención y manejo del COVID.
Durante los meses de junio a julio, se desarrollaran charlas por cada dependencia a fin de dar a conocer el quehacer de cada área, así como sus metas.
Se realizó con la Universidad Francisco José de Caldas un curso de 40 horas de Gestión del Conocimiento e Innovación dirigido  alos servidores públicos de la Entidad.</t>
  </si>
  <si>
    <t>Se está construyendo el informe de acuerdo con lo reportado por los funcionarios en la Declaración de Bienes y Rentas y actualización de la Hoja de Vida del Sideap. Se entregará en el mes de octubre.
De acuerdo con lo reportado por los funcionarios en la Declaración de Bienes y Rentas y actualización de la Hoja de Vida del Sideap no se evidenció conflictos de interses en los servidores públicos que ingresaron a la Entidad, se realizó seguimiento antes de su ingreso.</t>
  </si>
  <si>
    <t>Se viene surtiendo con la Comisión Nacional  del Servicio Civil la Convocatoria 4, la Entidad emitió el CDP, la Resolución de expedición del CRP y  Pago (No.269) , se expidió el CRP No. 570 de 2020.
Se realizó la firma del Acuerdo de la Convocatoria 4 del Distrito y fue reitido a la Comisión Nacional del Servicio Civil. la convocatoria será publicada en la página de la CNSC en el mes de Enero de 2021.</t>
  </si>
  <si>
    <t>Se trabajo en la consolidación de evidencias de cada componente de los procesos de la subdireción Corporativa.</t>
  </si>
  <si>
    <t>El área de gestión de pagos de enero de 2020 a diciembre 30 de 2020 ha tramitado un total de 4.584 órdenes de pago por valor de $106.805.980.525, de las cuales 1.569 órdenes de pago corresponden a recursos FONDIGER tramitadas a través de Fiducia Pública por valor de $ 69.159.935.986 y 3.015 órdenes de pago de recursos IDIGER tramitadas a través de la Cuenta Única Distrital por valor de $37.646.044.539</t>
  </si>
  <si>
    <t>Durante la vigencia 2020 se han pagado 1.537 órdenes de pago a un valor unitario de $23.181 así:
Primer trimestre 2020:  608 órdenes de pago
Segundo Trimestre  2020:  253 órdenes de pago
Tercer Trimestre  2020:  295 órdenes de pago
Cuarto Trimestre 2020: 381 órdenes de pago
Durante el año 2020, con relación a la  ejecución del contrato 482 de 2019, se han pagado 1.537 órdenes de pago efectivamente cobradas por los beneficiarios, por tanto por comisión fiduciaria se ha pagado  la suma de $ 35.638.419, lo que corresponde a una ejecución financiera del 35,64% del valor total del contrato. El valor por girar corresponde a $ 64.361.581 equivalente a un 64.36% del valor del contrato.</t>
  </si>
  <si>
    <t>El indicador presenta una ejecución del 59%,. Es importante mencionar que  el proceso contractual de Digiturno se declaró desierto, así mismo no fue ejecutado el recurso para la adecuación locativa ni para la adecuación hidráulica , de igual forma por la pandemia el valor de servicios públicos disinuyó por tal motivo no se comprometieron los recursos en su totalidad. De igual manera es importante resaltar que los procesos contractuales de vigilancia y mantenimiento de vehículos no fueron contratados en la vigencia 2020, por esta razón pese a la gestión efectuada los recursos no se comprometieron en un 100%</t>
  </si>
  <si>
    <t>Se ha participado en las actividades de la secretaria de movilidad especificamente en capacitación, se efectuaron 3 capacitaciones en seguridad via socializada a toda la Entidad, una en ecoconducción a los conductores y fue socializado el formato de inspección preoperacional el cual fue sistematizado para estar acorde con la política de cero papel</t>
  </si>
  <si>
    <t>En el trimestre se recibió reclamación por perdida de equipo en la estación fucha que fue informado a la aseguradora, por otro lado se efectuó prorroga y adición al contrato de seguros</t>
  </si>
  <si>
    <t>Estos son los datos de todas las Resoluciones proyectadas, revisadas y expedidas.</t>
  </si>
  <si>
    <t>1  Sola acta celebrada por el consejo directivo.</t>
  </si>
  <si>
    <t>Se realizaron en el ultimo trimestre 91  procesos.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</si>
</sst>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_(&quot;$&quot;\ * \(#,##0.00\);_(&quot;$&quot;\ * &quot;-&quot;??_);_(@_)"/>
    <numFmt numFmtId="164" formatCode="_-* #,##0_-;\-* #,##0_-;_-* &quot;-&quot;_-;_-@_-"/>
    <numFmt numFmtId="165" formatCode="_-&quot;$&quot;\ * #,##0.00_-;\-&quot;$&quot;\ * #,##0.00_-;_-&quot;$&quot;\ * &quot;-&quot;??_-;_-@_-"/>
    <numFmt numFmtId="166" formatCode="_-* #,##0.00_-;\-* #,##0.00_-;_-* &quot;-&quot;??_-;_-@_-"/>
    <numFmt numFmtId="167" formatCode="_(&quot;$&quot;\ * #,##0_);_(&quot;$&quot;\ * \(#,##0\);_(&quot;$&quot;\ * &quot;-&quot;??_);_(@_)"/>
    <numFmt numFmtId="168" formatCode="0.0%"/>
    <numFmt numFmtId="169" formatCode="_-&quot;$&quot;\ * #,##0_-;\-&quot;$&quot;\ * #,##0_-;_-&quot;$&quot;\ * &quot;-&quot;_-;_-@"/>
    <numFmt numFmtId="170" formatCode="d\.m"/>
    <numFmt numFmtId="171" formatCode="_(* #,##0_);_(* \(#,##0\);_(* &quot;-&quot;??_);_(@_)"/>
    <numFmt numFmtId="172" formatCode="_-* #,##0_-;\-* #,##0_-;_-* &quot;-&quot;??_-;_-@_-"/>
  </numFmts>
  <fonts count="22" x14ac:knownFonts="1">
    <font>
      <sz val="10"/>
      <color rgb="FF000000"/>
      <name val="Arial"/>
    </font>
    <font>
      <sz val="10"/>
      <color rgb="FF000000"/>
      <name val="Arial"/>
      <family val="2"/>
    </font>
    <font>
      <sz val="14"/>
      <color theme="1" tint="0.499984740745262"/>
      <name val="Arial"/>
      <family val="2"/>
    </font>
    <font>
      <sz val="14"/>
      <color rgb="FF7F7F7F"/>
      <name val="Arial"/>
      <family val="2"/>
    </font>
    <font>
      <sz val="11"/>
      <color rgb="FF7F7F7F"/>
      <name val="Arial"/>
      <family val="2"/>
    </font>
    <font>
      <sz val="11"/>
      <name val="Arial"/>
      <family val="2"/>
    </font>
    <font>
      <sz val="14"/>
      <color rgb="FF000000"/>
      <name val="Arial"/>
      <family val="2"/>
    </font>
    <font>
      <b/>
      <sz val="14"/>
      <color rgb="FF000000"/>
      <name val="Arial"/>
      <family val="2"/>
    </font>
    <font>
      <b/>
      <sz val="14"/>
      <name val="Arial"/>
      <family val="2"/>
    </font>
    <font>
      <sz val="14"/>
      <name val="Arial"/>
      <family val="2"/>
    </font>
    <font>
      <b/>
      <sz val="28"/>
      <color rgb="FF000000"/>
      <name val="Arial"/>
      <family val="2"/>
    </font>
    <font>
      <sz val="11"/>
      <color rgb="FFFF0000"/>
      <name val="Arial"/>
      <family val="2"/>
    </font>
    <font>
      <sz val="11"/>
      <color rgb="FF000000"/>
      <name val="Arial"/>
      <family val="2"/>
    </font>
    <font>
      <sz val="10"/>
      <name val="Arial"/>
      <family val="2"/>
    </font>
    <font>
      <sz val="11"/>
      <color indexed="8"/>
      <name val="Arial"/>
      <family val="2"/>
    </font>
    <font>
      <sz val="10"/>
      <color rgb="FF000000"/>
      <name val="Arial"/>
      <family val="2"/>
    </font>
    <font>
      <b/>
      <sz val="11"/>
      <name val="Arial"/>
      <family val="2"/>
    </font>
    <font>
      <b/>
      <sz val="11"/>
      <color rgb="FF000000"/>
      <name val="Arial"/>
      <family val="2"/>
    </font>
    <font>
      <b/>
      <i/>
      <sz val="18"/>
      <name val="Arial"/>
      <family val="2"/>
    </font>
    <font>
      <sz val="11"/>
      <color theme="1"/>
      <name val="Arial"/>
    </font>
    <font>
      <sz val="11"/>
      <name val="Arial"/>
    </font>
    <font>
      <sz val="11"/>
      <color theme="1"/>
      <name val="Arial"/>
      <family val="2"/>
    </font>
  </fonts>
  <fills count="13">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0"/>
        <bgColor indexed="64"/>
      </patternFill>
    </fill>
    <fill>
      <patternFill patternType="solid">
        <fgColor theme="0"/>
        <bgColor rgb="FFFFFFFF"/>
      </patternFill>
    </fill>
    <fill>
      <patternFill patternType="solid">
        <fgColor theme="7" tint="0.79998168889431442"/>
        <bgColor rgb="FF4F81BD"/>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7" tint="0.79998168889431442"/>
        <bgColor rgb="FFDDD9C3"/>
      </patternFill>
    </fill>
    <fill>
      <patternFill patternType="solid">
        <fgColor theme="7" tint="0.79998168889431442"/>
        <bgColor indexed="64"/>
      </patternFill>
    </fill>
    <fill>
      <patternFill patternType="solid">
        <fgColor theme="7" tint="0.79998168889431442"/>
        <bgColor rgb="FFFFFFFF"/>
      </patternFill>
    </fill>
    <fill>
      <patternFill patternType="solid">
        <fgColor theme="0"/>
        <bgColor rgb="FFDDD9C3"/>
      </patternFill>
    </fill>
  </fills>
  <borders count="54">
    <border>
      <left/>
      <right/>
      <top/>
      <bottom/>
      <diagonal/>
    </border>
    <border>
      <left/>
      <right/>
      <top/>
      <bottom/>
      <diagonal/>
    </border>
    <border>
      <left/>
      <right/>
      <top style="medium">
        <color rgb="FF7F7F7F"/>
      </top>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bottom style="thin">
        <color rgb="FF7F7F7F"/>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style="thin">
        <color rgb="FF7F7F7F"/>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right style="thin">
        <color rgb="FF7F7F7F"/>
      </right>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style="thin">
        <color rgb="FF7F7F7F"/>
      </bottom>
      <diagonal/>
    </border>
    <border>
      <left style="thin">
        <color theme="0" tint="-0.499984740745262"/>
      </left>
      <right style="thin">
        <color theme="0" tint="-0.499984740745262"/>
      </right>
      <top style="thin">
        <color rgb="FF7F7F7F"/>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diagonal/>
    </border>
    <border>
      <left/>
      <right/>
      <top/>
      <bottom style="thin">
        <color indexed="64"/>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rgb="FF7F7F7F"/>
      </right>
      <top style="thin">
        <color rgb="FF7F7F7F"/>
      </top>
      <bottom/>
      <diagonal/>
    </border>
    <border>
      <left style="thin">
        <color theme="0" tint="-0.499984740745262"/>
      </left>
      <right style="thin">
        <color rgb="FF7F7F7F"/>
      </right>
      <top/>
      <bottom style="thin">
        <color rgb="FF7F7F7F"/>
      </bottom>
      <diagonal/>
    </border>
    <border>
      <left style="thin">
        <color theme="0" tint="-0.499984740745262"/>
      </left>
      <right/>
      <top/>
      <bottom style="thin">
        <color rgb="FF7F7F7F"/>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rgb="FF7F7F7F"/>
      </right>
      <top/>
      <bottom style="thin">
        <color rgb="FF808080"/>
      </bottom>
      <diagonal/>
    </border>
    <border>
      <left style="thin">
        <color rgb="FF7F7F7F"/>
      </left>
      <right style="thin">
        <color theme="0" tint="-0.499984740745262"/>
      </right>
      <top style="thin">
        <color theme="0" tint="-0.499984740745262"/>
      </top>
      <bottom/>
      <diagonal/>
    </border>
    <border>
      <left style="thin">
        <color rgb="FF7F7F7F"/>
      </left>
      <right style="thin">
        <color theme="0" tint="-0.499984740745262"/>
      </right>
      <top/>
      <bottom style="thin">
        <color theme="0" tint="-0.499984740745262"/>
      </bottom>
      <diagonal/>
    </border>
    <border>
      <left style="thin">
        <color theme="0" tint="-0.499984740745262"/>
      </left>
      <right/>
      <top style="thin">
        <color rgb="FF7F7F7F"/>
      </top>
      <bottom/>
      <diagonal/>
    </border>
    <border>
      <left/>
      <right style="thin">
        <color theme="0" tint="-0.499984740745262"/>
      </right>
      <top style="thin">
        <color rgb="FF7F7F7F"/>
      </top>
      <bottom/>
      <diagonal/>
    </border>
    <border>
      <left style="thin">
        <color rgb="FF7F7F7F"/>
      </left>
      <right/>
      <top/>
      <bottom/>
      <diagonal/>
    </border>
    <border>
      <left style="thin">
        <color rgb="FF7F7F7F"/>
      </left>
      <right/>
      <top style="thin">
        <color theme="0" tint="-0.499984740745262"/>
      </top>
      <bottom style="thin">
        <color rgb="FF7F7F7F"/>
      </bottom>
      <diagonal/>
    </border>
  </borders>
  <cellStyleXfs count="6">
    <xf numFmtId="0" fontId="0" fillId="0" borderId="0"/>
    <xf numFmtId="9" fontId="1" fillId="0" borderId="0" applyFont="0" applyFill="0" applyBorder="0" applyAlignment="0" applyProtection="0"/>
    <xf numFmtId="164" fontId="1" fillId="0" borderId="0" applyFont="0" applyFill="0" applyBorder="0" applyAlignment="0" applyProtection="0"/>
    <xf numFmtId="44" fontId="13" fillId="0" borderId="15" applyFont="0" applyFill="0" applyBorder="0" applyAlignment="0" applyProtection="0"/>
    <xf numFmtId="166" fontId="15" fillId="0" borderId="0" applyFont="0" applyFill="0" applyBorder="0" applyAlignment="0" applyProtection="0"/>
    <xf numFmtId="165" fontId="15" fillId="0" borderId="0" applyFont="0" applyFill="0" applyBorder="0" applyAlignment="0" applyProtection="0"/>
  </cellStyleXfs>
  <cellXfs count="346">
    <xf numFmtId="0" fontId="0" fillId="0" borderId="0" xfId="0" applyFont="1" applyAlignment="1"/>
    <xf numFmtId="0" fontId="5" fillId="2" borderId="26" xfId="0" applyFont="1" applyFill="1" applyBorder="1" applyAlignment="1">
      <alignment horizontal="center" vertical="center" wrapText="1"/>
    </xf>
    <xf numFmtId="9" fontId="5" fillId="2" borderId="26" xfId="1" applyFont="1" applyFill="1" applyBorder="1" applyAlignment="1">
      <alignment horizontal="center" vertical="center" wrapText="1"/>
    </xf>
    <xf numFmtId="9" fontId="5" fillId="2" borderId="27" xfId="1" applyFont="1" applyFill="1" applyBorder="1" applyAlignment="1">
      <alignment horizontal="center" vertical="center" wrapText="1"/>
    </xf>
    <xf numFmtId="0" fontId="5" fillId="2" borderId="28" xfId="0" applyFont="1" applyFill="1" applyBorder="1" applyAlignment="1">
      <alignment horizontal="center" vertical="center" wrapText="1"/>
    </xf>
    <xf numFmtId="0" fontId="6" fillId="2" borderId="1" xfId="0" applyFont="1" applyFill="1" applyBorder="1"/>
    <xf numFmtId="0" fontId="6" fillId="2" borderId="15" xfId="0" applyFont="1" applyFill="1" applyBorder="1"/>
    <xf numFmtId="0" fontId="6" fillId="2" borderId="1" xfId="0" applyFont="1" applyFill="1" applyBorder="1" applyAlignment="1">
      <alignment horizontal="center" vertical="center"/>
    </xf>
    <xf numFmtId="0" fontId="6" fillId="2" borderId="15" xfId="0" applyFont="1" applyFill="1" applyBorder="1" applyAlignment="1">
      <alignment horizontal="center" vertical="center"/>
    </xf>
    <xf numFmtId="0" fontId="6" fillId="0" borderId="0" xfId="0" applyFont="1"/>
    <xf numFmtId="0" fontId="6" fillId="0" borderId="0" xfId="0" applyFont="1" applyAlignment="1"/>
    <xf numFmtId="0" fontId="6" fillId="3" borderId="2" xfId="0" applyFont="1" applyFill="1" applyBorder="1" applyAlignment="1">
      <alignment horizontal="center" vertical="center"/>
    </xf>
    <xf numFmtId="0" fontId="6" fillId="7" borderId="1" xfId="0" applyFont="1" applyFill="1" applyBorder="1"/>
    <xf numFmtId="0" fontId="6" fillId="7" borderId="0" xfId="0" applyFont="1" applyFill="1"/>
    <xf numFmtId="0" fontId="6" fillId="7" borderId="0" xfId="0" applyFont="1" applyFill="1" applyAlignment="1"/>
    <xf numFmtId="0" fontId="6" fillId="3" borderId="1" xfId="0" applyFont="1" applyFill="1" applyBorder="1" applyAlignment="1">
      <alignment horizontal="center" vertical="center"/>
    </xf>
    <xf numFmtId="9" fontId="6" fillId="7" borderId="1" xfId="0" applyNumberFormat="1" applyFont="1" applyFill="1" applyBorder="1"/>
    <xf numFmtId="0" fontId="7" fillId="3" borderId="3" xfId="0" applyFont="1" applyFill="1" applyBorder="1" applyAlignment="1">
      <alignment horizontal="center" vertical="center"/>
    </xf>
    <xf numFmtId="0" fontId="6" fillId="2" borderId="1" xfId="0" applyFont="1" applyFill="1" applyBorder="1" applyAlignment="1">
      <alignment horizontal="center"/>
    </xf>
    <xf numFmtId="0" fontId="6" fillId="2" borderId="1" xfId="0" applyFont="1" applyFill="1" applyBorder="1" applyAlignment="1">
      <alignment horizontal="center" vertical="center" wrapText="1"/>
    </xf>
    <xf numFmtId="0" fontId="6" fillId="2" borderId="15" xfId="0" applyFont="1" applyFill="1" applyBorder="1" applyAlignment="1">
      <alignment horizontal="center" vertical="center" wrapText="1"/>
    </xf>
    <xf numFmtId="9" fontId="6" fillId="7" borderId="0" xfId="0" applyNumberFormat="1" applyFont="1" applyFill="1"/>
    <xf numFmtId="0" fontId="9" fillId="0" borderId="15" xfId="0" applyFont="1" applyBorder="1"/>
    <xf numFmtId="0" fontId="7" fillId="2" borderId="1"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5" xfId="0" applyFont="1" applyFill="1" applyBorder="1" applyAlignment="1">
      <alignment horizontal="left" vertical="center" wrapText="1"/>
    </xf>
    <xf numFmtId="0" fontId="6" fillId="0" borderId="1" xfId="0" applyFont="1" applyFill="1" applyBorder="1"/>
    <xf numFmtId="9" fontId="6" fillId="0" borderId="0" xfId="0" applyNumberFormat="1" applyFont="1" applyFill="1"/>
    <xf numFmtId="0" fontId="6" fillId="0" borderId="0" xfId="0" applyFont="1" applyFill="1"/>
    <xf numFmtId="0" fontId="6" fillId="0" borderId="0" xfId="0" applyFont="1" applyFill="1" applyAlignment="1"/>
    <xf numFmtId="0" fontId="6" fillId="0" borderId="15" xfId="0" applyFont="1" applyFill="1" applyBorder="1"/>
    <xf numFmtId="0" fontId="3" fillId="4" borderId="40" xfId="0" applyFont="1" applyFill="1" applyBorder="1" applyAlignment="1">
      <alignment vertical="center" wrapText="1"/>
    </xf>
    <xf numFmtId="0" fontId="3" fillId="4" borderId="40" xfId="0" applyFont="1" applyFill="1" applyBorder="1" applyAlignment="1">
      <alignment horizontal="left" vertical="center" wrapText="1"/>
    </xf>
    <xf numFmtId="0" fontId="6" fillId="7" borderId="15" xfId="0" applyFont="1" applyFill="1" applyBorder="1"/>
    <xf numFmtId="0" fontId="7" fillId="2" borderId="1" xfId="0" applyFont="1" applyFill="1" applyBorder="1" applyAlignment="1">
      <alignment vertical="center" wrapText="1"/>
    </xf>
    <xf numFmtId="0" fontId="7" fillId="7" borderId="1" xfId="0" applyFont="1" applyFill="1" applyBorder="1" applyAlignment="1">
      <alignment vertical="center" wrapText="1"/>
    </xf>
    <xf numFmtId="0" fontId="3" fillId="3" borderId="9" xfId="0" applyFont="1" applyFill="1" applyBorder="1" applyAlignment="1">
      <alignment horizontal="center" vertical="center" wrapText="1"/>
    </xf>
    <xf numFmtId="0" fontId="6" fillId="7" borderId="1" xfId="0" applyFont="1" applyFill="1" applyBorder="1" applyAlignment="1">
      <alignment horizontal="center" vertical="center" wrapText="1"/>
    </xf>
    <xf numFmtId="10" fontId="6" fillId="7" borderId="1"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0" fontId="7" fillId="2" borderId="15" xfId="0" applyFont="1" applyFill="1" applyBorder="1" applyAlignment="1">
      <alignment vertical="center" wrapText="1"/>
    </xf>
    <xf numFmtId="0" fontId="7" fillId="7" borderId="15" xfId="0" applyFont="1" applyFill="1" applyBorder="1" applyAlignment="1">
      <alignment vertical="center" wrapText="1"/>
    </xf>
    <xf numFmtId="167" fontId="6" fillId="2" borderId="1" xfId="0" applyNumberFormat="1" applyFont="1" applyFill="1" applyBorder="1" applyAlignment="1">
      <alignment vertical="center"/>
    </xf>
    <xf numFmtId="9" fontId="6" fillId="7" borderId="1" xfId="0" applyNumberFormat="1" applyFont="1" applyFill="1" applyBorder="1" applyAlignment="1">
      <alignment horizontal="center" vertical="center"/>
    </xf>
    <xf numFmtId="167" fontId="6" fillId="2" borderId="15" xfId="0" applyNumberFormat="1" applyFont="1" applyFill="1" applyBorder="1" applyAlignment="1">
      <alignment vertical="center"/>
    </xf>
    <xf numFmtId="9" fontId="6" fillId="7" borderId="15" xfId="0" applyNumberFormat="1" applyFont="1" applyFill="1" applyBorder="1" applyAlignment="1">
      <alignment horizontal="center" vertical="center"/>
    </xf>
    <xf numFmtId="44" fontId="6" fillId="7" borderId="15" xfId="0" applyNumberFormat="1" applyFont="1" applyFill="1" applyBorder="1" applyAlignment="1">
      <alignment horizontal="center" vertical="center"/>
    </xf>
    <xf numFmtId="0" fontId="2" fillId="3"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7" fillId="9" borderId="15" xfId="0" applyFont="1" applyFill="1" applyBorder="1" applyAlignment="1">
      <alignment horizontal="center" vertical="center" wrapText="1"/>
    </xf>
    <xf numFmtId="9" fontId="6" fillId="9" borderId="15" xfId="0" applyNumberFormat="1" applyFont="1" applyFill="1" applyBorder="1" applyAlignment="1">
      <alignment horizontal="center" vertical="center"/>
    </xf>
    <xf numFmtId="0" fontId="6" fillId="9" borderId="15" xfId="0" applyFont="1" applyFill="1" applyBorder="1" applyAlignment="1">
      <alignment horizontal="center" vertical="center"/>
    </xf>
    <xf numFmtId="0" fontId="7" fillId="9" borderId="15" xfId="0" applyFont="1" applyFill="1" applyBorder="1" applyAlignment="1">
      <alignment vertical="center" wrapText="1"/>
    </xf>
    <xf numFmtId="0" fontId="6" fillId="9" borderId="15" xfId="0" applyFont="1" applyFill="1" applyBorder="1" applyAlignment="1">
      <alignment horizontal="center"/>
    </xf>
    <xf numFmtId="0" fontId="6" fillId="8" borderId="1" xfId="0" applyFont="1" applyFill="1" applyBorder="1"/>
    <xf numFmtId="0" fontId="7" fillId="9" borderId="18" xfId="0" applyFont="1" applyFill="1" applyBorder="1" applyAlignment="1">
      <alignment horizontal="center" vertical="center" wrapText="1"/>
    </xf>
    <xf numFmtId="0" fontId="7" fillId="9" borderId="18" xfId="0" applyFont="1" applyFill="1" applyBorder="1" applyAlignment="1">
      <alignment vertical="center" wrapText="1"/>
    </xf>
    <xf numFmtId="0" fontId="7" fillId="5" borderId="1"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9" fillId="4" borderId="15" xfId="0" applyFont="1" applyFill="1" applyBorder="1"/>
    <xf numFmtId="0" fontId="6" fillId="4" borderId="0" xfId="0" applyFont="1" applyFill="1"/>
    <xf numFmtId="0" fontId="7" fillId="5" borderId="15" xfId="0" applyFont="1" applyFill="1" applyBorder="1" applyAlignment="1">
      <alignment vertical="center" wrapText="1"/>
    </xf>
    <xf numFmtId="0" fontId="9" fillId="11" borderId="16" xfId="0" applyFont="1" applyFill="1" applyBorder="1" applyAlignment="1">
      <alignment horizontal="center" vertical="center" wrapText="1"/>
    </xf>
    <xf numFmtId="0" fontId="6" fillId="8" borderId="15" xfId="0" applyFont="1" applyFill="1" applyBorder="1"/>
    <xf numFmtId="0" fontId="6" fillId="8" borderId="1" xfId="0" applyFont="1" applyFill="1" applyBorder="1" applyAlignment="1">
      <alignment horizontal="center" vertical="center"/>
    </xf>
    <xf numFmtId="0" fontId="6" fillId="8" borderId="15" xfId="0" applyFont="1" applyFill="1" applyBorder="1" applyAlignment="1">
      <alignment horizontal="center" vertical="center"/>
    </xf>
    <xf numFmtId="169" fontId="6" fillId="8" borderId="1" xfId="0" applyNumberFormat="1" applyFont="1" applyFill="1" applyBorder="1" applyAlignment="1">
      <alignment horizontal="center" vertical="center"/>
    </xf>
    <xf numFmtId="169" fontId="6" fillId="8" borderId="15" xfId="0" applyNumberFormat="1" applyFont="1" applyFill="1" applyBorder="1" applyAlignment="1">
      <alignment horizontal="center" vertical="center"/>
    </xf>
    <xf numFmtId="0" fontId="6" fillId="7" borderId="0" xfId="0" applyFont="1" applyFill="1" applyAlignment="1">
      <alignment horizontal="center" vertical="center"/>
    </xf>
    <xf numFmtId="0" fontId="6" fillId="0" borderId="0" xfId="0" applyFont="1" applyAlignment="1">
      <alignment horizontal="center" vertical="center"/>
    </xf>
    <xf numFmtId="0" fontId="10" fillId="9" borderId="15" xfId="0" applyFont="1" applyFill="1" applyBorder="1" applyAlignment="1">
      <alignment horizontal="center" vertical="center" wrapText="1"/>
    </xf>
    <xf numFmtId="0" fontId="10" fillId="9" borderId="15" xfId="0" applyFont="1" applyFill="1" applyBorder="1" applyAlignment="1">
      <alignment vertical="center" wrapText="1"/>
    </xf>
    <xf numFmtId="0" fontId="2" fillId="2" borderId="25" xfId="0" applyFont="1" applyFill="1" applyBorder="1" applyAlignment="1">
      <alignment horizontal="center" vertical="center" wrapText="1"/>
    </xf>
    <xf numFmtId="167" fontId="12" fillId="2" borderId="1" xfId="0" applyNumberFormat="1" applyFont="1" applyFill="1" applyBorder="1" applyAlignment="1">
      <alignment vertical="center"/>
    </xf>
    <xf numFmtId="9" fontId="12" fillId="7" borderId="1" xfId="0" applyNumberFormat="1" applyFont="1" applyFill="1" applyBorder="1" applyAlignment="1">
      <alignment horizontal="center" vertical="center"/>
    </xf>
    <xf numFmtId="0" fontId="12" fillId="7" borderId="1" xfId="0" applyFont="1" applyFill="1" applyBorder="1"/>
    <xf numFmtId="0" fontId="12" fillId="7" borderId="0" xfId="0" applyFont="1" applyFill="1"/>
    <xf numFmtId="0" fontId="12" fillId="7" borderId="0" xfId="0" applyFont="1" applyFill="1" applyAlignment="1"/>
    <xf numFmtId="0" fontId="12" fillId="0" borderId="0" xfId="0" applyFont="1" applyAlignment="1"/>
    <xf numFmtId="167" fontId="12" fillId="2" borderId="15" xfId="0" applyNumberFormat="1" applyFont="1" applyFill="1" applyBorder="1" applyAlignment="1">
      <alignment vertical="center"/>
    </xf>
    <xf numFmtId="9" fontId="12" fillId="7" borderId="15" xfId="0" applyNumberFormat="1" applyFont="1" applyFill="1" applyBorder="1" applyAlignment="1">
      <alignment horizontal="center" vertical="center"/>
    </xf>
    <xf numFmtId="0" fontId="12" fillId="7" borderId="15" xfId="0" applyFont="1" applyFill="1" applyBorder="1"/>
    <xf numFmtId="9" fontId="5" fillId="2" borderId="21" xfId="0" applyNumberFormat="1" applyFont="1" applyFill="1" applyBorder="1" applyAlignment="1">
      <alignment horizontal="center" vertical="center"/>
    </xf>
    <xf numFmtId="0" fontId="5" fillId="2" borderId="17" xfId="0" applyFont="1" applyFill="1" applyBorder="1"/>
    <xf numFmtId="0" fontId="5" fillId="2" borderId="19" xfId="0" applyFont="1" applyFill="1" applyBorder="1"/>
    <xf numFmtId="1" fontId="5" fillId="2" borderId="26" xfId="1" applyNumberFormat="1" applyFont="1" applyFill="1" applyBorder="1" applyAlignment="1">
      <alignment horizontal="center" vertical="center" wrapText="1"/>
    </xf>
    <xf numFmtId="1" fontId="5" fillId="2" borderId="26" xfId="0" applyNumberFormat="1" applyFont="1" applyFill="1" applyBorder="1" applyAlignment="1">
      <alignment horizontal="center" vertical="center" wrapText="1"/>
    </xf>
    <xf numFmtId="1" fontId="5" fillId="2" borderId="28" xfId="0" applyNumberFormat="1" applyFont="1" applyFill="1" applyBorder="1" applyAlignment="1">
      <alignment horizontal="center" vertical="center" wrapText="1"/>
    </xf>
    <xf numFmtId="1" fontId="5" fillId="2" borderId="27" xfId="1" applyNumberFormat="1" applyFont="1" applyFill="1" applyBorder="1" applyAlignment="1">
      <alignment horizontal="center" vertical="center" wrapText="1"/>
    </xf>
    <xf numFmtId="164" fontId="5" fillId="2" borderId="28" xfId="2" applyFont="1" applyFill="1" applyBorder="1" applyAlignment="1">
      <alignment horizontal="center" vertical="center" wrapText="1"/>
    </xf>
    <xf numFmtId="164" fontId="5" fillId="2" borderId="27" xfId="2" applyFont="1" applyFill="1" applyBorder="1" applyAlignment="1">
      <alignment horizontal="center" vertical="center" wrapText="1"/>
    </xf>
    <xf numFmtId="12" fontId="5" fillId="2" borderId="26" xfId="1" applyNumberFormat="1" applyFont="1" applyFill="1" applyBorder="1" applyAlignment="1">
      <alignment horizontal="center" vertical="center" wrapText="1"/>
    </xf>
    <xf numFmtId="0" fontId="5" fillId="0" borderId="28" xfId="0" applyFont="1" applyFill="1" applyBorder="1" applyAlignment="1">
      <alignment horizontal="center" vertical="center" wrapText="1"/>
    </xf>
    <xf numFmtId="9" fontId="5" fillId="2" borderId="28" xfId="1" applyFont="1" applyFill="1" applyBorder="1" applyAlignment="1">
      <alignment horizontal="center" vertical="center" wrapText="1"/>
    </xf>
    <xf numFmtId="1" fontId="5" fillId="0" borderId="28" xfId="0" applyNumberFormat="1" applyFont="1" applyFill="1" applyBorder="1" applyAlignment="1">
      <alignment horizontal="center" vertical="center" wrapText="1"/>
    </xf>
    <xf numFmtId="1" fontId="5" fillId="0" borderId="26" xfId="1" applyNumberFormat="1" applyFont="1" applyFill="1" applyBorder="1" applyAlignment="1">
      <alignment horizontal="center" vertical="center" wrapText="1"/>
    </xf>
    <xf numFmtId="12" fontId="5" fillId="0" borderId="26" xfId="1" applyNumberFormat="1" applyFont="1" applyFill="1" applyBorder="1" applyAlignment="1">
      <alignment horizontal="center" vertical="center" wrapText="1"/>
    </xf>
    <xf numFmtId="44" fontId="6" fillId="7" borderId="15" xfId="0" applyNumberFormat="1" applyFont="1" applyFill="1" applyBorder="1" applyAlignment="1">
      <alignment horizontal="center" vertical="center"/>
    </xf>
    <xf numFmtId="9" fontId="6" fillId="2" borderId="1" xfId="1" applyFont="1" applyFill="1" applyBorder="1" applyAlignment="1">
      <alignment vertical="center"/>
    </xf>
    <xf numFmtId="37" fontId="5" fillId="0" borderId="26" xfId="4" applyNumberFormat="1" applyFont="1" applyFill="1" applyBorder="1" applyAlignment="1">
      <alignment horizontal="center" vertical="center" wrapText="1"/>
    </xf>
    <xf numFmtId="167" fontId="5" fillId="0" borderId="26" xfId="5" applyNumberFormat="1" applyFont="1" applyFill="1" applyBorder="1" applyAlignment="1">
      <alignment horizontal="center" vertical="center" wrapText="1"/>
    </xf>
    <xf numFmtId="167" fontId="5" fillId="2" borderId="27" xfId="5" applyNumberFormat="1" applyFont="1" applyFill="1" applyBorder="1" applyAlignment="1">
      <alignment horizontal="center" vertical="center" wrapText="1"/>
    </xf>
    <xf numFmtId="167" fontId="5" fillId="0" borderId="28" xfId="5" applyNumberFormat="1" applyFont="1" applyFill="1" applyBorder="1" applyAlignment="1">
      <alignment horizontal="center" vertical="center" wrapText="1"/>
    </xf>
    <xf numFmtId="3" fontId="5" fillId="2" borderId="28" xfId="0" applyNumberFormat="1" applyFont="1" applyFill="1" applyBorder="1" applyAlignment="1">
      <alignment horizontal="center" vertical="center" wrapText="1"/>
    </xf>
    <xf numFmtId="0" fontId="5" fillId="0" borderId="26" xfId="1" applyNumberFormat="1" applyFont="1" applyFill="1" applyBorder="1" applyAlignment="1">
      <alignment horizontal="center" vertical="center" wrapText="1"/>
    </xf>
    <xf numFmtId="1" fontId="5" fillId="0" borderId="30" xfId="0" applyNumberFormat="1" applyFont="1" applyBorder="1" applyAlignment="1">
      <alignment horizontal="center" vertical="center" wrapText="1"/>
    </xf>
    <xf numFmtId="1" fontId="5" fillId="2" borderId="30" xfId="0" applyNumberFormat="1" applyFont="1" applyFill="1" applyBorder="1" applyAlignment="1">
      <alignment horizontal="center" vertical="center" wrapText="1"/>
    </xf>
    <xf numFmtId="1" fontId="5" fillId="2" borderId="47" xfId="0" applyNumberFormat="1" applyFont="1" applyFill="1" applyBorder="1" applyAlignment="1">
      <alignment horizontal="center" vertical="center" wrapText="1"/>
    </xf>
    <xf numFmtId="171" fontId="5" fillId="2" borderId="26" xfId="4" applyNumberFormat="1" applyFont="1" applyFill="1" applyBorder="1" applyAlignment="1">
      <alignment horizontal="center" vertical="center" wrapText="1"/>
    </xf>
    <xf numFmtId="171" fontId="5" fillId="2" borderId="28" xfId="4" applyNumberFormat="1" applyFont="1" applyFill="1" applyBorder="1" applyAlignment="1">
      <alignment horizontal="center" vertical="center" wrapText="1"/>
    </xf>
    <xf numFmtId="9" fontId="5" fillId="2" borderId="26" xfId="0" applyNumberFormat="1" applyFont="1" applyFill="1" applyBorder="1" applyAlignment="1">
      <alignment horizontal="center" vertical="center" wrapText="1"/>
    </xf>
    <xf numFmtId="171" fontId="5" fillId="2" borderId="26" xfId="0" applyNumberFormat="1" applyFont="1" applyFill="1" applyBorder="1" applyAlignment="1">
      <alignment horizontal="center" vertical="center" wrapText="1"/>
    </xf>
    <xf numFmtId="171" fontId="5" fillId="2" borderId="27" xfId="4" applyNumberFormat="1" applyFont="1" applyFill="1" applyBorder="1" applyAlignment="1">
      <alignment horizontal="center" vertical="center" wrapText="1"/>
    </xf>
    <xf numFmtId="14" fontId="5" fillId="2" borderId="16"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0" borderId="25" xfId="0" applyFont="1" applyFill="1" applyBorder="1" applyAlignment="1">
      <alignment vertical="center" wrapText="1"/>
    </xf>
    <xf numFmtId="9" fontId="5" fillId="0" borderId="37" xfId="0" applyNumberFormat="1" applyFont="1" applyFill="1" applyBorder="1" applyAlignment="1">
      <alignment vertical="center" wrapText="1"/>
    </xf>
    <xf numFmtId="9" fontId="5" fillId="0" borderId="26" xfId="1" applyNumberFormat="1" applyFont="1" applyFill="1" applyBorder="1" applyAlignment="1">
      <alignment horizontal="center" vertical="center" wrapText="1"/>
    </xf>
    <xf numFmtId="0" fontId="12" fillId="2" borderId="15" xfId="0" applyFont="1" applyFill="1" applyBorder="1" applyAlignment="1">
      <alignment horizontal="center" vertical="center"/>
    </xf>
    <xf numFmtId="0" fontId="12" fillId="2" borderId="1" xfId="0" applyFont="1" applyFill="1" applyBorder="1"/>
    <xf numFmtId="0" fontId="16" fillId="3"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16" fillId="3" borderId="3" xfId="0"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1" fillId="2" borderId="1" xfId="0" applyFont="1" applyFill="1" applyBorder="1"/>
    <xf numFmtId="0" fontId="17" fillId="2" borderId="15" xfId="0" applyFont="1" applyFill="1" applyBorder="1" applyAlignment="1">
      <alignment horizontal="center" vertical="center" wrapText="1"/>
    </xf>
    <xf numFmtId="168" fontId="16" fillId="6" borderId="16" xfId="0" applyNumberFormat="1" applyFont="1" applyFill="1" applyBorder="1" applyAlignment="1">
      <alignment horizontal="center" vertical="center" wrapText="1"/>
    </xf>
    <xf numFmtId="0" fontId="12" fillId="9" borderId="15" xfId="0" applyFont="1" applyFill="1" applyBorder="1" applyAlignment="1">
      <alignment horizontal="center" vertical="center"/>
    </xf>
    <xf numFmtId="0" fontId="17" fillId="9" borderId="15" xfId="0" applyFont="1" applyFill="1" applyBorder="1" applyAlignment="1">
      <alignment vertical="center" wrapText="1"/>
    </xf>
    <xf numFmtId="0" fontId="17" fillId="9" borderId="18" xfId="0" applyFont="1" applyFill="1" applyBorder="1" applyAlignment="1">
      <alignment vertical="center" wrapText="1"/>
    </xf>
    <xf numFmtId="0" fontId="5" fillId="4" borderId="15" xfId="0" applyFont="1" applyFill="1" applyBorder="1"/>
    <xf numFmtId="0" fontId="12" fillId="4" borderId="0" xfId="0" applyFont="1" applyFill="1"/>
    <xf numFmtId="0" fontId="17" fillId="5" borderId="15" xfId="0" applyFont="1" applyFill="1" applyBorder="1" applyAlignment="1">
      <alignment vertical="center" wrapText="1"/>
    </xf>
    <xf numFmtId="169" fontId="12" fillId="8" borderId="15" xfId="0" applyNumberFormat="1" applyFont="1" applyFill="1" applyBorder="1" applyAlignment="1">
      <alignment horizontal="center" vertical="center"/>
    </xf>
    <xf numFmtId="0" fontId="12" fillId="7" borderId="0" xfId="0" applyFont="1" applyFill="1" applyAlignment="1">
      <alignment horizontal="center" vertical="center"/>
    </xf>
    <xf numFmtId="0" fontId="12" fillId="0" borderId="0" xfId="0" applyFont="1" applyAlignment="1">
      <alignment horizontal="center" vertical="center"/>
    </xf>
    <xf numFmtId="0" fontId="12" fillId="0" borderId="0" xfId="0" applyFont="1"/>
    <xf numFmtId="9" fontId="5" fillId="2" borderId="28" xfId="0" applyNumberFormat="1" applyFont="1" applyFill="1" applyBorder="1" applyAlignment="1">
      <alignment horizontal="center" vertical="center" wrapText="1"/>
    </xf>
    <xf numFmtId="0" fontId="5" fillId="2" borderId="16" xfId="0" applyFont="1" applyFill="1" applyBorder="1" applyAlignment="1">
      <alignment horizontal="left" vertical="center" wrapText="1"/>
    </xf>
    <xf numFmtId="9" fontId="16" fillId="6" borderId="16" xfId="1" applyFont="1" applyFill="1" applyBorder="1" applyAlignment="1">
      <alignment horizontal="center" vertical="center" wrapText="1"/>
    </xf>
    <xf numFmtId="0" fontId="7" fillId="0" borderId="1" xfId="0" applyFont="1" applyFill="1" applyBorder="1" applyAlignment="1">
      <alignment vertical="center" wrapText="1"/>
    </xf>
    <xf numFmtId="166" fontId="5" fillId="2" borderId="27" xfId="4" applyFont="1" applyFill="1" applyBorder="1" applyAlignment="1">
      <alignment horizontal="center" vertical="center" wrapText="1"/>
    </xf>
    <xf numFmtId="164" fontId="5" fillId="2" borderId="15" xfId="2" applyFont="1" applyFill="1" applyBorder="1" applyAlignment="1">
      <alignment horizontal="center" vertical="center" wrapText="1"/>
    </xf>
    <xf numFmtId="9" fontId="5" fillId="0" borderId="26" xfId="1" applyFont="1" applyFill="1" applyBorder="1" applyAlignment="1">
      <alignment horizontal="center" vertical="center" wrapText="1"/>
    </xf>
    <xf numFmtId="44" fontId="6" fillId="7" borderId="15" xfId="0" applyNumberFormat="1" applyFont="1" applyFill="1" applyBorder="1" applyAlignment="1">
      <alignment horizontal="center" vertical="center"/>
    </xf>
    <xf numFmtId="164" fontId="5" fillId="2" borderId="26" xfId="0" applyNumberFormat="1" applyFont="1" applyFill="1" applyBorder="1" applyAlignment="1">
      <alignment horizontal="center" vertical="center" wrapText="1"/>
    </xf>
    <xf numFmtId="1" fontId="5" fillId="0" borderId="28" xfId="1" applyNumberFormat="1" applyFont="1" applyFill="1" applyBorder="1" applyAlignment="1">
      <alignment horizontal="center" vertical="center" wrapText="1"/>
    </xf>
    <xf numFmtId="1" fontId="5" fillId="2" borderId="28" xfId="1" applyNumberFormat="1" applyFont="1" applyFill="1" applyBorder="1" applyAlignment="1">
      <alignment horizontal="center" vertical="center" wrapText="1"/>
    </xf>
    <xf numFmtId="9" fontId="5" fillId="0" borderId="27" xfId="1" applyFont="1" applyFill="1" applyBorder="1" applyAlignment="1">
      <alignment horizontal="center" vertical="center" wrapText="1"/>
    </xf>
    <xf numFmtId="0" fontId="3" fillId="0" borderId="15" xfId="0" applyFont="1" applyFill="1" applyBorder="1" applyAlignment="1">
      <alignment horizontal="center" vertical="center" wrapText="1"/>
    </xf>
    <xf numFmtId="168" fontId="5" fillId="2" borderId="28" xfId="1" applyNumberFormat="1" applyFont="1" applyFill="1" applyBorder="1" applyAlignment="1">
      <alignment horizontal="center" vertical="center" wrapText="1"/>
    </xf>
    <xf numFmtId="171" fontId="5" fillId="2" borderId="28" xfId="4" applyNumberFormat="1" applyFont="1" applyFill="1" applyBorder="1" applyAlignment="1">
      <alignment horizontal="right" vertical="center" wrapText="1"/>
    </xf>
    <xf numFmtId="171" fontId="5" fillId="2" borderId="26" xfId="4" applyNumberFormat="1" applyFont="1" applyFill="1" applyBorder="1" applyAlignment="1">
      <alignment horizontal="right" vertical="center" wrapText="1"/>
    </xf>
    <xf numFmtId="172" fontId="5" fillId="2" borderId="27" xfId="4" applyNumberFormat="1" applyFont="1" applyFill="1" applyBorder="1" applyAlignment="1">
      <alignment horizontal="center" vertical="center" wrapText="1"/>
    </xf>
    <xf numFmtId="172" fontId="5" fillId="0" borderId="28" xfId="4" applyNumberFormat="1" applyFont="1" applyFill="1" applyBorder="1" applyAlignment="1">
      <alignment horizontal="center" vertical="center" wrapText="1"/>
    </xf>
    <xf numFmtId="9" fontId="19" fillId="2" borderId="16" xfId="0" applyNumberFormat="1" applyFont="1" applyFill="1" applyBorder="1" applyAlignment="1">
      <alignment horizontal="center" vertical="center" wrapText="1"/>
    </xf>
    <xf numFmtId="9" fontId="20" fillId="2" borderId="16" xfId="0" applyNumberFormat="1" applyFont="1" applyFill="1" applyBorder="1" applyAlignment="1">
      <alignment horizontal="center" vertical="center" wrapText="1"/>
    </xf>
    <xf numFmtId="0" fontId="19" fillId="2" borderId="16" xfId="0" applyFont="1" applyFill="1" applyBorder="1" applyAlignment="1">
      <alignment horizontal="center" vertical="center" wrapText="1"/>
    </xf>
    <xf numFmtId="0" fontId="5" fillId="0" borderId="28" xfId="0" applyFont="1" applyBorder="1" applyAlignment="1">
      <alignment horizontal="center" vertical="center" wrapText="1"/>
    </xf>
    <xf numFmtId="1" fontId="5" fillId="0" borderId="26" xfId="0" applyNumberFormat="1" applyFont="1" applyFill="1" applyBorder="1" applyAlignment="1">
      <alignment horizontal="center" vertical="center" wrapText="1"/>
    </xf>
    <xf numFmtId="1" fontId="5" fillId="0" borderId="27" xfId="1" applyNumberFormat="1" applyFont="1" applyFill="1" applyBorder="1" applyAlignment="1">
      <alignment horizontal="center" vertical="center" wrapText="1"/>
    </xf>
    <xf numFmtId="0" fontId="5" fillId="0" borderId="26" xfId="0" applyFont="1" applyFill="1" applyBorder="1" applyAlignment="1">
      <alignment horizontal="center" vertical="center" wrapText="1"/>
    </xf>
    <xf numFmtId="3" fontId="21" fillId="2" borderId="16" xfId="0" applyNumberFormat="1" applyFont="1" applyFill="1" applyBorder="1" applyAlignment="1">
      <alignment horizontal="center" vertical="center" wrapText="1"/>
    </xf>
    <xf numFmtId="9" fontId="21" fillId="2" borderId="16" xfId="1" applyFont="1" applyFill="1" applyBorder="1" applyAlignment="1">
      <alignment horizontal="center" vertical="center" wrapText="1"/>
    </xf>
    <xf numFmtId="9" fontId="21" fillId="2" borderId="16" xfId="0" applyNumberFormat="1" applyFont="1" applyFill="1" applyBorder="1" applyAlignment="1">
      <alignment horizontal="center" vertical="center" wrapText="1"/>
    </xf>
    <xf numFmtId="0" fontId="21" fillId="2" borderId="16" xfId="0" applyFont="1" applyFill="1" applyBorder="1" applyAlignment="1">
      <alignment horizontal="center" vertical="center" wrapText="1"/>
    </xf>
    <xf numFmtId="4" fontId="21" fillId="2" borderId="16" xfId="0" applyNumberFormat="1" applyFont="1" applyFill="1" applyBorder="1" applyAlignment="1">
      <alignment horizontal="center" vertical="center" wrapText="1"/>
    </xf>
    <xf numFmtId="166" fontId="5" fillId="0" borderId="28" xfId="4" applyFont="1" applyFill="1" applyBorder="1" applyAlignment="1">
      <alignment horizontal="center" vertical="center" wrapText="1"/>
    </xf>
    <xf numFmtId="171" fontId="5" fillId="0" borderId="28" xfId="0" applyNumberFormat="1" applyFont="1" applyBorder="1" applyAlignment="1">
      <alignment horizontal="center" vertical="center" wrapText="1"/>
    </xf>
    <xf numFmtId="164" fontId="5" fillId="2" borderId="52" xfId="2" applyFont="1" applyFill="1" applyBorder="1" applyAlignment="1">
      <alignment horizontal="center" vertical="center" wrapText="1"/>
    </xf>
    <xf numFmtId="171" fontId="5" fillId="0" borderId="53" xfId="0" applyNumberFormat="1" applyFont="1" applyFill="1" applyBorder="1" applyAlignment="1">
      <alignment horizontal="center" vertical="center" wrapText="1"/>
    </xf>
    <xf numFmtId="172" fontId="5" fillId="0" borderId="27" xfId="4" applyNumberFormat="1" applyFont="1" applyFill="1" applyBorder="1" applyAlignment="1">
      <alignment horizontal="center" vertical="center" wrapText="1"/>
    </xf>
    <xf numFmtId="164" fontId="5" fillId="5" borderId="28" xfId="2" applyFont="1" applyFill="1" applyBorder="1" applyAlignment="1">
      <alignment horizontal="center" vertical="center" wrapText="1"/>
    </xf>
    <xf numFmtId="0" fontId="2" fillId="2" borderId="8" xfId="0" applyFont="1" applyFill="1" applyBorder="1" applyAlignment="1">
      <alignment horizontal="center" vertical="center" wrapText="1"/>
    </xf>
    <xf numFmtId="164" fontId="5" fillId="2" borderId="13" xfId="2" applyFont="1" applyFill="1" applyBorder="1" applyAlignment="1">
      <alignment horizontal="center" vertical="center" wrapText="1"/>
    </xf>
    <xf numFmtId="164" fontId="5" fillId="2" borderId="14" xfId="2" applyFont="1" applyFill="1" applyBorder="1" applyAlignment="1">
      <alignment horizontal="center" vertical="center" wrapText="1"/>
    </xf>
    <xf numFmtId="9" fontId="5" fillId="0" borderId="34" xfId="1" applyFont="1" applyFill="1" applyBorder="1" applyAlignment="1">
      <alignment vertical="center" wrapText="1"/>
    </xf>
    <xf numFmtId="9" fontId="5" fillId="0" borderId="15" xfId="1" applyFont="1" applyFill="1" applyBorder="1" applyAlignment="1">
      <alignment vertical="center" wrapText="1"/>
    </xf>
    <xf numFmtId="9" fontId="5" fillId="0" borderId="35" xfId="1" applyFont="1" applyFill="1" applyBorder="1" applyAlignment="1">
      <alignment vertical="center" wrapText="1"/>
    </xf>
    <xf numFmtId="9" fontId="5" fillId="0" borderId="22" xfId="1" applyFont="1" applyFill="1" applyBorder="1" applyAlignment="1">
      <alignment vertical="center" wrapText="1"/>
    </xf>
    <xf numFmtId="9" fontId="5" fillId="0" borderId="18" xfId="1" applyFont="1" applyFill="1" applyBorder="1" applyAlignment="1">
      <alignment vertical="center" wrapText="1"/>
    </xf>
    <xf numFmtId="9" fontId="5" fillId="0" borderId="20" xfId="1" applyFont="1" applyFill="1" applyBorder="1" applyAlignment="1">
      <alignment vertical="center" wrapText="1"/>
    </xf>
    <xf numFmtId="0" fontId="6" fillId="0" borderId="15" xfId="0" applyFont="1" applyBorder="1" applyAlignment="1">
      <alignment horizontal="center"/>
    </xf>
    <xf numFmtId="9" fontId="5" fillId="2" borderId="37" xfId="0" applyNumberFormat="1" applyFont="1" applyFill="1" applyBorder="1" applyAlignment="1">
      <alignment horizontal="center" vertical="center" wrapText="1"/>
    </xf>
    <xf numFmtId="9" fontId="5" fillId="2" borderId="38" xfId="0" applyNumberFormat="1" applyFont="1" applyFill="1" applyBorder="1" applyAlignment="1">
      <alignment horizontal="center" vertical="center" wrapText="1"/>
    </xf>
    <xf numFmtId="9" fontId="5" fillId="0" borderId="37" xfId="0" applyNumberFormat="1" applyFont="1" applyFill="1" applyBorder="1" applyAlignment="1">
      <alignment horizontal="center" vertical="center" wrapText="1"/>
    </xf>
    <xf numFmtId="9" fontId="5" fillId="0" borderId="38" xfId="0" applyNumberFormat="1" applyFont="1" applyFill="1" applyBorder="1" applyAlignment="1">
      <alignment horizontal="center" vertical="center" wrapText="1"/>
    </xf>
    <xf numFmtId="14" fontId="5" fillId="2" borderId="25" xfId="0" applyNumberFormat="1" applyFont="1" applyFill="1" applyBorder="1" applyAlignment="1">
      <alignment horizontal="center" vertical="center" wrapText="1"/>
    </xf>
    <xf numFmtId="14" fontId="5" fillId="2" borderId="24" xfId="0" applyNumberFormat="1" applyFont="1" applyFill="1" applyBorder="1" applyAlignment="1">
      <alignment horizontal="center" vertical="center" wrapText="1"/>
    </xf>
    <xf numFmtId="9" fontId="5" fillId="0" borderId="41" xfId="1" applyFont="1" applyFill="1" applyBorder="1" applyAlignment="1">
      <alignment horizontal="center" vertical="center" wrapText="1"/>
    </xf>
    <xf numFmtId="9" fontId="5" fillId="0" borderId="38" xfId="1" applyFont="1" applyFill="1" applyBorder="1" applyAlignment="1">
      <alignment horizontal="center" vertical="center" wrapText="1"/>
    </xf>
    <xf numFmtId="9" fontId="5" fillId="0" borderId="45" xfId="1" applyFont="1" applyFill="1" applyBorder="1" applyAlignment="1">
      <alignment vertical="center" wrapText="1"/>
    </xf>
    <xf numFmtId="9" fontId="5" fillId="0" borderId="46" xfId="1" applyFont="1" applyFill="1" applyBorder="1" applyAlignment="1">
      <alignment vertical="center" wrapText="1"/>
    </xf>
    <xf numFmtId="9" fontId="5" fillId="0" borderId="23" xfId="1" applyFont="1" applyFill="1" applyBorder="1" applyAlignment="1">
      <alignment vertical="center" wrapText="1"/>
    </xf>
    <xf numFmtId="44" fontId="6" fillId="7" borderId="12" xfId="0" applyNumberFormat="1" applyFont="1" applyFill="1" applyBorder="1" applyAlignment="1">
      <alignment horizontal="center" vertical="center"/>
    </xf>
    <xf numFmtId="44" fontId="6" fillId="7" borderId="15" xfId="0" applyNumberFormat="1" applyFont="1" applyFill="1" applyBorder="1" applyAlignment="1">
      <alignment horizontal="center" vertical="center"/>
    </xf>
    <xf numFmtId="0" fontId="4" fillId="2" borderId="3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30" xfId="0" applyFont="1" applyFill="1" applyBorder="1" applyAlignment="1">
      <alignment horizontal="center" vertical="center" wrapText="1"/>
    </xf>
    <xf numFmtId="9" fontId="5" fillId="0" borderId="34" xfId="1" applyFont="1" applyFill="1" applyBorder="1" applyAlignment="1">
      <alignment horizontal="left" vertical="center" wrapText="1"/>
    </xf>
    <xf numFmtId="9" fontId="5" fillId="0" borderId="15" xfId="1" applyFont="1" applyFill="1" applyBorder="1" applyAlignment="1">
      <alignment horizontal="left" vertical="center" wrapText="1"/>
    </xf>
    <xf numFmtId="9" fontId="5" fillId="0" borderId="35" xfId="1" applyFont="1" applyFill="1" applyBorder="1" applyAlignment="1">
      <alignment horizontal="left" vertical="center" wrapText="1"/>
    </xf>
    <xf numFmtId="9" fontId="5" fillId="0" borderId="22" xfId="1" applyFont="1" applyFill="1" applyBorder="1" applyAlignment="1">
      <alignment horizontal="left" vertical="center" wrapText="1"/>
    </xf>
    <xf numFmtId="9" fontId="5" fillId="0" borderId="18" xfId="1" applyFont="1" applyFill="1" applyBorder="1" applyAlignment="1">
      <alignment horizontal="left" vertical="center" wrapText="1"/>
    </xf>
    <xf numFmtId="9" fontId="5" fillId="0" borderId="20" xfId="1" applyFont="1" applyFill="1" applyBorder="1" applyAlignment="1">
      <alignment horizontal="left" vertical="center" wrapText="1"/>
    </xf>
    <xf numFmtId="9" fontId="5" fillId="0" borderId="39" xfId="0" applyNumberFormat="1" applyFont="1" applyFill="1" applyBorder="1" applyAlignment="1">
      <alignment horizontal="center" vertical="center" wrapText="1"/>
    </xf>
    <xf numFmtId="168" fontId="8" fillId="6" borderId="16" xfId="0" applyNumberFormat="1" applyFont="1" applyFill="1" applyBorder="1" applyAlignment="1">
      <alignment horizontal="center" vertical="center" wrapText="1"/>
    </xf>
    <xf numFmtId="168" fontId="16" fillId="6" borderId="16" xfId="0" applyNumberFormat="1" applyFont="1" applyFill="1" applyBorder="1" applyAlignment="1">
      <alignment horizontal="right" vertical="center" wrapText="1"/>
    </xf>
    <xf numFmtId="0" fontId="3" fillId="2" borderId="29"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wrapText="1"/>
    </xf>
    <xf numFmtId="170" fontId="5" fillId="2" borderId="33" xfId="0" applyNumberFormat="1" applyFont="1" applyFill="1" applyBorder="1" applyAlignment="1">
      <alignment horizontal="center" vertical="center" wrapText="1"/>
    </xf>
    <xf numFmtId="170" fontId="5" fillId="2" borderId="30"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4" xfId="0" applyFont="1" applyFill="1" applyBorder="1" applyAlignment="1">
      <alignment horizontal="center" vertical="center" wrapText="1"/>
    </xf>
    <xf numFmtId="44" fontId="5" fillId="2" borderId="25" xfId="0" applyNumberFormat="1" applyFont="1" applyFill="1" applyBorder="1" applyAlignment="1">
      <alignment horizontal="center" vertical="center" wrapText="1"/>
    </xf>
    <xf numFmtId="44" fontId="5" fillId="2" borderId="24" xfId="0" applyNumberFormat="1" applyFont="1" applyFill="1" applyBorder="1" applyAlignment="1">
      <alignment horizontal="center" vertical="center" wrapText="1"/>
    </xf>
    <xf numFmtId="9" fontId="5" fillId="0" borderId="45" xfId="1" applyFont="1" applyFill="1" applyBorder="1" applyAlignment="1">
      <alignment horizontal="left" vertical="center" wrapText="1"/>
    </xf>
    <xf numFmtId="9" fontId="5" fillId="0" borderId="46" xfId="1" applyFont="1" applyFill="1" applyBorder="1" applyAlignment="1">
      <alignment horizontal="left" vertical="center" wrapText="1"/>
    </xf>
    <xf numFmtId="9" fontId="5" fillId="0" borderId="23" xfId="1" applyFont="1" applyFill="1" applyBorder="1" applyAlignment="1">
      <alignment horizontal="left" vertical="center" wrapText="1"/>
    </xf>
    <xf numFmtId="9" fontId="5" fillId="0" borderId="23" xfId="0" applyNumberFormat="1" applyFont="1" applyFill="1" applyBorder="1" applyAlignment="1">
      <alignment horizontal="center" vertical="center" wrapText="1"/>
    </xf>
    <xf numFmtId="9" fontId="5" fillId="0" borderId="35" xfId="0" applyNumberFormat="1" applyFont="1" applyFill="1" applyBorder="1" applyAlignment="1">
      <alignment horizontal="center" vertical="center" wrapText="1"/>
    </xf>
    <xf numFmtId="9" fontId="5" fillId="0" borderId="50" xfId="1" applyFont="1" applyFill="1" applyBorder="1" applyAlignment="1">
      <alignment horizontal="left" vertical="center" wrapText="1"/>
    </xf>
    <xf numFmtId="9" fontId="5" fillId="0" borderId="9" xfId="1" applyFont="1" applyFill="1" applyBorder="1" applyAlignment="1">
      <alignment horizontal="left" vertical="center" wrapText="1"/>
    </xf>
    <xf numFmtId="9" fontId="5" fillId="0" borderId="51" xfId="1" applyFont="1" applyFill="1" applyBorder="1" applyAlignment="1">
      <alignment horizontal="left" vertical="center" wrapText="1"/>
    </xf>
    <xf numFmtId="0" fontId="2" fillId="2" borderId="44" xfId="0" applyFont="1" applyFill="1" applyBorder="1" applyAlignment="1">
      <alignment horizontal="right" vertical="center" wrapText="1"/>
    </xf>
    <xf numFmtId="0" fontId="2" fillId="2" borderId="10" xfId="0" applyFont="1" applyFill="1" applyBorder="1" applyAlignment="1">
      <alignment horizontal="right" vertical="center" wrapText="1"/>
    </xf>
    <xf numFmtId="0" fontId="2" fillId="2" borderId="30" xfId="0" applyFont="1" applyFill="1" applyBorder="1" applyAlignment="1">
      <alignment horizontal="right" vertical="center" wrapText="1"/>
    </xf>
    <xf numFmtId="9" fontId="5" fillId="0" borderId="34" xfId="1" applyFont="1" applyFill="1" applyBorder="1" applyAlignment="1">
      <alignment horizontal="left" vertical="top" wrapText="1"/>
    </xf>
    <xf numFmtId="9" fontId="5" fillId="0" borderId="15" xfId="1" applyFont="1" applyFill="1" applyBorder="1" applyAlignment="1">
      <alignment horizontal="left" vertical="top" wrapText="1"/>
    </xf>
    <xf numFmtId="9" fontId="5" fillId="0" borderId="35" xfId="1" applyFont="1" applyFill="1" applyBorder="1" applyAlignment="1">
      <alignment horizontal="left" vertical="top" wrapText="1"/>
    </xf>
    <xf numFmtId="9" fontId="5" fillId="0" borderId="22" xfId="1" applyFont="1" applyFill="1" applyBorder="1" applyAlignment="1">
      <alignment horizontal="left" vertical="top" wrapText="1"/>
    </xf>
    <xf numFmtId="9" fontId="5" fillId="0" borderId="18" xfId="1" applyFont="1" applyFill="1" applyBorder="1" applyAlignment="1">
      <alignment horizontal="left" vertical="top" wrapText="1"/>
    </xf>
    <xf numFmtId="9" fontId="5" fillId="0" borderId="20" xfId="1" applyFont="1" applyFill="1" applyBorder="1" applyAlignment="1">
      <alignment horizontal="left" vertical="top" wrapText="1"/>
    </xf>
    <xf numFmtId="9" fontId="5" fillId="4" borderId="41" xfId="1" applyFont="1" applyFill="1" applyBorder="1" applyAlignment="1">
      <alignment horizontal="center" vertical="center" wrapText="1"/>
    </xf>
    <xf numFmtId="9" fontId="5" fillId="4" borderId="38" xfId="1" applyFont="1" applyFill="1" applyBorder="1" applyAlignment="1">
      <alignment horizontal="center" vertical="center" wrapText="1"/>
    </xf>
    <xf numFmtId="0" fontId="8" fillId="6" borderId="13"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6" borderId="14" xfId="0" applyFont="1" applyFill="1" applyBorder="1" applyAlignment="1">
      <alignment horizontal="left" vertical="center" wrapText="1"/>
    </xf>
    <xf numFmtId="0" fontId="2" fillId="3" borderId="13"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4" xfId="0" applyFont="1" applyFill="1" applyBorder="1" applyAlignment="1">
      <alignment horizontal="center" vertical="center" wrapText="1"/>
    </xf>
    <xf numFmtId="168" fontId="16" fillId="6" borderId="16" xfId="0" applyNumberFormat="1" applyFont="1" applyFill="1" applyBorder="1" applyAlignment="1">
      <alignment horizontal="center" vertical="center" wrapText="1"/>
    </xf>
    <xf numFmtId="9" fontId="5" fillId="0" borderId="45" xfId="1" applyFont="1" applyFill="1" applyBorder="1" applyAlignment="1">
      <alignment horizontal="left" vertical="top" wrapText="1"/>
    </xf>
    <xf numFmtId="9" fontId="5" fillId="0" borderId="46" xfId="1" applyFont="1" applyFill="1" applyBorder="1" applyAlignment="1">
      <alignment horizontal="left" vertical="top" wrapText="1"/>
    </xf>
    <xf numFmtId="9" fontId="5" fillId="0" borderId="23" xfId="1" applyFont="1" applyFill="1" applyBorder="1" applyAlignment="1">
      <alignment horizontal="left" vertical="top" wrapText="1"/>
    </xf>
    <xf numFmtId="170" fontId="5" fillId="0" borderId="42" xfId="0" applyNumberFormat="1" applyFont="1" applyFill="1" applyBorder="1" applyAlignment="1">
      <alignment horizontal="center" vertical="center" wrapText="1"/>
    </xf>
    <xf numFmtId="170" fontId="5" fillId="0" borderId="43" xfId="0" applyNumberFormat="1" applyFont="1" applyFill="1" applyBorder="1" applyAlignment="1">
      <alignment horizontal="center" vertical="center" wrapText="1"/>
    </xf>
    <xf numFmtId="9" fontId="5" fillId="2" borderId="23" xfId="0" applyNumberFormat="1" applyFont="1" applyFill="1" applyBorder="1" applyAlignment="1">
      <alignment horizontal="center" vertical="center" wrapText="1"/>
    </xf>
    <xf numFmtId="9" fontId="5" fillId="2" borderId="35" xfId="0" applyNumberFormat="1" applyFont="1" applyFill="1" applyBorder="1" applyAlignment="1">
      <alignment horizontal="center" vertical="center" wrapText="1"/>
    </xf>
    <xf numFmtId="0" fontId="9" fillId="4" borderId="40" xfId="0" applyFont="1" applyFill="1" applyBorder="1" applyAlignment="1">
      <alignment horizontal="center" vertical="center" wrapText="1"/>
    </xf>
    <xf numFmtId="9" fontId="5" fillId="0" borderId="20" xfId="0" applyNumberFormat="1" applyFont="1" applyFill="1" applyBorder="1" applyAlignment="1">
      <alignment horizontal="center" vertical="center" wrapText="1"/>
    </xf>
    <xf numFmtId="0" fontId="9" fillId="4" borderId="40" xfId="0" applyFont="1" applyFill="1" applyBorder="1" applyAlignment="1">
      <alignment horizontal="left" vertical="center" wrapText="1"/>
    </xf>
    <xf numFmtId="170" fontId="5" fillId="0" borderId="33" xfId="0" applyNumberFormat="1" applyFont="1" applyFill="1" applyBorder="1" applyAlignment="1">
      <alignment horizontal="center" vertical="center" wrapText="1"/>
    </xf>
    <xf numFmtId="170" fontId="5" fillId="0" borderId="30" xfId="0" applyNumberFormat="1" applyFont="1" applyFill="1" applyBorder="1" applyAlignment="1">
      <alignment horizontal="center" vertical="center" wrapText="1"/>
    </xf>
    <xf numFmtId="44" fontId="5" fillId="0" borderId="25" xfId="0" applyNumberFormat="1" applyFont="1" applyFill="1" applyBorder="1" applyAlignment="1">
      <alignment horizontal="center" vertical="center" wrapText="1"/>
    </xf>
    <xf numFmtId="44" fontId="5" fillId="0" borderId="24" xfId="0" applyNumberFormat="1" applyFont="1" applyFill="1" applyBorder="1" applyAlignment="1">
      <alignment horizontal="center" vertical="center" wrapText="1"/>
    </xf>
    <xf numFmtId="9" fontId="5" fillId="2" borderId="20" xfId="0" applyNumberFormat="1" applyFont="1" applyFill="1" applyBorder="1" applyAlignment="1">
      <alignment horizontal="center" vertical="center" wrapText="1"/>
    </xf>
    <xf numFmtId="9" fontId="10" fillId="5" borderId="15" xfId="0" applyNumberFormat="1" applyFont="1" applyFill="1" applyBorder="1" applyAlignment="1">
      <alignment horizontal="center" vertical="center" wrapText="1"/>
    </xf>
    <xf numFmtId="0" fontId="7" fillId="5" borderId="36" xfId="0" applyFont="1" applyFill="1" applyBorder="1" applyAlignment="1">
      <alignment horizontal="left" vertical="center" wrapText="1"/>
    </xf>
    <xf numFmtId="0" fontId="9" fillId="11" borderId="13" xfId="0" applyFont="1" applyFill="1" applyBorder="1" applyAlignment="1">
      <alignment horizontal="center" vertical="center" wrapText="1"/>
    </xf>
    <xf numFmtId="0" fontId="9" fillId="11" borderId="8" xfId="0" applyFont="1" applyFill="1" applyBorder="1" applyAlignment="1">
      <alignment horizontal="center" vertical="center" wrapText="1"/>
    </xf>
    <xf numFmtId="0" fontId="9" fillId="11" borderId="1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0" borderId="13"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10" fillId="9" borderId="15" xfId="0" applyFont="1" applyFill="1" applyBorder="1" applyAlignment="1">
      <alignment horizontal="center" vertical="center" wrapText="1"/>
    </xf>
    <xf numFmtId="0" fontId="5" fillId="2" borderId="13"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5" fillId="5" borderId="13"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12" fillId="0" borderId="15" xfId="0" applyFont="1" applyBorder="1" applyAlignment="1">
      <alignment horizontal="center"/>
    </xf>
    <xf numFmtId="9" fontId="5" fillId="2" borderId="34" xfId="1" applyFont="1" applyFill="1" applyBorder="1" applyAlignment="1">
      <alignment horizontal="left" vertical="center" wrapText="1"/>
    </xf>
    <xf numFmtId="9" fontId="5" fillId="2" borderId="15" xfId="1" applyFont="1" applyFill="1" applyBorder="1" applyAlignment="1">
      <alignment horizontal="left" vertical="center" wrapText="1"/>
    </xf>
    <xf numFmtId="9" fontId="5" fillId="2" borderId="35" xfId="1" applyFont="1" applyFill="1" applyBorder="1" applyAlignment="1">
      <alignment horizontal="left" vertical="center" wrapText="1"/>
    </xf>
    <xf numFmtId="9" fontId="5" fillId="2" borderId="22" xfId="1" applyFont="1" applyFill="1" applyBorder="1" applyAlignment="1">
      <alignment horizontal="left" vertical="center" wrapText="1"/>
    </xf>
    <xf numFmtId="9" fontId="5" fillId="2" borderId="18" xfId="1" applyFont="1" applyFill="1" applyBorder="1" applyAlignment="1">
      <alignment horizontal="left" vertical="center" wrapText="1"/>
    </xf>
    <xf numFmtId="9" fontId="5" fillId="2" borderId="20" xfId="1" applyFont="1" applyFill="1" applyBorder="1" applyAlignment="1">
      <alignment horizontal="left" vertical="center" wrapText="1"/>
    </xf>
    <xf numFmtId="0" fontId="2" fillId="2" borderId="29"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4" xfId="0" applyFont="1" applyFill="1" applyBorder="1" applyAlignment="1">
      <alignment horizontal="center" vertical="center" wrapText="1"/>
    </xf>
    <xf numFmtId="9" fontId="10" fillId="12" borderId="15" xfId="1" applyFont="1" applyFill="1" applyBorder="1" applyAlignment="1">
      <alignment horizontal="center" vertical="center" wrapText="1"/>
    </xf>
    <xf numFmtId="0" fontId="7" fillId="9" borderId="15" xfId="0" applyFont="1" applyFill="1" applyBorder="1" applyAlignment="1">
      <alignment horizontal="center" vertical="center" wrapText="1"/>
    </xf>
    <xf numFmtId="0" fontId="9" fillId="10" borderId="15" xfId="0" applyFont="1" applyFill="1" applyBorder="1"/>
    <xf numFmtId="0" fontId="7" fillId="5" borderId="5" xfId="0" applyFont="1" applyFill="1" applyBorder="1" applyAlignment="1">
      <alignment horizontal="center" vertical="center" wrapText="1"/>
    </xf>
    <xf numFmtId="0" fontId="9" fillId="4" borderId="6" xfId="0" applyFont="1" applyFill="1" applyBorder="1"/>
    <xf numFmtId="0" fontId="9" fillId="4" borderId="7" xfId="0" applyFont="1" applyFill="1" applyBorder="1"/>
    <xf numFmtId="0" fontId="9" fillId="4" borderId="15" xfId="0" applyFont="1" applyFill="1" applyBorder="1"/>
    <xf numFmtId="0" fontId="7" fillId="9" borderId="18" xfId="0" applyFont="1" applyFill="1" applyBorder="1" applyAlignment="1">
      <alignment horizontal="center" vertical="center" wrapText="1"/>
    </xf>
    <xf numFmtId="0" fontId="9" fillId="10" borderId="18" xfId="0" applyFont="1" applyFill="1" applyBorder="1"/>
    <xf numFmtId="0" fontId="8" fillId="2" borderId="10" xfId="0" applyFont="1" applyFill="1" applyBorder="1" applyAlignment="1">
      <alignment horizontal="left" vertical="center" wrapText="1"/>
    </xf>
    <xf numFmtId="9" fontId="6" fillId="7" borderId="12" xfId="1" applyFont="1" applyFill="1" applyBorder="1" applyAlignment="1">
      <alignment horizontal="center" vertical="center"/>
    </xf>
    <xf numFmtId="9" fontId="6" fillId="7" borderId="15" xfId="1" applyFont="1" applyFill="1" applyBorder="1" applyAlignment="1">
      <alignment horizontal="center" vertical="center"/>
    </xf>
    <xf numFmtId="44" fontId="12" fillId="7" borderId="12" xfId="0" applyNumberFormat="1" applyFont="1" applyFill="1" applyBorder="1" applyAlignment="1">
      <alignment horizontal="center" vertical="center"/>
    </xf>
    <xf numFmtId="44" fontId="12" fillId="7" borderId="15" xfId="0" applyNumberFormat="1" applyFont="1" applyFill="1" applyBorder="1" applyAlignment="1">
      <alignment horizontal="center" vertical="center"/>
    </xf>
    <xf numFmtId="0" fontId="18" fillId="4" borderId="40" xfId="0" applyFont="1" applyFill="1" applyBorder="1" applyAlignment="1">
      <alignment horizontal="center" vertical="center" wrapText="1"/>
    </xf>
    <xf numFmtId="14" fontId="9" fillId="4" borderId="40" xfId="0" applyNumberFormat="1" applyFont="1" applyFill="1" applyBorder="1" applyAlignment="1">
      <alignment horizontal="center" vertical="center" wrapText="1"/>
    </xf>
    <xf numFmtId="0" fontId="7" fillId="3" borderId="4"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5" xfId="0" applyFont="1" applyFill="1" applyBorder="1" applyAlignment="1">
      <alignment horizontal="center" vertical="center"/>
    </xf>
    <xf numFmtId="0" fontId="3" fillId="4" borderId="40" xfId="0" applyFont="1" applyFill="1" applyBorder="1" applyAlignment="1">
      <alignment horizontal="center" vertical="center" wrapText="1"/>
    </xf>
    <xf numFmtId="0" fontId="9" fillId="4" borderId="40" xfId="0" quotePrefix="1" applyFont="1" applyFill="1" applyBorder="1" applyAlignment="1">
      <alignment horizontal="left" vertical="center" wrapText="1"/>
    </xf>
    <xf numFmtId="0" fontId="2" fillId="4" borderId="40"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9" fillId="0" borderId="6" xfId="0" applyFont="1" applyBorder="1"/>
    <xf numFmtId="0" fontId="9" fillId="0" borderId="7" xfId="0" applyFont="1" applyBorder="1"/>
    <xf numFmtId="0" fontId="3" fillId="4" borderId="40" xfId="0" applyFont="1" applyFill="1" applyBorder="1" applyAlignment="1">
      <alignment horizontal="left" vertical="center" wrapText="1"/>
    </xf>
    <xf numFmtId="0" fontId="9" fillId="4" borderId="40" xfId="0" applyFont="1" applyFill="1" applyBorder="1" applyAlignment="1">
      <alignment horizontal="left"/>
    </xf>
    <xf numFmtId="0" fontId="4" fillId="0" borderId="31"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30" xfId="0" applyFont="1" applyFill="1" applyBorder="1" applyAlignment="1">
      <alignment horizontal="center" vertical="center" wrapText="1"/>
    </xf>
    <xf numFmtId="9" fontId="5" fillId="0" borderId="48" xfId="1" applyFont="1" applyFill="1" applyBorder="1" applyAlignment="1">
      <alignment horizontal="center" vertical="center" wrapText="1"/>
    </xf>
    <xf numFmtId="9" fontId="5" fillId="0" borderId="49" xfId="1"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4" xfId="0" applyFont="1" applyFill="1" applyBorder="1" applyAlignment="1">
      <alignment horizontal="center" vertical="center" wrapText="1"/>
    </xf>
    <xf numFmtId="44" fontId="14" fillId="4" borderId="25" xfId="3" applyFont="1" applyFill="1" applyBorder="1" applyAlignment="1" applyProtection="1">
      <alignment horizontal="center" vertical="center" wrapText="1"/>
      <protection locked="0"/>
    </xf>
    <xf numFmtId="44" fontId="14" fillId="4" borderId="24" xfId="3" applyFont="1" applyFill="1" applyBorder="1" applyAlignment="1" applyProtection="1">
      <alignment horizontal="center" vertical="center" wrapText="1"/>
      <protection locked="0"/>
    </xf>
    <xf numFmtId="9" fontId="5" fillId="2" borderId="45" xfId="1" applyFont="1" applyFill="1" applyBorder="1" applyAlignment="1">
      <alignment horizontal="left" vertical="center" wrapText="1"/>
    </xf>
    <xf numFmtId="9" fontId="5" fillId="2" borderId="46" xfId="1" applyFont="1" applyFill="1" applyBorder="1" applyAlignment="1">
      <alignment horizontal="left" vertical="center" wrapText="1"/>
    </xf>
    <xf numFmtId="9" fontId="5" fillId="2" borderId="23" xfId="1" applyFont="1" applyFill="1" applyBorder="1" applyAlignment="1">
      <alignment horizontal="left" vertical="center" wrapText="1"/>
    </xf>
    <xf numFmtId="10" fontId="5" fillId="2" borderId="41" xfId="1" applyNumberFormat="1" applyFont="1" applyFill="1" applyBorder="1" applyAlignment="1">
      <alignment horizontal="center" vertical="center" wrapText="1"/>
    </xf>
    <xf numFmtId="10" fontId="5" fillId="2" borderId="38" xfId="1" applyNumberFormat="1" applyFont="1" applyFill="1" applyBorder="1" applyAlignment="1">
      <alignment horizontal="center" vertical="center" wrapText="1"/>
    </xf>
    <xf numFmtId="9" fontId="5" fillId="2" borderId="41" xfId="1" applyFont="1" applyFill="1" applyBorder="1" applyAlignment="1">
      <alignment horizontal="center" vertical="center" wrapText="1"/>
    </xf>
    <xf numFmtId="9" fontId="5" fillId="2" borderId="38" xfId="1" applyFont="1" applyFill="1" applyBorder="1" applyAlignment="1">
      <alignment horizontal="center" vertical="center" wrapText="1"/>
    </xf>
    <xf numFmtId="10" fontId="8" fillId="6" borderId="13" xfId="0" applyNumberFormat="1" applyFont="1" applyFill="1" applyBorder="1" applyAlignment="1">
      <alignment horizontal="center" vertical="center" wrapText="1"/>
    </xf>
    <xf numFmtId="10" fontId="8" fillId="6" borderId="14" xfId="0" applyNumberFormat="1" applyFont="1" applyFill="1" applyBorder="1" applyAlignment="1">
      <alignment horizontal="center" vertical="center" wrapText="1"/>
    </xf>
    <xf numFmtId="9" fontId="8" fillId="6" borderId="13" xfId="0" applyNumberFormat="1" applyFont="1" applyFill="1" applyBorder="1" applyAlignment="1">
      <alignment horizontal="center" vertical="center" wrapText="1"/>
    </xf>
    <xf numFmtId="9" fontId="8" fillId="6" borderId="14" xfId="0" applyNumberFormat="1" applyFont="1" applyFill="1" applyBorder="1" applyAlignment="1">
      <alignment horizontal="center" vertical="center" wrapText="1"/>
    </xf>
  </cellXfs>
  <cellStyles count="6">
    <cellStyle name="Millares" xfId="4" builtinId="3"/>
    <cellStyle name="Millares [0]" xfId="2" builtinId="6"/>
    <cellStyle name="Moneda" xfId="5" builtinId="4"/>
    <cellStyle name="Moneda 2" xfId="3"/>
    <cellStyle name="Normal" xfId="0" builtinId="0"/>
    <cellStyle name="Porcentaje" xfId="1" builtinId="5"/>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a16="http://schemas.microsoft.com/office/drawing/2014/main" xmlns=""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32"/>
  <sheetViews>
    <sheetView tabSelected="1" topLeftCell="B222" zoomScale="70" zoomScaleNormal="70" workbookViewId="0">
      <selection activeCell="M263" sqref="M263"/>
    </sheetView>
  </sheetViews>
  <sheetFormatPr baseColWidth="10" defaultColWidth="14.42578125" defaultRowHeight="15" customHeight="1" x14ac:dyDescent="0.25"/>
  <cols>
    <col min="1" max="1" width="1.5703125" style="10" customWidth="1"/>
    <col min="2" max="2" width="27.85546875" style="10" customWidth="1"/>
    <col min="3" max="3" width="12" style="10" customWidth="1"/>
    <col min="4" max="4" width="35" style="10" customWidth="1"/>
    <col min="5" max="5" width="15.7109375" style="10" customWidth="1"/>
    <col min="6" max="6" width="14.42578125" style="10" customWidth="1"/>
    <col min="7" max="7" width="16.7109375" style="10" customWidth="1"/>
    <col min="8" max="8" width="21.28515625" style="10" customWidth="1"/>
    <col min="9" max="9" width="15.85546875" style="10" customWidth="1"/>
    <col min="10" max="10" width="18.85546875" style="10" customWidth="1"/>
    <col min="11" max="11" width="19.85546875" style="10" customWidth="1"/>
    <col min="12" max="12" width="18.5703125" style="10" customWidth="1"/>
    <col min="13" max="13" width="18.7109375" style="10" customWidth="1"/>
    <col min="14" max="14" width="21.140625" style="10" customWidth="1"/>
    <col min="15" max="15" width="12.140625" style="10" customWidth="1"/>
    <col min="16" max="16" width="20.7109375" style="78" customWidth="1"/>
    <col min="17" max="17" width="24.28515625" style="78" customWidth="1"/>
    <col min="18" max="18" width="19.85546875" style="78" customWidth="1"/>
    <col min="19" max="19" width="27.5703125" style="10" customWidth="1"/>
    <col min="20" max="20" width="21" style="10" customWidth="1"/>
    <col min="21" max="21" width="13.5703125" style="10" customWidth="1"/>
    <col min="22" max="22" width="26.5703125" style="10" customWidth="1"/>
    <col min="23" max="23" width="2.7109375" style="10" customWidth="1"/>
    <col min="24" max="24" width="10.7109375" style="10" customWidth="1"/>
    <col min="25" max="16384" width="14.42578125" style="10"/>
  </cols>
  <sheetData>
    <row r="1" spans="1:36" ht="12.75" customHeight="1" thickBot="1" x14ac:dyDescent="0.3">
      <c r="A1" s="5" t="s">
        <v>5</v>
      </c>
      <c r="B1" s="5" t="s">
        <v>5</v>
      </c>
      <c r="C1" s="5" t="s">
        <v>5</v>
      </c>
      <c r="D1" s="5" t="s">
        <v>5</v>
      </c>
      <c r="E1" s="5" t="s">
        <v>5</v>
      </c>
      <c r="F1" s="5" t="s">
        <v>5</v>
      </c>
      <c r="G1" s="5" t="s">
        <v>5</v>
      </c>
      <c r="H1" s="5" t="s">
        <v>5</v>
      </c>
      <c r="I1" s="6"/>
      <c r="J1" s="7" t="s">
        <v>5</v>
      </c>
      <c r="K1" s="8"/>
      <c r="L1" s="8"/>
      <c r="M1" s="8"/>
      <c r="N1" s="7" t="s">
        <v>5</v>
      </c>
      <c r="O1" s="8"/>
      <c r="P1" s="118"/>
      <c r="Q1" s="119" t="s">
        <v>5</v>
      </c>
      <c r="R1" s="119" t="s">
        <v>5</v>
      </c>
      <c r="S1" s="5" t="s">
        <v>5</v>
      </c>
      <c r="T1" s="5" t="s">
        <v>5</v>
      </c>
      <c r="U1" s="5" t="s">
        <v>5</v>
      </c>
      <c r="V1" s="5" t="s">
        <v>5</v>
      </c>
      <c r="W1" s="5" t="s">
        <v>5</v>
      </c>
      <c r="X1" s="9" t="s">
        <v>5</v>
      </c>
    </row>
    <row r="2" spans="1:36" ht="33.75" customHeight="1" x14ac:dyDescent="0.25">
      <c r="A2" s="5"/>
      <c r="B2" s="11"/>
      <c r="C2" s="11"/>
      <c r="D2" s="311" t="s">
        <v>31</v>
      </c>
      <c r="E2" s="311"/>
      <c r="F2" s="311"/>
      <c r="G2" s="311"/>
      <c r="H2" s="311"/>
      <c r="I2" s="311"/>
      <c r="J2" s="311"/>
      <c r="K2" s="311"/>
      <c r="L2" s="311"/>
      <c r="M2" s="311"/>
      <c r="N2" s="311"/>
      <c r="O2" s="311"/>
      <c r="P2" s="311"/>
      <c r="Q2" s="120" t="s">
        <v>0</v>
      </c>
      <c r="R2" s="121" t="s">
        <v>34</v>
      </c>
      <c r="S2" s="5"/>
      <c r="T2" s="12"/>
      <c r="U2" s="12"/>
      <c r="V2" s="12"/>
      <c r="W2" s="12"/>
      <c r="X2" s="13"/>
      <c r="Y2" s="14"/>
      <c r="Z2" s="14"/>
      <c r="AA2" s="14"/>
      <c r="AB2" s="14"/>
      <c r="AC2" s="14"/>
      <c r="AD2" s="14"/>
      <c r="AE2" s="14"/>
      <c r="AF2" s="14"/>
      <c r="AG2" s="14"/>
      <c r="AH2" s="14"/>
      <c r="AI2" s="14"/>
      <c r="AJ2" s="14"/>
    </row>
    <row r="3" spans="1:36" ht="33.75" customHeight="1" x14ac:dyDescent="0.25">
      <c r="A3" s="5"/>
      <c r="B3" s="15"/>
      <c r="C3" s="15"/>
      <c r="D3" s="312"/>
      <c r="E3" s="312"/>
      <c r="F3" s="312"/>
      <c r="G3" s="312"/>
      <c r="H3" s="312"/>
      <c r="I3" s="312"/>
      <c r="J3" s="312"/>
      <c r="K3" s="312"/>
      <c r="L3" s="312"/>
      <c r="M3" s="312"/>
      <c r="N3" s="312"/>
      <c r="O3" s="312"/>
      <c r="P3" s="312"/>
      <c r="Q3" s="122" t="s">
        <v>1</v>
      </c>
      <c r="R3" s="123">
        <v>7</v>
      </c>
      <c r="S3" s="5"/>
      <c r="T3" s="12"/>
      <c r="U3" s="12"/>
      <c r="V3" s="16"/>
      <c r="W3" s="16"/>
      <c r="X3" s="13"/>
      <c r="Y3" s="14"/>
      <c r="Z3" s="14"/>
      <c r="AA3" s="14"/>
      <c r="AB3" s="14"/>
      <c r="AC3" s="14"/>
      <c r="AD3" s="14"/>
      <c r="AE3" s="14"/>
      <c r="AF3" s="14"/>
      <c r="AG3" s="14"/>
      <c r="AH3" s="14"/>
      <c r="AI3" s="14"/>
      <c r="AJ3" s="14"/>
    </row>
    <row r="4" spans="1:36" ht="33.75" customHeight="1" thickBot="1" x14ac:dyDescent="0.3">
      <c r="A4" s="5"/>
      <c r="B4" s="17"/>
      <c r="C4" s="17"/>
      <c r="D4" s="310" t="s">
        <v>42</v>
      </c>
      <c r="E4" s="310"/>
      <c r="F4" s="310"/>
      <c r="G4" s="310"/>
      <c r="H4" s="310"/>
      <c r="I4" s="310"/>
      <c r="J4" s="310"/>
      <c r="K4" s="310"/>
      <c r="L4" s="310"/>
      <c r="M4" s="310"/>
      <c r="N4" s="310"/>
      <c r="O4" s="310"/>
      <c r="P4" s="310"/>
      <c r="Q4" s="124" t="s">
        <v>2</v>
      </c>
      <c r="R4" s="125">
        <v>43735</v>
      </c>
      <c r="S4" s="5"/>
      <c r="T4" s="12"/>
      <c r="U4" s="12"/>
      <c r="V4" s="12"/>
      <c r="W4" s="12"/>
      <c r="X4" s="12"/>
      <c r="Y4" s="14"/>
      <c r="Z4" s="14"/>
      <c r="AA4" s="14"/>
      <c r="AB4" s="14"/>
      <c r="AC4" s="14"/>
      <c r="AD4" s="14"/>
      <c r="AE4" s="14"/>
      <c r="AF4" s="14"/>
      <c r="AG4" s="14"/>
      <c r="AH4" s="14"/>
      <c r="AI4" s="14"/>
      <c r="AJ4" s="14"/>
    </row>
    <row r="5" spans="1:36" ht="9" customHeight="1" x14ac:dyDescent="0.25">
      <c r="A5" s="5"/>
      <c r="B5" s="18"/>
      <c r="C5" s="18"/>
      <c r="D5" s="18"/>
      <c r="E5" s="19"/>
      <c r="F5" s="19"/>
      <c r="G5" s="19"/>
      <c r="H5" s="19"/>
      <c r="I5" s="20"/>
      <c r="J5" s="19"/>
      <c r="K5" s="20"/>
      <c r="L5" s="20"/>
      <c r="M5" s="20"/>
      <c r="N5" s="19"/>
      <c r="O5" s="20"/>
      <c r="P5" s="126"/>
      <c r="Q5" s="127"/>
      <c r="R5" s="127"/>
      <c r="S5" s="5"/>
      <c r="T5" s="12"/>
      <c r="U5" s="12"/>
      <c r="V5" s="12"/>
      <c r="W5" s="12"/>
      <c r="X5" s="12"/>
      <c r="Y5" s="21"/>
      <c r="Z5" s="13"/>
      <c r="AA5" s="14"/>
      <c r="AB5" s="14"/>
      <c r="AC5" s="14"/>
      <c r="AD5" s="14"/>
      <c r="AE5" s="14"/>
      <c r="AF5" s="14"/>
      <c r="AG5" s="14"/>
      <c r="AH5" s="14"/>
      <c r="AI5" s="14"/>
      <c r="AJ5" s="14"/>
    </row>
    <row r="6" spans="1:36" ht="18" customHeight="1" x14ac:dyDescent="0.25">
      <c r="A6" s="5"/>
      <c r="B6" s="318" t="s">
        <v>13</v>
      </c>
      <c r="C6" s="319"/>
      <c r="D6" s="319"/>
      <c r="E6" s="319"/>
      <c r="F6" s="319"/>
      <c r="G6" s="319"/>
      <c r="H6" s="320"/>
      <c r="I6" s="22"/>
      <c r="J6" s="23"/>
      <c r="K6" s="24"/>
      <c r="L6" s="24"/>
      <c r="M6" s="24"/>
      <c r="N6" s="23"/>
      <c r="O6" s="24"/>
      <c r="P6" s="128"/>
      <c r="Q6" s="127"/>
      <c r="R6" s="127"/>
      <c r="S6" s="5"/>
      <c r="T6" s="12"/>
      <c r="U6" s="12"/>
      <c r="V6" s="12"/>
      <c r="W6" s="12"/>
      <c r="X6" s="12"/>
      <c r="Y6" s="21"/>
      <c r="Z6" s="13"/>
      <c r="AA6" s="14"/>
      <c r="AB6" s="14"/>
      <c r="AC6" s="14"/>
      <c r="AD6" s="14"/>
      <c r="AE6" s="14"/>
      <c r="AF6" s="14"/>
      <c r="AG6" s="14"/>
      <c r="AH6" s="14"/>
      <c r="AI6" s="14"/>
      <c r="AJ6" s="14"/>
    </row>
    <row r="7" spans="1:36" ht="9.75" customHeight="1" x14ac:dyDescent="0.25">
      <c r="A7" s="5"/>
      <c r="B7" s="24"/>
      <c r="C7" s="24"/>
      <c r="D7" s="25"/>
      <c r="E7" s="25"/>
      <c r="F7" s="25"/>
      <c r="G7" s="25"/>
      <c r="H7" s="25"/>
      <c r="I7" s="25"/>
      <c r="J7" s="24"/>
      <c r="K7" s="24"/>
      <c r="L7" s="24"/>
      <c r="M7" s="24"/>
      <c r="N7" s="24"/>
      <c r="O7" s="24"/>
      <c r="P7" s="128"/>
      <c r="Q7" s="119"/>
      <c r="R7" s="119"/>
      <c r="S7" s="5"/>
      <c r="T7" s="12"/>
      <c r="U7" s="12"/>
      <c r="V7" s="12"/>
      <c r="W7" s="12"/>
      <c r="X7" s="12"/>
      <c r="Y7" s="21"/>
      <c r="Z7" s="13"/>
      <c r="AA7" s="14"/>
      <c r="AB7" s="14"/>
      <c r="AC7" s="14"/>
      <c r="AD7" s="14"/>
      <c r="AE7" s="14"/>
      <c r="AF7" s="14"/>
      <c r="AG7" s="14"/>
      <c r="AH7" s="14"/>
      <c r="AI7" s="14"/>
      <c r="AJ7" s="14"/>
    </row>
    <row r="8" spans="1:36" s="29" customFormat="1" ht="39" customHeight="1" x14ac:dyDescent="0.25">
      <c r="A8" s="26"/>
      <c r="B8" s="321" t="s">
        <v>16</v>
      </c>
      <c r="C8" s="322"/>
      <c r="D8" s="257" t="s">
        <v>417</v>
      </c>
      <c r="E8" s="257"/>
      <c r="F8" s="257"/>
      <c r="G8" s="257"/>
      <c r="H8" s="257"/>
      <c r="I8" s="257"/>
      <c r="J8" s="313" t="s">
        <v>32</v>
      </c>
      <c r="K8" s="313"/>
      <c r="L8" s="313"/>
      <c r="M8" s="257" t="s">
        <v>86</v>
      </c>
      <c r="N8" s="257"/>
      <c r="O8" s="257"/>
      <c r="P8" s="257"/>
      <c r="Q8" s="257"/>
      <c r="R8" s="257"/>
      <c r="S8" s="26"/>
      <c r="T8" s="26"/>
      <c r="U8" s="26"/>
      <c r="V8" s="26"/>
      <c r="W8" s="26"/>
      <c r="X8" s="26"/>
      <c r="Y8" s="27"/>
      <c r="Z8" s="28"/>
    </row>
    <row r="9" spans="1:36" s="29" customFormat="1" ht="117.75" customHeight="1" x14ac:dyDescent="0.25">
      <c r="A9" s="30"/>
      <c r="B9" s="31" t="s">
        <v>24</v>
      </c>
      <c r="C9" s="314" t="s">
        <v>87</v>
      </c>
      <c r="D9" s="259"/>
      <c r="E9" s="259"/>
      <c r="F9" s="259"/>
      <c r="G9" s="315" t="s">
        <v>18</v>
      </c>
      <c r="H9" s="315"/>
      <c r="I9" s="257" t="s">
        <v>418</v>
      </c>
      <c r="J9" s="257"/>
      <c r="K9" s="257"/>
      <c r="L9" s="257"/>
      <c r="M9" s="313" t="s">
        <v>25</v>
      </c>
      <c r="N9" s="313"/>
      <c r="O9" s="259" t="s">
        <v>419</v>
      </c>
      <c r="P9" s="259"/>
      <c r="Q9" s="259"/>
      <c r="R9" s="259"/>
      <c r="S9" s="26"/>
      <c r="T9" s="26"/>
      <c r="U9" s="26"/>
      <c r="V9" s="26"/>
      <c r="W9" s="26"/>
      <c r="X9" s="26"/>
      <c r="Y9" s="27"/>
      <c r="Z9" s="28"/>
    </row>
    <row r="10" spans="1:36" s="29" customFormat="1" ht="43.5" customHeight="1" x14ac:dyDescent="0.25">
      <c r="A10" s="30"/>
      <c r="B10" s="32" t="s">
        <v>26</v>
      </c>
      <c r="C10" s="31"/>
      <c r="D10" s="309" t="s">
        <v>246</v>
      </c>
      <c r="E10" s="309"/>
      <c r="F10" s="309"/>
      <c r="G10" s="309"/>
      <c r="H10" s="313" t="s">
        <v>14</v>
      </c>
      <c r="I10" s="313"/>
      <c r="J10" s="309" t="s">
        <v>245</v>
      </c>
      <c r="K10" s="309"/>
      <c r="L10" s="309"/>
      <c r="M10" s="313" t="s">
        <v>17</v>
      </c>
      <c r="N10" s="313"/>
      <c r="O10" s="313"/>
      <c r="P10" s="313"/>
      <c r="Q10" s="308" t="s">
        <v>420</v>
      </c>
      <c r="R10" s="308"/>
      <c r="S10" s="26"/>
      <c r="T10" s="26"/>
      <c r="U10" s="26"/>
      <c r="V10" s="26"/>
      <c r="W10" s="26"/>
      <c r="X10" s="26"/>
      <c r="Y10" s="27"/>
      <c r="Z10" s="28"/>
    </row>
    <row r="11" spans="1:36" ht="38.25" customHeight="1" x14ac:dyDescent="0.25">
      <c r="A11" s="6"/>
      <c r="B11" s="303" t="s">
        <v>193</v>
      </c>
      <c r="C11" s="303"/>
      <c r="D11" s="303"/>
      <c r="E11" s="303"/>
      <c r="F11" s="303"/>
      <c r="G11" s="303"/>
      <c r="H11" s="303"/>
      <c r="I11" s="303"/>
      <c r="J11" s="303"/>
      <c r="K11" s="303"/>
      <c r="L11" s="303"/>
      <c r="M11" s="303"/>
      <c r="N11" s="303"/>
      <c r="O11" s="303"/>
      <c r="P11" s="303"/>
      <c r="Q11" s="303"/>
      <c r="R11" s="303"/>
      <c r="S11" s="6"/>
      <c r="T11" s="33"/>
      <c r="U11" s="33"/>
      <c r="V11" s="33"/>
      <c r="W11" s="33"/>
      <c r="X11" s="33"/>
      <c r="Y11" s="21"/>
      <c r="Z11" s="13"/>
      <c r="AA11" s="14"/>
      <c r="AB11" s="14"/>
      <c r="AC11" s="14"/>
      <c r="AD11" s="14"/>
      <c r="AE11" s="14"/>
      <c r="AF11" s="14"/>
      <c r="AG11" s="14"/>
      <c r="AH11" s="14"/>
      <c r="AI11" s="14"/>
      <c r="AJ11" s="14"/>
    </row>
    <row r="12" spans="1:36" ht="38.25" customHeight="1" x14ac:dyDescent="0.25">
      <c r="A12" s="5"/>
      <c r="B12" s="243" t="s">
        <v>84</v>
      </c>
      <c r="C12" s="244"/>
      <c r="D12" s="244"/>
      <c r="E12" s="244"/>
      <c r="F12" s="244"/>
      <c r="G12" s="244"/>
      <c r="H12" s="244"/>
      <c r="I12" s="244"/>
      <c r="J12" s="244"/>
      <c r="K12" s="245"/>
      <c r="L12" s="212" t="s">
        <v>11</v>
      </c>
      <c r="M12" s="212"/>
      <c r="N12" s="342">
        <v>7.7299999999999994E-2</v>
      </c>
      <c r="O12" s="343"/>
      <c r="P12" s="213" t="s">
        <v>33</v>
      </c>
      <c r="Q12" s="213"/>
      <c r="R12" s="129">
        <f>O43*N12</f>
        <v>6.3647012987012988E-2</v>
      </c>
      <c r="S12" s="34"/>
      <c r="T12" s="35"/>
      <c r="U12" s="35"/>
      <c r="V12" s="35"/>
      <c r="W12" s="12"/>
      <c r="X12" s="13"/>
      <c r="Y12" s="14"/>
      <c r="Z12" s="14"/>
      <c r="AA12" s="14"/>
      <c r="AB12" s="14"/>
      <c r="AC12" s="14"/>
      <c r="AD12" s="14"/>
      <c r="AE12" s="14"/>
      <c r="AF12" s="14"/>
      <c r="AG12" s="14"/>
      <c r="AH12" s="14"/>
      <c r="AI12" s="14"/>
      <c r="AJ12" s="14"/>
    </row>
    <row r="13" spans="1:36" ht="45" customHeight="1" x14ac:dyDescent="0.25">
      <c r="A13" s="5"/>
      <c r="B13" s="214" t="s">
        <v>6</v>
      </c>
      <c r="C13" s="216" t="s">
        <v>29</v>
      </c>
      <c r="D13" s="216" t="s">
        <v>196</v>
      </c>
      <c r="E13" s="316" t="s">
        <v>8</v>
      </c>
      <c r="F13" s="316" t="s">
        <v>9</v>
      </c>
      <c r="G13" s="216" t="s">
        <v>3</v>
      </c>
      <c r="H13" s="216" t="s">
        <v>4</v>
      </c>
      <c r="I13" s="246" t="s">
        <v>27</v>
      </c>
      <c r="J13" s="247"/>
      <c r="K13" s="247"/>
      <c r="L13" s="247"/>
      <c r="M13" s="247"/>
      <c r="N13" s="247"/>
      <c r="O13" s="248"/>
      <c r="P13" s="323" t="s">
        <v>28</v>
      </c>
      <c r="Q13" s="324"/>
      <c r="R13" s="325"/>
      <c r="S13" s="19"/>
      <c r="T13" s="37"/>
      <c r="U13" s="38"/>
      <c r="V13" s="37"/>
      <c r="W13" s="12"/>
      <c r="X13" s="12"/>
      <c r="Y13" s="14"/>
      <c r="Z13" s="14"/>
      <c r="AA13" s="14"/>
      <c r="AB13" s="14"/>
      <c r="AC13" s="14"/>
      <c r="AD13" s="14"/>
      <c r="AE13" s="14"/>
      <c r="AF13" s="14"/>
      <c r="AG13" s="14"/>
      <c r="AH13" s="14"/>
      <c r="AI13" s="14"/>
      <c r="AJ13" s="14"/>
    </row>
    <row r="14" spans="1:36" ht="43.5" customHeight="1" x14ac:dyDescent="0.25">
      <c r="A14" s="6"/>
      <c r="B14" s="215"/>
      <c r="C14" s="217"/>
      <c r="D14" s="217"/>
      <c r="E14" s="317"/>
      <c r="F14" s="317"/>
      <c r="G14" s="217"/>
      <c r="H14" s="217"/>
      <c r="I14" s="36" t="s">
        <v>30</v>
      </c>
      <c r="J14" s="152" t="s">
        <v>21</v>
      </c>
      <c r="K14" s="152" t="s">
        <v>401</v>
      </c>
      <c r="L14" s="152" t="s">
        <v>424</v>
      </c>
      <c r="M14" s="152" t="s">
        <v>23</v>
      </c>
      <c r="N14" s="39" t="s">
        <v>15</v>
      </c>
      <c r="O14" s="72" t="s">
        <v>85</v>
      </c>
      <c r="P14" s="326"/>
      <c r="Q14" s="327"/>
      <c r="R14" s="328"/>
      <c r="S14" s="40"/>
      <c r="T14" s="41"/>
      <c r="U14" s="41"/>
      <c r="V14" s="41"/>
      <c r="W14" s="33"/>
      <c r="X14" s="13"/>
      <c r="Y14" s="14"/>
      <c r="Z14" s="14"/>
      <c r="AA14" s="14"/>
      <c r="AB14" s="14"/>
      <c r="AC14" s="14"/>
      <c r="AD14" s="14"/>
      <c r="AE14" s="14"/>
      <c r="AF14" s="14"/>
      <c r="AG14" s="14"/>
      <c r="AH14" s="14"/>
      <c r="AI14" s="14"/>
      <c r="AJ14" s="14"/>
    </row>
    <row r="15" spans="1:36" ht="82.5" customHeight="1" x14ac:dyDescent="0.25">
      <c r="A15" s="185"/>
      <c r="B15" s="256"/>
      <c r="C15" s="260" t="s">
        <v>55</v>
      </c>
      <c r="D15" s="220" t="s">
        <v>256</v>
      </c>
      <c r="E15" s="190">
        <v>43832</v>
      </c>
      <c r="F15" s="190">
        <v>44196</v>
      </c>
      <c r="G15" s="262" t="s">
        <v>422</v>
      </c>
      <c r="H15" s="222" t="s">
        <v>257</v>
      </c>
      <c r="I15" s="1" t="s">
        <v>19</v>
      </c>
      <c r="J15" s="85">
        <v>0</v>
      </c>
      <c r="K15" s="85">
        <v>0</v>
      </c>
      <c r="L15" s="86">
        <v>0</v>
      </c>
      <c r="M15" s="86">
        <v>5</v>
      </c>
      <c r="N15" s="4">
        <f t="shared" ref="N15:N24" si="0">+J15+K15+L15+M15</f>
        <v>5</v>
      </c>
      <c r="O15" s="192">
        <f>+N16/N15</f>
        <v>0.8</v>
      </c>
      <c r="P15" s="205" t="s">
        <v>444</v>
      </c>
      <c r="Q15" s="206"/>
      <c r="R15" s="207"/>
      <c r="S15" s="42"/>
      <c r="T15" s="198"/>
      <c r="U15" s="43"/>
      <c r="V15" s="12"/>
      <c r="W15" s="12"/>
      <c r="X15" s="13"/>
      <c r="Y15" s="14"/>
      <c r="Z15" s="14"/>
      <c r="AA15" s="14"/>
      <c r="AB15" s="14"/>
      <c r="AC15" s="14"/>
      <c r="AD15" s="14"/>
      <c r="AE15" s="14"/>
      <c r="AF15" s="14"/>
      <c r="AG15" s="14"/>
      <c r="AH15" s="14"/>
      <c r="AI15" s="14"/>
      <c r="AJ15" s="14"/>
    </row>
    <row r="16" spans="1:36" ht="68.25" customHeight="1" x14ac:dyDescent="0.25">
      <c r="A16" s="185"/>
      <c r="B16" s="256"/>
      <c r="C16" s="261"/>
      <c r="D16" s="221"/>
      <c r="E16" s="191"/>
      <c r="F16" s="191"/>
      <c r="G16" s="263"/>
      <c r="H16" s="223"/>
      <c r="I16" s="4" t="s">
        <v>20</v>
      </c>
      <c r="J16" s="87">
        <v>0</v>
      </c>
      <c r="K16" s="87">
        <v>0</v>
      </c>
      <c r="L16" s="87">
        <v>0</v>
      </c>
      <c r="M16" s="87">
        <v>4</v>
      </c>
      <c r="N16" s="87">
        <f>+J16+K16+L16+M16</f>
        <v>4</v>
      </c>
      <c r="O16" s="193"/>
      <c r="P16" s="208"/>
      <c r="Q16" s="209"/>
      <c r="R16" s="210"/>
      <c r="S16" s="44"/>
      <c r="T16" s="198"/>
      <c r="U16" s="45"/>
      <c r="V16" s="33"/>
      <c r="W16" s="33"/>
      <c r="X16" s="13"/>
      <c r="Y16" s="14"/>
      <c r="Z16" s="14"/>
      <c r="AA16" s="14"/>
      <c r="AB16" s="14"/>
      <c r="AC16" s="14"/>
      <c r="AD16" s="14"/>
      <c r="AE16" s="14"/>
      <c r="AF16" s="14"/>
      <c r="AG16" s="14"/>
      <c r="AH16" s="14"/>
      <c r="AI16" s="14"/>
      <c r="AJ16" s="14"/>
    </row>
    <row r="17" spans="1:36" ht="60.75" customHeight="1" x14ac:dyDescent="0.25">
      <c r="A17" s="185"/>
      <c r="B17" s="256"/>
      <c r="C17" s="260" t="s">
        <v>56</v>
      </c>
      <c r="D17" s="220" t="s">
        <v>258</v>
      </c>
      <c r="E17" s="190">
        <v>43832</v>
      </c>
      <c r="F17" s="190">
        <v>44196</v>
      </c>
      <c r="G17" s="262" t="s">
        <v>421</v>
      </c>
      <c r="H17" s="222" t="s">
        <v>257</v>
      </c>
      <c r="I17" s="1" t="s">
        <v>19</v>
      </c>
      <c r="J17" s="85">
        <v>0</v>
      </c>
      <c r="K17" s="85">
        <v>0</v>
      </c>
      <c r="L17" s="86">
        <v>16</v>
      </c>
      <c r="M17" s="86">
        <v>6</v>
      </c>
      <c r="N17" s="87">
        <f>+J17+K17+L17+M17</f>
        <v>22</v>
      </c>
      <c r="O17" s="192">
        <f>+N18/N17</f>
        <v>0.72727272727272729</v>
      </c>
      <c r="P17" s="205" t="s">
        <v>445</v>
      </c>
      <c r="Q17" s="206"/>
      <c r="R17" s="207"/>
      <c r="S17" s="42"/>
      <c r="T17" s="198"/>
      <c r="U17" s="43"/>
      <c r="V17" s="12"/>
      <c r="W17" s="12"/>
      <c r="X17" s="13"/>
      <c r="Y17" s="14"/>
      <c r="Z17" s="14"/>
      <c r="AA17" s="14"/>
      <c r="AB17" s="14"/>
      <c r="AC17" s="14"/>
      <c r="AD17" s="14"/>
      <c r="AE17" s="14"/>
      <c r="AF17" s="14"/>
      <c r="AG17" s="14"/>
      <c r="AH17" s="14"/>
      <c r="AI17" s="14"/>
      <c r="AJ17" s="14"/>
    </row>
    <row r="18" spans="1:36" ht="59.25" customHeight="1" x14ac:dyDescent="0.25">
      <c r="A18" s="185"/>
      <c r="B18" s="256"/>
      <c r="C18" s="261"/>
      <c r="D18" s="221"/>
      <c r="E18" s="191"/>
      <c r="F18" s="191"/>
      <c r="G18" s="263"/>
      <c r="H18" s="223"/>
      <c r="I18" s="4" t="s">
        <v>20</v>
      </c>
      <c r="J18" s="87">
        <v>0</v>
      </c>
      <c r="K18" s="87">
        <v>0</v>
      </c>
      <c r="L18" s="87">
        <v>5</v>
      </c>
      <c r="M18" s="87">
        <v>11</v>
      </c>
      <c r="N18" s="4">
        <f t="shared" si="0"/>
        <v>16</v>
      </c>
      <c r="O18" s="193"/>
      <c r="P18" s="208"/>
      <c r="Q18" s="209"/>
      <c r="R18" s="210"/>
      <c r="S18" s="44"/>
      <c r="T18" s="198"/>
      <c r="U18" s="45"/>
      <c r="V18" s="33"/>
      <c r="W18" s="33"/>
      <c r="X18" s="13"/>
      <c r="Y18" s="14"/>
      <c r="Z18" s="14"/>
      <c r="AA18" s="14"/>
      <c r="AB18" s="14"/>
      <c r="AC18" s="14"/>
      <c r="AD18" s="14"/>
      <c r="AE18" s="14"/>
      <c r="AF18" s="14"/>
      <c r="AG18" s="14"/>
      <c r="AH18" s="14"/>
      <c r="AI18" s="14"/>
      <c r="AJ18" s="14"/>
    </row>
    <row r="19" spans="1:36" ht="68.25" customHeight="1" x14ac:dyDescent="0.25">
      <c r="A19" s="185"/>
      <c r="B19" s="256"/>
      <c r="C19" s="260" t="s">
        <v>54</v>
      </c>
      <c r="D19" s="220" t="s">
        <v>384</v>
      </c>
      <c r="E19" s="190">
        <v>43891</v>
      </c>
      <c r="F19" s="190">
        <v>44196</v>
      </c>
      <c r="G19" s="262" t="s">
        <v>421</v>
      </c>
      <c r="H19" s="262" t="s">
        <v>44</v>
      </c>
      <c r="I19" s="1" t="s">
        <v>19</v>
      </c>
      <c r="J19" s="85">
        <v>0</v>
      </c>
      <c r="K19" s="85">
        <v>0</v>
      </c>
      <c r="L19" s="86">
        <v>0</v>
      </c>
      <c r="M19" s="86">
        <v>1</v>
      </c>
      <c r="N19" s="4">
        <f t="shared" si="0"/>
        <v>1</v>
      </c>
      <c r="O19" s="192">
        <f>+N20/N19</f>
        <v>1</v>
      </c>
      <c r="P19" s="205" t="s">
        <v>510</v>
      </c>
      <c r="Q19" s="206"/>
      <c r="R19" s="207"/>
      <c r="S19" s="42"/>
      <c r="T19" s="46"/>
      <c r="U19" s="43"/>
      <c r="V19" s="12"/>
      <c r="W19" s="12"/>
      <c r="X19" s="13"/>
      <c r="Y19" s="14"/>
      <c r="Z19" s="14"/>
      <c r="AA19" s="14"/>
      <c r="AB19" s="14"/>
      <c r="AC19" s="14"/>
      <c r="AD19" s="14"/>
      <c r="AE19" s="14"/>
      <c r="AF19" s="14"/>
      <c r="AG19" s="14"/>
      <c r="AH19" s="14"/>
      <c r="AI19" s="14"/>
      <c r="AJ19" s="14"/>
    </row>
    <row r="20" spans="1:36" ht="71.25" customHeight="1" x14ac:dyDescent="0.25">
      <c r="A20" s="185"/>
      <c r="B20" s="256"/>
      <c r="C20" s="261"/>
      <c r="D20" s="221"/>
      <c r="E20" s="191"/>
      <c r="F20" s="191"/>
      <c r="G20" s="263"/>
      <c r="H20" s="263"/>
      <c r="I20" s="4" t="s">
        <v>20</v>
      </c>
      <c r="J20" s="87">
        <v>0</v>
      </c>
      <c r="K20" s="87">
        <v>0</v>
      </c>
      <c r="L20" s="87">
        <v>0</v>
      </c>
      <c r="M20" s="87">
        <v>1</v>
      </c>
      <c r="N20" s="4">
        <f t="shared" si="0"/>
        <v>1</v>
      </c>
      <c r="O20" s="193"/>
      <c r="P20" s="208"/>
      <c r="Q20" s="209"/>
      <c r="R20" s="210"/>
      <c r="S20" s="44"/>
      <c r="T20" s="46"/>
      <c r="U20" s="45"/>
      <c r="V20" s="33"/>
      <c r="W20" s="33"/>
      <c r="X20" s="13"/>
      <c r="Y20" s="14"/>
      <c r="Z20" s="14"/>
      <c r="AA20" s="14"/>
      <c r="AB20" s="14"/>
      <c r="AC20" s="14"/>
      <c r="AD20" s="14"/>
      <c r="AE20" s="14"/>
      <c r="AF20" s="14"/>
      <c r="AG20" s="14"/>
      <c r="AH20" s="14"/>
      <c r="AI20" s="14"/>
      <c r="AJ20" s="14"/>
    </row>
    <row r="21" spans="1:36" ht="66.75" customHeight="1" x14ac:dyDescent="0.25">
      <c r="A21" s="185"/>
      <c r="B21" s="256"/>
      <c r="C21" s="260" t="s">
        <v>57</v>
      </c>
      <c r="D21" s="220" t="s">
        <v>235</v>
      </c>
      <c r="E21" s="190">
        <v>43891</v>
      </c>
      <c r="F21" s="190">
        <v>44196</v>
      </c>
      <c r="G21" s="262" t="s">
        <v>421</v>
      </c>
      <c r="H21" s="222" t="s">
        <v>45</v>
      </c>
      <c r="I21" s="1" t="s">
        <v>19</v>
      </c>
      <c r="J21" s="85">
        <v>0</v>
      </c>
      <c r="K21" s="85">
        <v>0</v>
      </c>
      <c r="L21" s="86">
        <v>0</v>
      </c>
      <c r="M21" s="86">
        <v>1</v>
      </c>
      <c r="N21" s="4">
        <f t="shared" si="0"/>
        <v>1</v>
      </c>
      <c r="O21" s="192">
        <f>+N22/N21</f>
        <v>1</v>
      </c>
      <c r="P21" s="205" t="s">
        <v>446</v>
      </c>
      <c r="Q21" s="206"/>
      <c r="R21" s="207"/>
      <c r="S21" s="42"/>
      <c r="T21" s="46"/>
      <c r="U21" s="43"/>
      <c r="V21" s="12"/>
      <c r="W21" s="12"/>
      <c r="X21" s="13"/>
      <c r="Y21" s="14"/>
      <c r="Z21" s="14"/>
      <c r="AA21" s="14"/>
      <c r="AB21" s="14"/>
      <c r="AC21" s="14"/>
      <c r="AD21" s="14"/>
      <c r="AE21" s="14"/>
      <c r="AF21" s="14"/>
      <c r="AG21" s="14"/>
      <c r="AH21" s="14"/>
      <c r="AI21" s="14"/>
      <c r="AJ21" s="14"/>
    </row>
    <row r="22" spans="1:36" ht="75" customHeight="1" x14ac:dyDescent="0.25">
      <c r="A22" s="185"/>
      <c r="B22" s="256"/>
      <c r="C22" s="261"/>
      <c r="D22" s="221"/>
      <c r="E22" s="191"/>
      <c r="F22" s="191"/>
      <c r="G22" s="263"/>
      <c r="H22" s="223"/>
      <c r="I22" s="4" t="s">
        <v>20</v>
      </c>
      <c r="J22" s="94">
        <v>0</v>
      </c>
      <c r="K22" s="94">
        <v>0</v>
      </c>
      <c r="L22" s="87">
        <v>0</v>
      </c>
      <c r="M22" s="87">
        <v>1</v>
      </c>
      <c r="N22" s="4">
        <f t="shared" si="0"/>
        <v>1</v>
      </c>
      <c r="O22" s="193"/>
      <c r="P22" s="208"/>
      <c r="Q22" s="209"/>
      <c r="R22" s="210"/>
      <c r="S22" s="44"/>
      <c r="T22" s="46"/>
      <c r="U22" s="45"/>
      <c r="V22" s="33"/>
      <c r="W22" s="33"/>
      <c r="X22" s="13"/>
      <c r="Y22" s="14"/>
      <c r="Z22" s="14"/>
      <c r="AA22" s="14"/>
      <c r="AB22" s="14"/>
      <c r="AC22" s="14"/>
      <c r="AD22" s="14"/>
      <c r="AE22" s="14"/>
      <c r="AF22" s="14"/>
      <c r="AG22" s="14"/>
      <c r="AH22" s="14"/>
      <c r="AI22" s="14"/>
      <c r="AJ22" s="14"/>
    </row>
    <row r="23" spans="1:36" ht="84" customHeight="1" x14ac:dyDescent="0.25">
      <c r="A23" s="185"/>
      <c r="B23" s="256"/>
      <c r="C23" s="260" t="s">
        <v>58</v>
      </c>
      <c r="D23" s="220" t="s">
        <v>259</v>
      </c>
      <c r="E23" s="190">
        <v>43891</v>
      </c>
      <c r="F23" s="190">
        <v>44196</v>
      </c>
      <c r="G23" s="262" t="s">
        <v>421</v>
      </c>
      <c r="H23" s="222" t="s">
        <v>260</v>
      </c>
      <c r="I23" s="1" t="s">
        <v>19</v>
      </c>
      <c r="J23" s="94">
        <v>0</v>
      </c>
      <c r="K23" s="95">
        <v>0</v>
      </c>
      <c r="L23" s="86">
        <v>0</v>
      </c>
      <c r="M23" s="86">
        <v>16</v>
      </c>
      <c r="N23" s="4">
        <f t="shared" si="0"/>
        <v>16</v>
      </c>
      <c r="O23" s="192">
        <f>+N24/N23</f>
        <v>1</v>
      </c>
      <c r="P23" s="205" t="s">
        <v>447</v>
      </c>
      <c r="Q23" s="206"/>
      <c r="R23" s="207"/>
      <c r="S23" s="42"/>
      <c r="T23" s="46"/>
      <c r="U23" s="43"/>
      <c r="V23" s="12"/>
      <c r="W23" s="12"/>
      <c r="X23" s="13"/>
      <c r="Y23" s="14"/>
      <c r="Z23" s="14"/>
      <c r="AA23" s="14"/>
      <c r="AB23" s="14"/>
      <c r="AC23" s="14"/>
      <c r="AD23" s="14"/>
      <c r="AE23" s="14"/>
      <c r="AF23" s="14"/>
      <c r="AG23" s="14"/>
      <c r="AH23" s="14"/>
      <c r="AI23" s="14"/>
      <c r="AJ23" s="14"/>
    </row>
    <row r="24" spans="1:36" ht="77.25" customHeight="1" x14ac:dyDescent="0.25">
      <c r="A24" s="185"/>
      <c r="B24" s="256"/>
      <c r="C24" s="261"/>
      <c r="D24" s="221"/>
      <c r="E24" s="191"/>
      <c r="F24" s="191"/>
      <c r="G24" s="263"/>
      <c r="H24" s="223"/>
      <c r="I24" s="4" t="s">
        <v>20</v>
      </c>
      <c r="J24" s="94">
        <v>0</v>
      </c>
      <c r="K24" s="94">
        <v>0</v>
      </c>
      <c r="L24" s="87">
        <v>0</v>
      </c>
      <c r="M24" s="87">
        <v>16</v>
      </c>
      <c r="N24" s="4">
        <f t="shared" si="0"/>
        <v>16</v>
      </c>
      <c r="O24" s="193"/>
      <c r="P24" s="208"/>
      <c r="Q24" s="209"/>
      <c r="R24" s="210"/>
      <c r="S24" s="44"/>
      <c r="T24" s="46"/>
      <c r="U24" s="45"/>
      <c r="V24" s="33"/>
      <c r="W24" s="33"/>
      <c r="X24" s="13"/>
      <c r="Y24" s="14"/>
      <c r="Z24" s="14"/>
      <c r="AA24" s="14"/>
      <c r="AB24" s="14"/>
      <c r="AC24" s="14"/>
      <c r="AD24" s="14"/>
      <c r="AE24" s="14"/>
      <c r="AF24" s="14"/>
      <c r="AG24" s="14"/>
      <c r="AH24" s="14"/>
      <c r="AI24" s="14"/>
      <c r="AJ24" s="14"/>
    </row>
    <row r="25" spans="1:36" ht="78.75" customHeight="1" x14ac:dyDescent="0.25">
      <c r="A25" s="185"/>
      <c r="B25" s="256"/>
      <c r="C25" s="260" t="s">
        <v>59</v>
      </c>
      <c r="D25" s="220" t="s">
        <v>217</v>
      </c>
      <c r="E25" s="190">
        <v>43832</v>
      </c>
      <c r="F25" s="190">
        <v>44196</v>
      </c>
      <c r="G25" s="262" t="s">
        <v>423</v>
      </c>
      <c r="H25" s="222" t="s">
        <v>46</v>
      </c>
      <c r="I25" s="1" t="s">
        <v>19</v>
      </c>
      <c r="J25" s="105">
        <v>8</v>
      </c>
      <c r="K25" s="106">
        <v>12</v>
      </c>
      <c r="L25" s="106">
        <v>3</v>
      </c>
      <c r="M25" s="86">
        <v>91</v>
      </c>
      <c r="N25" s="4">
        <f t="shared" ref="N25:N42" si="1">+J25+K25+L25+M25</f>
        <v>114</v>
      </c>
      <c r="O25" s="192">
        <f>+N26/N25</f>
        <v>1</v>
      </c>
      <c r="P25" s="205" t="s">
        <v>518</v>
      </c>
      <c r="Q25" s="206"/>
      <c r="R25" s="207"/>
      <c r="S25" s="42"/>
      <c r="T25" s="46"/>
      <c r="U25" s="43"/>
      <c r="V25" s="12"/>
      <c r="W25" s="12"/>
      <c r="X25" s="13"/>
      <c r="Y25" s="14"/>
      <c r="Z25" s="14"/>
      <c r="AA25" s="14"/>
      <c r="AB25" s="14"/>
      <c r="AC25" s="14"/>
      <c r="AD25" s="14"/>
      <c r="AE25" s="14"/>
      <c r="AF25" s="14"/>
      <c r="AG25" s="14"/>
      <c r="AH25" s="14"/>
      <c r="AI25" s="14"/>
      <c r="AJ25" s="14"/>
    </row>
    <row r="26" spans="1:36" ht="66.75" customHeight="1" x14ac:dyDescent="0.25">
      <c r="A26" s="185"/>
      <c r="B26" s="256"/>
      <c r="C26" s="261"/>
      <c r="D26" s="221"/>
      <c r="E26" s="191"/>
      <c r="F26" s="191"/>
      <c r="G26" s="263"/>
      <c r="H26" s="223"/>
      <c r="I26" s="4" t="s">
        <v>20</v>
      </c>
      <c r="J26" s="107">
        <v>8</v>
      </c>
      <c r="K26" s="107">
        <v>12</v>
      </c>
      <c r="L26" s="107">
        <v>3</v>
      </c>
      <c r="M26" s="87">
        <v>91</v>
      </c>
      <c r="N26" s="4">
        <f t="shared" si="1"/>
        <v>114</v>
      </c>
      <c r="O26" s="193"/>
      <c r="P26" s="208"/>
      <c r="Q26" s="209"/>
      <c r="R26" s="210"/>
      <c r="S26" s="44"/>
      <c r="T26" s="46"/>
      <c r="U26" s="45"/>
      <c r="V26" s="33"/>
      <c r="W26" s="33"/>
      <c r="X26" s="13"/>
      <c r="Y26" s="14"/>
      <c r="Z26" s="14"/>
      <c r="AA26" s="14"/>
      <c r="AB26" s="14"/>
      <c r="AC26" s="14"/>
      <c r="AD26" s="14"/>
      <c r="AE26" s="14"/>
      <c r="AF26" s="14"/>
      <c r="AG26" s="14"/>
      <c r="AH26" s="14"/>
      <c r="AI26" s="14"/>
      <c r="AJ26" s="14"/>
    </row>
    <row r="27" spans="1:36" ht="66" customHeight="1" x14ac:dyDescent="0.25">
      <c r="A27" s="185"/>
      <c r="B27" s="256"/>
      <c r="C27" s="260" t="s">
        <v>60</v>
      </c>
      <c r="D27" s="220" t="s">
        <v>218</v>
      </c>
      <c r="E27" s="190">
        <v>43832</v>
      </c>
      <c r="F27" s="190">
        <v>44196</v>
      </c>
      <c r="G27" s="262" t="s">
        <v>423</v>
      </c>
      <c r="H27" s="222" t="s">
        <v>47</v>
      </c>
      <c r="I27" s="1" t="s">
        <v>19</v>
      </c>
      <c r="J27" s="106">
        <v>0</v>
      </c>
      <c r="K27" s="106">
        <v>8</v>
      </c>
      <c r="L27" s="106">
        <v>0</v>
      </c>
      <c r="M27" s="86">
        <v>128</v>
      </c>
      <c r="N27" s="4">
        <f t="shared" si="1"/>
        <v>136</v>
      </c>
      <c r="O27" s="192">
        <f>+N28/N27</f>
        <v>1</v>
      </c>
      <c r="P27" s="205" t="s">
        <v>516</v>
      </c>
      <c r="Q27" s="206"/>
      <c r="R27" s="207"/>
      <c r="S27" s="42"/>
      <c r="T27" s="46"/>
      <c r="U27" s="43"/>
      <c r="V27" s="12"/>
      <c r="W27" s="12"/>
      <c r="X27" s="13"/>
      <c r="Y27" s="14"/>
      <c r="Z27" s="14"/>
      <c r="AA27" s="14"/>
      <c r="AB27" s="14"/>
      <c r="AC27" s="14"/>
      <c r="AD27" s="14"/>
      <c r="AE27" s="14"/>
      <c r="AF27" s="14"/>
      <c r="AG27" s="14"/>
      <c r="AH27" s="14"/>
      <c r="AI27" s="14"/>
      <c r="AJ27" s="14"/>
    </row>
    <row r="28" spans="1:36" ht="80.25" customHeight="1" x14ac:dyDescent="0.25">
      <c r="A28" s="185"/>
      <c r="B28" s="256"/>
      <c r="C28" s="261"/>
      <c r="D28" s="221"/>
      <c r="E28" s="191"/>
      <c r="F28" s="191"/>
      <c r="G28" s="263"/>
      <c r="H28" s="223"/>
      <c r="I28" s="4" t="s">
        <v>20</v>
      </c>
      <c r="J28" s="106">
        <v>0</v>
      </c>
      <c r="K28" s="106">
        <v>8</v>
      </c>
      <c r="L28" s="106">
        <v>0</v>
      </c>
      <c r="M28" s="87">
        <v>128</v>
      </c>
      <c r="N28" s="4">
        <f t="shared" si="1"/>
        <v>136</v>
      </c>
      <c r="O28" s="193"/>
      <c r="P28" s="208"/>
      <c r="Q28" s="209"/>
      <c r="R28" s="210"/>
      <c r="S28" s="44"/>
      <c r="T28" s="46"/>
      <c r="U28" s="45"/>
      <c r="V28" s="33"/>
      <c r="W28" s="33"/>
      <c r="X28" s="13"/>
      <c r="Y28" s="14"/>
      <c r="Z28" s="14"/>
      <c r="AA28" s="14"/>
      <c r="AB28" s="14"/>
      <c r="AC28" s="14"/>
      <c r="AD28" s="14"/>
      <c r="AE28" s="14"/>
      <c r="AF28" s="14"/>
      <c r="AG28" s="14"/>
      <c r="AH28" s="14"/>
      <c r="AI28" s="14"/>
      <c r="AJ28" s="14"/>
    </row>
    <row r="29" spans="1:36" ht="82.5" customHeight="1" x14ac:dyDescent="0.25">
      <c r="A29" s="185"/>
      <c r="B29" s="256"/>
      <c r="C29" s="260" t="s">
        <v>61</v>
      </c>
      <c r="D29" s="220" t="s">
        <v>219</v>
      </c>
      <c r="E29" s="190">
        <v>43832</v>
      </c>
      <c r="F29" s="190">
        <v>44196</v>
      </c>
      <c r="G29" s="262" t="s">
        <v>423</v>
      </c>
      <c r="H29" s="222" t="s">
        <v>48</v>
      </c>
      <c r="I29" s="1" t="s">
        <v>19</v>
      </c>
      <c r="J29" s="85">
        <v>0</v>
      </c>
      <c r="K29" s="86">
        <v>0</v>
      </c>
      <c r="L29" s="86">
        <v>0</v>
      </c>
      <c r="M29" s="86">
        <v>1</v>
      </c>
      <c r="N29" s="4">
        <f t="shared" si="1"/>
        <v>1</v>
      </c>
      <c r="O29" s="192">
        <v>0</v>
      </c>
      <c r="P29" s="205" t="s">
        <v>517</v>
      </c>
      <c r="Q29" s="206"/>
      <c r="R29" s="207"/>
      <c r="S29" s="42"/>
      <c r="T29" s="46"/>
      <c r="U29" s="43"/>
      <c r="V29" s="12"/>
      <c r="W29" s="12"/>
      <c r="X29" s="13"/>
      <c r="Y29" s="14"/>
      <c r="Z29" s="14"/>
      <c r="AA29" s="14"/>
      <c r="AB29" s="14"/>
      <c r="AC29" s="14"/>
      <c r="AD29" s="14"/>
      <c r="AE29" s="14"/>
      <c r="AF29" s="14"/>
      <c r="AG29" s="14"/>
      <c r="AH29" s="14"/>
      <c r="AI29" s="14"/>
      <c r="AJ29" s="14"/>
    </row>
    <row r="30" spans="1:36" ht="105" customHeight="1" x14ac:dyDescent="0.25">
      <c r="A30" s="185"/>
      <c r="B30" s="256"/>
      <c r="C30" s="261"/>
      <c r="D30" s="221"/>
      <c r="E30" s="191"/>
      <c r="F30" s="191"/>
      <c r="G30" s="263"/>
      <c r="H30" s="223"/>
      <c r="I30" s="4" t="s">
        <v>20</v>
      </c>
      <c r="J30" s="87">
        <v>0</v>
      </c>
      <c r="K30" s="87">
        <v>0</v>
      </c>
      <c r="L30" s="87">
        <v>0</v>
      </c>
      <c r="M30" s="87">
        <v>1</v>
      </c>
      <c r="N30" s="4">
        <f t="shared" si="1"/>
        <v>1</v>
      </c>
      <c r="O30" s="193"/>
      <c r="P30" s="208"/>
      <c r="Q30" s="209"/>
      <c r="R30" s="210"/>
      <c r="S30" s="44"/>
      <c r="T30" s="46"/>
      <c r="U30" s="45"/>
      <c r="V30" s="33"/>
      <c r="W30" s="33"/>
      <c r="X30" s="13"/>
      <c r="Y30" s="14"/>
      <c r="Z30" s="14"/>
      <c r="AA30" s="14"/>
      <c r="AB30" s="14"/>
      <c r="AC30" s="14"/>
      <c r="AD30" s="14"/>
      <c r="AE30" s="14"/>
      <c r="AF30" s="14"/>
      <c r="AG30" s="14"/>
      <c r="AH30" s="14"/>
      <c r="AI30" s="14"/>
      <c r="AJ30" s="14"/>
    </row>
    <row r="31" spans="1:36" ht="84" customHeight="1" x14ac:dyDescent="0.25">
      <c r="A31" s="185"/>
      <c r="B31" s="256"/>
      <c r="C31" s="260" t="s">
        <v>62</v>
      </c>
      <c r="D31" s="220" t="s">
        <v>263</v>
      </c>
      <c r="E31" s="190">
        <v>44013</v>
      </c>
      <c r="F31" s="190">
        <v>44196</v>
      </c>
      <c r="G31" s="222" t="s">
        <v>43</v>
      </c>
      <c r="H31" s="222" t="s">
        <v>261</v>
      </c>
      <c r="I31" s="1" t="s">
        <v>19</v>
      </c>
      <c r="J31" s="117">
        <v>0</v>
      </c>
      <c r="K31" s="117">
        <v>0.5</v>
      </c>
      <c r="L31" s="117">
        <v>0.25</v>
      </c>
      <c r="M31" s="110">
        <v>0.25</v>
      </c>
      <c r="N31" s="93">
        <f t="shared" si="1"/>
        <v>1</v>
      </c>
      <c r="O31" s="192">
        <f>+N32/N31</f>
        <v>1</v>
      </c>
      <c r="P31" s="205" t="s">
        <v>485</v>
      </c>
      <c r="Q31" s="206"/>
      <c r="R31" s="207"/>
      <c r="S31" s="42"/>
      <c r="T31" s="46"/>
      <c r="U31" s="43"/>
      <c r="V31" s="12"/>
      <c r="W31" s="12"/>
      <c r="X31" s="13"/>
      <c r="Y31" s="14"/>
      <c r="Z31" s="14"/>
      <c r="AA31" s="14"/>
      <c r="AB31" s="14"/>
      <c r="AC31" s="14"/>
      <c r="AD31" s="14"/>
      <c r="AE31" s="14"/>
      <c r="AF31" s="14"/>
      <c r="AG31" s="14"/>
      <c r="AH31" s="14"/>
      <c r="AI31" s="14"/>
      <c r="AJ31" s="14"/>
    </row>
    <row r="32" spans="1:36" ht="88.5" customHeight="1" x14ac:dyDescent="0.25">
      <c r="A32" s="185"/>
      <c r="B32" s="256"/>
      <c r="C32" s="261"/>
      <c r="D32" s="221"/>
      <c r="E32" s="191"/>
      <c r="F32" s="191"/>
      <c r="G32" s="223"/>
      <c r="H32" s="223"/>
      <c r="I32" s="4" t="s">
        <v>20</v>
      </c>
      <c r="J32" s="117">
        <v>0</v>
      </c>
      <c r="K32" s="117">
        <v>0.5</v>
      </c>
      <c r="L32" s="117">
        <v>0.25</v>
      </c>
      <c r="M32" s="110">
        <v>0.25</v>
      </c>
      <c r="N32" s="93">
        <f t="shared" si="1"/>
        <v>1</v>
      </c>
      <c r="O32" s="193"/>
      <c r="P32" s="208"/>
      <c r="Q32" s="209"/>
      <c r="R32" s="210"/>
      <c r="S32" s="44"/>
      <c r="T32" s="46"/>
      <c r="U32" s="45"/>
      <c r="V32" s="33"/>
      <c r="W32" s="33"/>
      <c r="X32" s="13"/>
      <c r="Y32" s="14"/>
      <c r="Z32" s="14"/>
      <c r="AA32" s="14"/>
      <c r="AB32" s="14"/>
      <c r="AC32" s="14"/>
      <c r="AD32" s="14"/>
      <c r="AE32" s="14"/>
      <c r="AF32" s="14"/>
      <c r="AG32" s="14"/>
      <c r="AH32" s="14"/>
      <c r="AI32" s="14"/>
      <c r="AJ32" s="14"/>
    </row>
    <row r="33" spans="1:36" ht="72.75" customHeight="1" x14ac:dyDescent="0.25">
      <c r="A33" s="185"/>
      <c r="B33" s="256"/>
      <c r="C33" s="260" t="s">
        <v>63</v>
      </c>
      <c r="D33" s="220" t="s">
        <v>264</v>
      </c>
      <c r="E33" s="190">
        <v>43832</v>
      </c>
      <c r="F33" s="190">
        <v>44196</v>
      </c>
      <c r="G33" s="222" t="s">
        <v>43</v>
      </c>
      <c r="H33" s="262" t="s">
        <v>194</v>
      </c>
      <c r="I33" s="1" t="s">
        <v>19</v>
      </c>
      <c r="J33" s="85">
        <v>14</v>
      </c>
      <c r="K33" s="85">
        <v>10</v>
      </c>
      <c r="L33" s="86">
        <v>12</v>
      </c>
      <c r="M33" s="86">
        <v>25</v>
      </c>
      <c r="N33" s="4">
        <f t="shared" si="1"/>
        <v>61</v>
      </c>
      <c r="O33" s="192">
        <f>+(N34/N33)</f>
        <v>1</v>
      </c>
      <c r="P33" s="205" t="s">
        <v>486</v>
      </c>
      <c r="Q33" s="206"/>
      <c r="R33" s="207"/>
      <c r="S33" s="42"/>
      <c r="T33" s="46"/>
      <c r="U33" s="43"/>
      <c r="V33" s="12"/>
      <c r="W33" s="12"/>
      <c r="X33" s="13"/>
      <c r="Y33" s="14"/>
      <c r="Z33" s="14"/>
      <c r="AA33" s="14"/>
      <c r="AB33" s="14"/>
      <c r="AC33" s="14"/>
      <c r="AD33" s="14"/>
      <c r="AE33" s="14"/>
      <c r="AF33" s="14"/>
      <c r="AG33" s="14"/>
      <c r="AH33" s="14"/>
      <c r="AI33" s="14"/>
      <c r="AJ33" s="14"/>
    </row>
    <row r="34" spans="1:36" ht="116.25" customHeight="1" x14ac:dyDescent="0.25">
      <c r="A34" s="185"/>
      <c r="B34" s="256"/>
      <c r="C34" s="261"/>
      <c r="D34" s="221"/>
      <c r="E34" s="191"/>
      <c r="F34" s="191"/>
      <c r="G34" s="223"/>
      <c r="H34" s="263"/>
      <c r="I34" s="4" t="s">
        <v>20</v>
      </c>
      <c r="J34" s="87">
        <v>14</v>
      </c>
      <c r="K34" s="87">
        <v>10</v>
      </c>
      <c r="L34" s="87">
        <v>12</v>
      </c>
      <c r="M34" s="87">
        <v>25</v>
      </c>
      <c r="N34" s="4">
        <f t="shared" si="1"/>
        <v>61</v>
      </c>
      <c r="O34" s="193"/>
      <c r="P34" s="208"/>
      <c r="Q34" s="209"/>
      <c r="R34" s="210"/>
      <c r="S34" s="44"/>
      <c r="T34" s="46"/>
      <c r="U34" s="45"/>
      <c r="V34" s="33"/>
      <c r="W34" s="33"/>
      <c r="X34" s="13"/>
      <c r="Y34" s="14"/>
      <c r="Z34" s="14"/>
      <c r="AA34" s="14"/>
      <c r="AB34" s="14"/>
      <c r="AC34" s="14"/>
      <c r="AD34" s="14"/>
      <c r="AE34" s="14"/>
      <c r="AF34" s="14"/>
      <c r="AG34" s="14"/>
      <c r="AH34" s="14"/>
      <c r="AI34" s="14"/>
      <c r="AJ34" s="14"/>
    </row>
    <row r="35" spans="1:36" ht="210.75" customHeight="1" x14ac:dyDescent="0.25">
      <c r="A35" s="185"/>
      <c r="B35" s="256"/>
      <c r="C35" s="260" t="s">
        <v>64</v>
      </c>
      <c r="D35" s="220" t="s">
        <v>262</v>
      </c>
      <c r="E35" s="190">
        <v>43832</v>
      </c>
      <c r="F35" s="190">
        <v>44196</v>
      </c>
      <c r="G35" s="222" t="s">
        <v>43</v>
      </c>
      <c r="H35" s="222" t="s">
        <v>49</v>
      </c>
      <c r="I35" s="1" t="s">
        <v>19</v>
      </c>
      <c r="J35" s="85">
        <v>276</v>
      </c>
      <c r="K35" s="85">
        <v>617</v>
      </c>
      <c r="L35" s="86">
        <v>466</v>
      </c>
      <c r="M35" s="86">
        <v>489</v>
      </c>
      <c r="N35" s="4">
        <f t="shared" si="1"/>
        <v>1848</v>
      </c>
      <c r="O35" s="192">
        <f>+N36/N35</f>
        <v>1</v>
      </c>
      <c r="P35" s="205" t="s">
        <v>487</v>
      </c>
      <c r="Q35" s="206"/>
      <c r="R35" s="207"/>
      <c r="S35" s="42"/>
      <c r="T35" s="46"/>
      <c r="U35" s="43"/>
      <c r="V35" s="12"/>
      <c r="W35" s="12"/>
      <c r="X35" s="13"/>
      <c r="Y35" s="14"/>
      <c r="Z35" s="14"/>
      <c r="AA35" s="14"/>
      <c r="AB35" s="14"/>
      <c r="AC35" s="14"/>
      <c r="AD35" s="14"/>
      <c r="AE35" s="14"/>
      <c r="AF35" s="14"/>
      <c r="AG35" s="14"/>
      <c r="AH35" s="14"/>
      <c r="AI35" s="14"/>
      <c r="AJ35" s="14"/>
    </row>
    <row r="36" spans="1:36" ht="235.5" customHeight="1" x14ac:dyDescent="0.25">
      <c r="A36" s="185"/>
      <c r="B36" s="256"/>
      <c r="C36" s="261"/>
      <c r="D36" s="221"/>
      <c r="E36" s="191"/>
      <c r="F36" s="191"/>
      <c r="G36" s="223"/>
      <c r="H36" s="223"/>
      <c r="I36" s="4" t="s">
        <v>20</v>
      </c>
      <c r="J36" s="87">
        <v>276</v>
      </c>
      <c r="K36" s="87">
        <v>617</v>
      </c>
      <c r="L36" s="87">
        <v>466</v>
      </c>
      <c r="M36" s="87">
        <v>489</v>
      </c>
      <c r="N36" s="4">
        <f t="shared" si="1"/>
        <v>1848</v>
      </c>
      <c r="O36" s="193"/>
      <c r="P36" s="208"/>
      <c r="Q36" s="209"/>
      <c r="R36" s="210"/>
      <c r="S36" s="44"/>
      <c r="T36" s="46"/>
      <c r="U36" s="45"/>
      <c r="V36" s="33"/>
      <c r="W36" s="33"/>
      <c r="X36" s="13"/>
      <c r="Y36" s="14"/>
      <c r="Z36" s="14"/>
      <c r="AA36" s="14"/>
      <c r="AB36" s="14"/>
      <c r="AC36" s="14"/>
      <c r="AD36" s="14"/>
      <c r="AE36" s="14"/>
      <c r="AF36" s="14"/>
      <c r="AG36" s="14"/>
      <c r="AH36" s="14"/>
      <c r="AI36" s="14"/>
      <c r="AJ36" s="14"/>
    </row>
    <row r="37" spans="1:36" ht="162.75" customHeight="1" x14ac:dyDescent="0.25">
      <c r="A37" s="185"/>
      <c r="B37" s="256"/>
      <c r="C37" s="260" t="s">
        <v>65</v>
      </c>
      <c r="D37" s="220" t="s">
        <v>265</v>
      </c>
      <c r="E37" s="190">
        <v>43832</v>
      </c>
      <c r="F37" s="190">
        <v>44196</v>
      </c>
      <c r="G37" s="222" t="s">
        <v>43</v>
      </c>
      <c r="H37" s="222" t="s">
        <v>50</v>
      </c>
      <c r="I37" s="1" t="s">
        <v>19</v>
      </c>
      <c r="J37" s="85">
        <v>1</v>
      </c>
      <c r="K37" s="85">
        <v>2</v>
      </c>
      <c r="L37" s="86">
        <v>4</v>
      </c>
      <c r="M37" s="86">
        <v>2</v>
      </c>
      <c r="N37" s="4">
        <f t="shared" si="1"/>
        <v>9</v>
      </c>
      <c r="O37" s="192">
        <f>+N38/N37</f>
        <v>1</v>
      </c>
      <c r="P37" s="205" t="s">
        <v>488</v>
      </c>
      <c r="Q37" s="206"/>
      <c r="R37" s="207"/>
      <c r="S37" s="42"/>
      <c r="T37" s="46"/>
      <c r="U37" s="43"/>
      <c r="V37" s="12"/>
      <c r="W37" s="12"/>
      <c r="X37" s="13"/>
      <c r="Y37" s="14"/>
      <c r="Z37" s="14"/>
      <c r="AA37" s="14"/>
      <c r="AB37" s="14"/>
      <c r="AC37" s="14"/>
      <c r="AD37" s="14"/>
      <c r="AE37" s="14"/>
      <c r="AF37" s="14"/>
      <c r="AG37" s="14"/>
      <c r="AH37" s="14"/>
      <c r="AI37" s="14"/>
      <c r="AJ37" s="14"/>
    </row>
    <row r="38" spans="1:36" ht="184.5" customHeight="1" x14ac:dyDescent="0.25">
      <c r="A38" s="185"/>
      <c r="B38" s="256"/>
      <c r="C38" s="261"/>
      <c r="D38" s="221"/>
      <c r="E38" s="191"/>
      <c r="F38" s="191"/>
      <c r="G38" s="223"/>
      <c r="H38" s="223"/>
      <c r="I38" s="4" t="s">
        <v>20</v>
      </c>
      <c r="J38" s="87">
        <v>1</v>
      </c>
      <c r="K38" s="87">
        <v>2</v>
      </c>
      <c r="L38" s="87">
        <v>4</v>
      </c>
      <c r="M38" s="87">
        <v>2</v>
      </c>
      <c r="N38" s="4">
        <f t="shared" si="1"/>
        <v>9</v>
      </c>
      <c r="O38" s="193"/>
      <c r="P38" s="208"/>
      <c r="Q38" s="209"/>
      <c r="R38" s="210"/>
      <c r="S38" s="44"/>
      <c r="T38" s="46"/>
      <c r="U38" s="45"/>
      <c r="V38" s="33"/>
      <c r="W38" s="33"/>
      <c r="X38" s="13"/>
      <c r="Y38" s="14"/>
      <c r="Z38" s="14"/>
      <c r="AA38" s="14"/>
      <c r="AB38" s="14"/>
      <c r="AC38" s="14"/>
      <c r="AD38" s="14"/>
      <c r="AE38" s="14"/>
      <c r="AF38" s="14"/>
      <c r="AG38" s="14"/>
      <c r="AH38" s="14"/>
      <c r="AI38" s="14"/>
      <c r="AJ38" s="14"/>
    </row>
    <row r="39" spans="1:36" ht="73.5" customHeight="1" x14ac:dyDescent="0.25">
      <c r="A39" s="185"/>
      <c r="B39" s="256"/>
      <c r="C39" s="260" t="s">
        <v>66</v>
      </c>
      <c r="D39" s="220" t="s">
        <v>226</v>
      </c>
      <c r="E39" s="190">
        <v>43832</v>
      </c>
      <c r="F39" s="190">
        <v>44196</v>
      </c>
      <c r="G39" s="222" t="s">
        <v>43</v>
      </c>
      <c r="H39" s="222" t="s">
        <v>51</v>
      </c>
      <c r="I39" s="1" t="s">
        <v>19</v>
      </c>
      <c r="J39" s="87">
        <v>0</v>
      </c>
      <c r="K39" s="4">
        <v>0</v>
      </c>
      <c r="L39" s="1">
        <v>0</v>
      </c>
      <c r="M39" s="1">
        <v>0</v>
      </c>
      <c r="N39" s="4">
        <f t="shared" si="1"/>
        <v>0</v>
      </c>
      <c r="O39" s="192">
        <v>0</v>
      </c>
      <c r="P39" s="205" t="s">
        <v>439</v>
      </c>
      <c r="Q39" s="206"/>
      <c r="R39" s="207"/>
      <c r="S39" s="42"/>
      <c r="T39" s="46"/>
      <c r="U39" s="43"/>
      <c r="V39" s="12"/>
      <c r="W39" s="12"/>
      <c r="X39" s="13"/>
      <c r="Y39" s="14"/>
      <c r="Z39" s="14"/>
      <c r="AA39" s="14"/>
      <c r="AB39" s="14"/>
      <c r="AC39" s="14"/>
      <c r="AD39" s="14"/>
      <c r="AE39" s="14"/>
      <c r="AF39" s="14"/>
      <c r="AG39" s="14"/>
      <c r="AH39" s="14"/>
      <c r="AI39" s="14"/>
      <c r="AJ39" s="14"/>
    </row>
    <row r="40" spans="1:36" ht="90.75" customHeight="1" x14ac:dyDescent="0.25">
      <c r="A40" s="185"/>
      <c r="B40" s="256"/>
      <c r="C40" s="261"/>
      <c r="D40" s="221"/>
      <c r="E40" s="191"/>
      <c r="F40" s="191"/>
      <c r="G40" s="223"/>
      <c r="H40" s="223"/>
      <c r="I40" s="4" t="s">
        <v>20</v>
      </c>
      <c r="J40" s="4">
        <v>0</v>
      </c>
      <c r="K40" s="4">
        <v>0</v>
      </c>
      <c r="L40" s="4">
        <v>0</v>
      </c>
      <c r="M40" s="4">
        <v>0</v>
      </c>
      <c r="N40" s="4">
        <f t="shared" si="1"/>
        <v>0</v>
      </c>
      <c r="O40" s="193"/>
      <c r="P40" s="208"/>
      <c r="Q40" s="209"/>
      <c r="R40" s="210"/>
      <c r="S40" s="44"/>
      <c r="T40" s="46"/>
      <c r="U40" s="45"/>
      <c r="V40" s="33"/>
      <c r="W40" s="33"/>
      <c r="X40" s="13"/>
      <c r="Y40" s="14"/>
      <c r="Z40" s="14"/>
      <c r="AA40" s="14"/>
      <c r="AB40" s="14"/>
      <c r="AC40" s="14"/>
      <c r="AD40" s="14"/>
      <c r="AE40" s="14"/>
      <c r="AF40" s="14"/>
      <c r="AG40" s="14"/>
      <c r="AH40" s="14"/>
      <c r="AI40" s="14"/>
      <c r="AJ40" s="14"/>
    </row>
    <row r="41" spans="1:36" ht="67.5" customHeight="1" x14ac:dyDescent="0.25">
      <c r="A41" s="185"/>
      <c r="B41" s="256"/>
      <c r="C41" s="260" t="s">
        <v>67</v>
      </c>
      <c r="D41" s="220" t="s">
        <v>227</v>
      </c>
      <c r="E41" s="190">
        <v>43832</v>
      </c>
      <c r="F41" s="190">
        <v>44196</v>
      </c>
      <c r="G41" s="222" t="s">
        <v>43</v>
      </c>
      <c r="H41" s="222" t="s">
        <v>52</v>
      </c>
      <c r="I41" s="1" t="s">
        <v>19</v>
      </c>
      <c r="J41" s="4">
        <v>0</v>
      </c>
      <c r="K41" s="4">
        <v>0</v>
      </c>
      <c r="L41" s="4">
        <v>1</v>
      </c>
      <c r="M41" s="92">
        <v>0</v>
      </c>
      <c r="N41" s="4">
        <f t="shared" si="1"/>
        <v>1</v>
      </c>
      <c r="O41" s="192">
        <f>+N41/N42</f>
        <v>1</v>
      </c>
      <c r="P41" s="205" t="s">
        <v>489</v>
      </c>
      <c r="Q41" s="206"/>
      <c r="R41" s="207"/>
      <c r="S41" s="42"/>
      <c r="T41" s="46"/>
      <c r="U41" s="43"/>
      <c r="V41" s="12"/>
      <c r="W41" s="12"/>
      <c r="X41" s="13"/>
      <c r="Y41" s="14"/>
      <c r="Z41" s="14"/>
      <c r="AA41" s="14"/>
      <c r="AB41" s="14"/>
      <c r="AC41" s="14"/>
      <c r="AD41" s="14"/>
      <c r="AE41" s="14"/>
      <c r="AF41" s="14"/>
      <c r="AG41" s="14"/>
      <c r="AH41" s="14"/>
      <c r="AI41" s="14"/>
      <c r="AJ41" s="14"/>
    </row>
    <row r="42" spans="1:36" ht="78.75" customHeight="1" x14ac:dyDescent="0.25">
      <c r="A42" s="185"/>
      <c r="B42" s="264"/>
      <c r="C42" s="261"/>
      <c r="D42" s="221"/>
      <c r="E42" s="191"/>
      <c r="F42" s="191"/>
      <c r="G42" s="223"/>
      <c r="H42" s="223"/>
      <c r="I42" s="4" t="s">
        <v>20</v>
      </c>
      <c r="J42" s="4">
        <v>0</v>
      </c>
      <c r="K42" s="4">
        <v>0</v>
      </c>
      <c r="L42" s="4">
        <v>1</v>
      </c>
      <c r="M42" s="92">
        <v>0</v>
      </c>
      <c r="N42" s="4">
        <f t="shared" si="1"/>
        <v>1</v>
      </c>
      <c r="O42" s="193"/>
      <c r="P42" s="208"/>
      <c r="Q42" s="209"/>
      <c r="R42" s="210"/>
      <c r="S42" s="44"/>
      <c r="T42" s="46"/>
      <c r="U42" s="45"/>
      <c r="V42" s="33"/>
      <c r="W42" s="33"/>
      <c r="X42" s="13"/>
      <c r="Y42" s="14"/>
      <c r="Z42" s="14"/>
      <c r="AA42" s="14"/>
      <c r="AB42" s="14"/>
      <c r="AC42" s="14"/>
      <c r="AD42" s="14"/>
      <c r="AE42" s="14"/>
      <c r="AF42" s="14"/>
      <c r="AG42" s="14"/>
      <c r="AH42" s="14"/>
      <c r="AI42" s="14"/>
      <c r="AJ42" s="14"/>
    </row>
    <row r="43" spans="1:36" ht="28.5" customHeight="1" x14ac:dyDescent="0.25">
      <c r="A43" s="5"/>
      <c r="B43" s="232" t="s">
        <v>10</v>
      </c>
      <c r="C43" s="233"/>
      <c r="D43" s="233"/>
      <c r="E43" s="233"/>
      <c r="F43" s="233"/>
      <c r="G43" s="233"/>
      <c r="H43" s="233"/>
      <c r="I43" s="233"/>
      <c r="J43" s="233"/>
      <c r="K43" s="233"/>
      <c r="L43" s="233"/>
      <c r="M43" s="233"/>
      <c r="N43" s="234"/>
      <c r="O43" s="3">
        <f>+SUM(O15:O42)/14</f>
        <v>0.82337662337662343</v>
      </c>
      <c r="P43" s="82"/>
      <c r="Q43" s="83"/>
      <c r="R43" s="84"/>
      <c r="S43" s="5"/>
      <c r="T43" s="12"/>
      <c r="U43" s="12"/>
      <c r="V43" s="12"/>
      <c r="W43" s="12"/>
      <c r="X43" s="13"/>
      <c r="Y43" s="14"/>
      <c r="Z43" s="14"/>
      <c r="AA43" s="14"/>
      <c r="AB43" s="14"/>
      <c r="AC43" s="14"/>
      <c r="AD43" s="14"/>
      <c r="AE43" s="14"/>
      <c r="AF43" s="14"/>
      <c r="AG43" s="14"/>
      <c r="AH43" s="14"/>
      <c r="AI43" s="14"/>
      <c r="AJ43" s="14"/>
    </row>
    <row r="44" spans="1:36" ht="36" customHeight="1" x14ac:dyDescent="0.25">
      <c r="A44" s="5"/>
      <c r="B44" s="243" t="s">
        <v>88</v>
      </c>
      <c r="C44" s="244"/>
      <c r="D44" s="244"/>
      <c r="E44" s="244"/>
      <c r="F44" s="244"/>
      <c r="G44" s="244"/>
      <c r="H44" s="244"/>
      <c r="I44" s="244"/>
      <c r="J44" s="244"/>
      <c r="K44" s="245"/>
      <c r="L44" s="212" t="s">
        <v>11</v>
      </c>
      <c r="M44" s="212"/>
      <c r="N44" s="342">
        <v>7.7299999999999994E-2</v>
      </c>
      <c r="O44" s="343"/>
      <c r="P44" s="213" t="s">
        <v>33</v>
      </c>
      <c r="Q44" s="213"/>
      <c r="R44" s="129">
        <f>O55*N44</f>
        <v>4.0662993948247073E-2</v>
      </c>
      <c r="S44" s="34"/>
      <c r="T44" s="35"/>
      <c r="U44" s="35"/>
      <c r="V44" s="35"/>
      <c r="W44" s="12"/>
      <c r="X44" s="13"/>
      <c r="Y44" s="14"/>
      <c r="Z44" s="14"/>
      <c r="AA44" s="14"/>
      <c r="AB44" s="14"/>
      <c r="AC44" s="14"/>
      <c r="AD44" s="14"/>
      <c r="AE44" s="14"/>
      <c r="AF44" s="14"/>
      <c r="AG44" s="14"/>
      <c r="AH44" s="14"/>
      <c r="AI44" s="14"/>
      <c r="AJ44" s="14"/>
    </row>
    <row r="45" spans="1:36" ht="45" customHeight="1" x14ac:dyDescent="0.25">
      <c r="A45" s="5"/>
      <c r="B45" s="290" t="s">
        <v>6</v>
      </c>
      <c r="C45" s="292" t="s">
        <v>29</v>
      </c>
      <c r="D45" s="216" t="s">
        <v>196</v>
      </c>
      <c r="E45" s="292" t="s">
        <v>8</v>
      </c>
      <c r="F45" s="292" t="s">
        <v>9</v>
      </c>
      <c r="G45" s="292" t="s">
        <v>3</v>
      </c>
      <c r="H45" s="292" t="s">
        <v>4</v>
      </c>
      <c r="I45" s="246" t="s">
        <v>27</v>
      </c>
      <c r="J45" s="247"/>
      <c r="K45" s="247"/>
      <c r="L45" s="247"/>
      <c r="M45" s="247"/>
      <c r="N45" s="247"/>
      <c r="O45" s="248"/>
      <c r="P45" s="199" t="s">
        <v>28</v>
      </c>
      <c r="Q45" s="200"/>
      <c r="R45" s="201"/>
      <c r="S45" s="19"/>
      <c r="T45" s="37"/>
      <c r="U45" s="38"/>
      <c r="V45" s="37"/>
      <c r="W45" s="12"/>
      <c r="X45" s="12"/>
      <c r="Y45" s="14"/>
      <c r="Z45" s="14"/>
      <c r="AA45" s="14"/>
      <c r="AB45" s="14"/>
      <c r="AC45" s="14"/>
      <c r="AD45" s="14"/>
      <c r="AE45" s="14"/>
      <c r="AF45" s="14"/>
      <c r="AG45" s="14"/>
      <c r="AH45" s="14"/>
      <c r="AI45" s="14"/>
      <c r="AJ45" s="14"/>
    </row>
    <row r="46" spans="1:36" ht="40.5" customHeight="1" x14ac:dyDescent="0.25">
      <c r="A46" s="6"/>
      <c r="B46" s="291"/>
      <c r="C46" s="293"/>
      <c r="D46" s="217"/>
      <c r="E46" s="293"/>
      <c r="F46" s="293"/>
      <c r="G46" s="293"/>
      <c r="H46" s="293"/>
      <c r="I46" s="36" t="s">
        <v>30</v>
      </c>
      <c r="J46" s="39" t="s">
        <v>21</v>
      </c>
      <c r="K46" s="152" t="s">
        <v>401</v>
      </c>
      <c r="L46" s="39" t="s">
        <v>424</v>
      </c>
      <c r="M46" s="39" t="s">
        <v>23</v>
      </c>
      <c r="N46" s="39" t="s">
        <v>15</v>
      </c>
      <c r="O46" s="72" t="s">
        <v>85</v>
      </c>
      <c r="P46" s="202"/>
      <c r="Q46" s="203"/>
      <c r="R46" s="204"/>
      <c r="S46" s="40"/>
      <c r="T46" s="41"/>
      <c r="U46" s="41"/>
      <c r="V46" s="41"/>
      <c r="W46" s="33"/>
      <c r="X46" s="13"/>
      <c r="Y46" s="14"/>
      <c r="Z46" s="14"/>
      <c r="AA46" s="14"/>
      <c r="AB46" s="14"/>
      <c r="AC46" s="14"/>
      <c r="AD46" s="14"/>
      <c r="AE46" s="14"/>
      <c r="AF46" s="14"/>
      <c r="AG46" s="14"/>
      <c r="AH46" s="14"/>
      <c r="AI46" s="14"/>
      <c r="AJ46" s="14"/>
    </row>
    <row r="47" spans="1:36" ht="116.25" customHeight="1" x14ac:dyDescent="0.25">
      <c r="A47" s="185"/>
      <c r="B47" s="227" t="s">
        <v>53</v>
      </c>
      <c r="C47" s="218" t="s">
        <v>68</v>
      </c>
      <c r="D47" s="220" t="s">
        <v>197</v>
      </c>
      <c r="E47" s="190">
        <v>43832</v>
      </c>
      <c r="F47" s="190">
        <v>44196</v>
      </c>
      <c r="G47" s="222" t="s">
        <v>70</v>
      </c>
      <c r="H47" s="222" t="s">
        <v>71</v>
      </c>
      <c r="I47" s="1" t="s">
        <v>19</v>
      </c>
      <c r="J47" s="4">
        <v>299</v>
      </c>
      <c r="K47" s="4">
        <v>299</v>
      </c>
      <c r="L47" s="4">
        <v>300</v>
      </c>
      <c r="M47" s="4">
        <v>300</v>
      </c>
      <c r="N47" s="4">
        <f t="shared" ref="N47:N54" si="2">+J47+K47+L47+M47</f>
        <v>1198</v>
      </c>
      <c r="O47" s="192">
        <f>+N48/N47</f>
        <v>0.9991652754590985</v>
      </c>
      <c r="P47" s="205" t="s">
        <v>455</v>
      </c>
      <c r="Q47" s="206"/>
      <c r="R47" s="207"/>
      <c r="S47" s="42"/>
      <c r="T47" s="304"/>
      <c r="U47" s="43"/>
      <c r="V47" s="12"/>
      <c r="W47" s="12"/>
      <c r="X47" s="13"/>
      <c r="Y47" s="14"/>
      <c r="Z47" s="14"/>
      <c r="AA47" s="14"/>
      <c r="AB47" s="14"/>
      <c r="AC47" s="14"/>
      <c r="AD47" s="14"/>
      <c r="AE47" s="14"/>
      <c r="AF47" s="14"/>
      <c r="AG47" s="14"/>
      <c r="AH47" s="14"/>
      <c r="AI47" s="14"/>
      <c r="AJ47" s="14"/>
    </row>
    <row r="48" spans="1:36" ht="90" customHeight="1" x14ac:dyDescent="0.25">
      <c r="A48" s="185"/>
      <c r="B48" s="228"/>
      <c r="C48" s="219"/>
      <c r="D48" s="221"/>
      <c r="E48" s="191"/>
      <c r="F48" s="191"/>
      <c r="G48" s="223"/>
      <c r="H48" s="223"/>
      <c r="I48" s="4" t="s">
        <v>20</v>
      </c>
      <c r="J48" s="4">
        <v>299</v>
      </c>
      <c r="K48" s="4">
        <v>198</v>
      </c>
      <c r="L48" s="4">
        <v>300</v>
      </c>
      <c r="M48" s="4">
        <v>400</v>
      </c>
      <c r="N48" s="4">
        <f t="shared" si="2"/>
        <v>1197</v>
      </c>
      <c r="O48" s="193"/>
      <c r="P48" s="208"/>
      <c r="Q48" s="209"/>
      <c r="R48" s="210"/>
      <c r="S48" s="44"/>
      <c r="T48" s="305"/>
      <c r="U48" s="45"/>
      <c r="V48" s="33"/>
      <c r="W48" s="33"/>
      <c r="X48" s="13"/>
      <c r="Y48" s="14"/>
      <c r="Z48" s="14"/>
      <c r="AA48" s="14"/>
      <c r="AB48" s="14"/>
      <c r="AC48" s="14"/>
      <c r="AD48" s="14"/>
      <c r="AE48" s="14"/>
      <c r="AF48" s="14"/>
      <c r="AG48" s="14"/>
      <c r="AH48" s="14"/>
      <c r="AI48" s="14"/>
      <c r="AJ48" s="14"/>
    </row>
    <row r="49" spans="1:36" ht="63.75" customHeight="1" x14ac:dyDescent="0.25">
      <c r="A49" s="185"/>
      <c r="B49" s="228"/>
      <c r="C49" s="218" t="s">
        <v>69</v>
      </c>
      <c r="D49" s="220" t="s">
        <v>247</v>
      </c>
      <c r="E49" s="190">
        <v>43891</v>
      </c>
      <c r="F49" s="190">
        <v>44196</v>
      </c>
      <c r="G49" s="222" t="s">
        <v>70</v>
      </c>
      <c r="H49" s="222" t="s">
        <v>248</v>
      </c>
      <c r="I49" s="1" t="s">
        <v>19</v>
      </c>
      <c r="J49" s="93">
        <v>0</v>
      </c>
      <c r="K49" s="93">
        <v>0</v>
      </c>
      <c r="L49" s="93">
        <v>0.2</v>
      </c>
      <c r="M49" s="93">
        <v>0.2</v>
      </c>
      <c r="N49" s="140">
        <f t="shared" si="2"/>
        <v>0.4</v>
      </c>
      <c r="O49" s="192">
        <f>+N50/N49</f>
        <v>0.57499999999999996</v>
      </c>
      <c r="P49" s="205" t="s">
        <v>456</v>
      </c>
      <c r="Q49" s="206"/>
      <c r="R49" s="207"/>
      <c r="S49" s="98"/>
      <c r="T49" s="305"/>
      <c r="U49" s="43"/>
      <c r="V49" s="12"/>
      <c r="W49" s="12"/>
      <c r="X49" s="13"/>
      <c r="Y49" s="14"/>
      <c r="Z49" s="14"/>
      <c r="AA49" s="14"/>
      <c r="AB49" s="14"/>
      <c r="AC49" s="14"/>
      <c r="AD49" s="14"/>
      <c r="AE49" s="14"/>
      <c r="AF49" s="14"/>
      <c r="AG49" s="14"/>
      <c r="AH49" s="14"/>
      <c r="AI49" s="14"/>
      <c r="AJ49" s="14"/>
    </row>
    <row r="50" spans="1:36" ht="79.5" customHeight="1" x14ac:dyDescent="0.25">
      <c r="A50" s="185"/>
      <c r="B50" s="228"/>
      <c r="C50" s="219"/>
      <c r="D50" s="221"/>
      <c r="E50" s="191"/>
      <c r="F50" s="191"/>
      <c r="G50" s="223"/>
      <c r="H50" s="223"/>
      <c r="I50" s="4" t="s">
        <v>20</v>
      </c>
      <c r="J50" s="93">
        <v>0</v>
      </c>
      <c r="K50" s="93">
        <v>0</v>
      </c>
      <c r="L50" s="93">
        <v>0.03</v>
      </c>
      <c r="M50" s="93">
        <v>0.2</v>
      </c>
      <c r="N50" s="140">
        <f t="shared" si="2"/>
        <v>0.23</v>
      </c>
      <c r="O50" s="193"/>
      <c r="P50" s="208"/>
      <c r="Q50" s="209"/>
      <c r="R50" s="210"/>
      <c r="S50" s="44"/>
      <c r="T50" s="305"/>
      <c r="U50" s="45"/>
      <c r="V50" s="33"/>
      <c r="W50" s="33"/>
      <c r="X50" s="13"/>
      <c r="Y50" s="14"/>
      <c r="Z50" s="14"/>
      <c r="AA50" s="14"/>
      <c r="AB50" s="14"/>
      <c r="AC50" s="14"/>
      <c r="AD50" s="14"/>
      <c r="AE50" s="14"/>
      <c r="AF50" s="14"/>
      <c r="AG50" s="14"/>
      <c r="AH50" s="14"/>
      <c r="AI50" s="14"/>
      <c r="AJ50" s="14"/>
    </row>
    <row r="51" spans="1:36" ht="43.5" customHeight="1" x14ac:dyDescent="0.25">
      <c r="A51" s="185"/>
      <c r="B51" s="228"/>
      <c r="C51" s="218" t="s">
        <v>249</v>
      </c>
      <c r="D51" s="220" t="s">
        <v>251</v>
      </c>
      <c r="E51" s="190">
        <v>43891</v>
      </c>
      <c r="F51" s="190">
        <v>44196</v>
      </c>
      <c r="G51" s="222" t="s">
        <v>70</v>
      </c>
      <c r="H51" s="222" t="s">
        <v>252</v>
      </c>
      <c r="I51" s="1" t="s">
        <v>19</v>
      </c>
      <c r="J51" s="93">
        <v>0</v>
      </c>
      <c r="K51" s="93">
        <v>0</v>
      </c>
      <c r="L51" s="93">
        <v>0.05</v>
      </c>
      <c r="M51" s="93">
        <v>0.2</v>
      </c>
      <c r="N51" s="140">
        <f t="shared" si="2"/>
        <v>0.25</v>
      </c>
      <c r="O51" s="192">
        <f>+N52/N51</f>
        <v>0.28000000000000003</v>
      </c>
      <c r="P51" s="205" t="s">
        <v>457</v>
      </c>
      <c r="Q51" s="206"/>
      <c r="R51" s="207"/>
      <c r="S51" s="98"/>
      <c r="T51" s="305"/>
      <c r="U51" s="43"/>
      <c r="V51" s="12"/>
      <c r="W51" s="12"/>
      <c r="X51" s="13"/>
      <c r="Y51" s="14"/>
      <c r="Z51" s="14"/>
      <c r="AA51" s="14"/>
      <c r="AB51" s="14"/>
      <c r="AC51" s="14"/>
      <c r="AD51" s="14"/>
      <c r="AE51" s="14"/>
      <c r="AF51" s="14"/>
      <c r="AG51" s="14"/>
      <c r="AH51" s="14"/>
      <c r="AI51" s="14"/>
      <c r="AJ51" s="14"/>
    </row>
    <row r="52" spans="1:36" ht="56.25" customHeight="1" x14ac:dyDescent="0.25">
      <c r="A52" s="185"/>
      <c r="B52" s="228"/>
      <c r="C52" s="219"/>
      <c r="D52" s="221"/>
      <c r="E52" s="191"/>
      <c r="F52" s="191"/>
      <c r="G52" s="223"/>
      <c r="H52" s="223"/>
      <c r="I52" s="4" t="s">
        <v>20</v>
      </c>
      <c r="J52" s="93">
        <v>0</v>
      </c>
      <c r="K52" s="93">
        <v>0</v>
      </c>
      <c r="L52" s="93">
        <v>0.02</v>
      </c>
      <c r="M52" s="93">
        <v>0.05</v>
      </c>
      <c r="N52" s="140">
        <f t="shared" si="2"/>
        <v>7.0000000000000007E-2</v>
      </c>
      <c r="O52" s="193"/>
      <c r="P52" s="208"/>
      <c r="Q52" s="209"/>
      <c r="R52" s="210"/>
      <c r="S52" s="44"/>
      <c r="T52" s="305"/>
      <c r="U52" s="45"/>
      <c r="V52" s="33"/>
      <c r="W52" s="33"/>
      <c r="X52" s="13"/>
      <c r="Y52" s="14"/>
      <c r="Z52" s="14"/>
      <c r="AA52" s="14"/>
      <c r="AB52" s="14"/>
      <c r="AC52" s="14"/>
      <c r="AD52" s="14"/>
      <c r="AE52" s="14"/>
      <c r="AF52" s="14"/>
      <c r="AG52" s="14"/>
      <c r="AH52" s="14"/>
      <c r="AI52" s="14"/>
      <c r="AJ52" s="14"/>
    </row>
    <row r="53" spans="1:36" ht="43.5" customHeight="1" x14ac:dyDescent="0.25">
      <c r="A53" s="185"/>
      <c r="B53" s="228"/>
      <c r="C53" s="218" t="s">
        <v>250</v>
      </c>
      <c r="D53" s="220" t="s">
        <v>253</v>
      </c>
      <c r="E53" s="190">
        <v>43891</v>
      </c>
      <c r="F53" s="190">
        <v>44196</v>
      </c>
      <c r="G53" s="222" t="s">
        <v>70</v>
      </c>
      <c r="H53" s="222" t="s">
        <v>252</v>
      </c>
      <c r="I53" s="1" t="s">
        <v>19</v>
      </c>
      <c r="J53" s="93">
        <v>0</v>
      </c>
      <c r="K53" s="93">
        <v>0</v>
      </c>
      <c r="L53" s="93">
        <v>0.2</v>
      </c>
      <c r="M53" s="93">
        <v>0.2</v>
      </c>
      <c r="N53" s="140">
        <f t="shared" si="2"/>
        <v>0.4</v>
      </c>
      <c r="O53" s="192">
        <f>+N54/N53</f>
        <v>0.25</v>
      </c>
      <c r="P53" s="205" t="s">
        <v>458</v>
      </c>
      <c r="Q53" s="206"/>
      <c r="R53" s="207"/>
      <c r="S53" s="98"/>
      <c r="T53" s="305"/>
      <c r="U53" s="43"/>
      <c r="V53" s="12"/>
      <c r="W53" s="12"/>
      <c r="X53" s="13"/>
      <c r="Y53" s="14"/>
      <c r="Z53" s="14"/>
      <c r="AA53" s="14"/>
      <c r="AB53" s="14"/>
      <c r="AC53" s="14"/>
      <c r="AD53" s="14"/>
      <c r="AE53" s="14"/>
      <c r="AF53" s="14"/>
      <c r="AG53" s="14"/>
      <c r="AH53" s="14"/>
      <c r="AI53" s="14"/>
      <c r="AJ53" s="14"/>
    </row>
    <row r="54" spans="1:36" ht="81.75" customHeight="1" x14ac:dyDescent="0.25">
      <c r="A54" s="185"/>
      <c r="B54" s="258"/>
      <c r="C54" s="219"/>
      <c r="D54" s="221"/>
      <c r="E54" s="191"/>
      <c r="F54" s="191"/>
      <c r="G54" s="223"/>
      <c r="H54" s="223"/>
      <c r="I54" s="4" t="s">
        <v>20</v>
      </c>
      <c r="J54" s="93">
        <v>0</v>
      </c>
      <c r="K54" s="93">
        <v>0</v>
      </c>
      <c r="L54" s="93">
        <v>0</v>
      </c>
      <c r="M54" s="93">
        <v>0.1</v>
      </c>
      <c r="N54" s="140">
        <f t="shared" si="2"/>
        <v>0.1</v>
      </c>
      <c r="O54" s="193"/>
      <c r="P54" s="208"/>
      <c r="Q54" s="209"/>
      <c r="R54" s="210"/>
      <c r="S54" s="44"/>
      <c r="T54" s="305"/>
      <c r="U54" s="45"/>
      <c r="V54" s="33"/>
      <c r="W54" s="33"/>
      <c r="X54" s="13"/>
      <c r="Y54" s="14"/>
      <c r="Z54" s="14"/>
      <c r="AA54" s="14"/>
      <c r="AB54" s="14"/>
      <c r="AC54" s="14"/>
      <c r="AD54" s="14"/>
      <c r="AE54" s="14"/>
      <c r="AF54" s="14"/>
      <c r="AG54" s="14"/>
      <c r="AH54" s="14"/>
      <c r="AI54" s="14"/>
      <c r="AJ54" s="14"/>
    </row>
    <row r="55" spans="1:36" ht="28.5" customHeight="1" x14ac:dyDescent="0.25">
      <c r="A55" s="5"/>
      <c r="B55" s="232" t="s">
        <v>10</v>
      </c>
      <c r="C55" s="233"/>
      <c r="D55" s="233"/>
      <c r="E55" s="233"/>
      <c r="F55" s="233"/>
      <c r="G55" s="233"/>
      <c r="H55" s="233"/>
      <c r="I55" s="233"/>
      <c r="J55" s="233"/>
      <c r="K55" s="233"/>
      <c r="L55" s="233"/>
      <c r="M55" s="233"/>
      <c r="N55" s="234"/>
      <c r="O55" s="3">
        <f>SUM(O47:O54)/4</f>
        <v>0.52604131886477457</v>
      </c>
      <c r="P55" s="82"/>
      <c r="Q55" s="83"/>
      <c r="R55" s="84"/>
      <c r="S55" s="5"/>
      <c r="T55" s="12"/>
      <c r="U55" s="12"/>
      <c r="V55" s="12"/>
      <c r="W55" s="12"/>
      <c r="X55" s="13"/>
      <c r="Y55" s="14"/>
      <c r="Z55" s="14"/>
      <c r="AA55" s="14"/>
      <c r="AB55" s="14"/>
      <c r="AC55" s="14"/>
      <c r="AD55" s="14"/>
      <c r="AE55" s="14"/>
      <c r="AF55" s="14"/>
      <c r="AG55" s="14"/>
      <c r="AH55" s="14"/>
      <c r="AI55" s="14"/>
      <c r="AJ55" s="14"/>
    </row>
    <row r="56" spans="1:36" ht="43.5" customHeight="1" x14ac:dyDescent="0.25">
      <c r="A56" s="5"/>
      <c r="B56" s="243" t="s">
        <v>94</v>
      </c>
      <c r="C56" s="244"/>
      <c r="D56" s="244"/>
      <c r="E56" s="244"/>
      <c r="F56" s="244"/>
      <c r="G56" s="244"/>
      <c r="H56" s="244"/>
      <c r="I56" s="244"/>
      <c r="J56" s="244"/>
      <c r="K56" s="245"/>
      <c r="L56" s="212" t="s">
        <v>11</v>
      </c>
      <c r="M56" s="212"/>
      <c r="N56" s="342">
        <v>7.7299999999999994E-2</v>
      </c>
      <c r="O56" s="343"/>
      <c r="P56" s="213" t="s">
        <v>33</v>
      </c>
      <c r="Q56" s="213"/>
      <c r="R56" s="129">
        <f>O83*N56</f>
        <v>6.3396138106158531E-2</v>
      </c>
      <c r="S56" s="34"/>
      <c r="T56" s="35"/>
      <c r="U56" s="35"/>
      <c r="V56" s="35"/>
      <c r="W56" s="12"/>
      <c r="X56" s="13"/>
      <c r="Y56" s="14"/>
      <c r="Z56" s="14"/>
      <c r="AA56" s="14"/>
      <c r="AB56" s="14"/>
      <c r="AC56" s="14"/>
      <c r="AD56" s="14"/>
      <c r="AE56" s="14"/>
      <c r="AF56" s="14"/>
      <c r="AG56" s="14"/>
      <c r="AH56" s="14"/>
      <c r="AI56" s="14"/>
      <c r="AJ56" s="14"/>
    </row>
    <row r="57" spans="1:36" ht="45" customHeight="1" x14ac:dyDescent="0.25">
      <c r="A57" s="5"/>
      <c r="B57" s="214" t="s">
        <v>6</v>
      </c>
      <c r="C57" s="216" t="s">
        <v>29</v>
      </c>
      <c r="D57" s="216" t="s">
        <v>196</v>
      </c>
      <c r="E57" s="216" t="s">
        <v>8</v>
      </c>
      <c r="F57" s="216" t="s">
        <v>9</v>
      </c>
      <c r="G57" s="216" t="s">
        <v>3</v>
      </c>
      <c r="H57" s="216" t="s">
        <v>4</v>
      </c>
      <c r="I57" s="246" t="s">
        <v>27</v>
      </c>
      <c r="J57" s="247"/>
      <c r="K57" s="247"/>
      <c r="L57" s="247"/>
      <c r="M57" s="247"/>
      <c r="N57" s="247"/>
      <c r="O57" s="248"/>
      <c r="P57" s="199" t="s">
        <v>28</v>
      </c>
      <c r="Q57" s="200"/>
      <c r="R57" s="201"/>
      <c r="S57" s="19"/>
      <c r="T57" s="37"/>
      <c r="U57" s="38"/>
      <c r="V57" s="37"/>
      <c r="W57" s="12"/>
      <c r="X57" s="12"/>
      <c r="Y57" s="14"/>
      <c r="Z57" s="14"/>
      <c r="AA57" s="14"/>
      <c r="AB57" s="14"/>
      <c r="AC57" s="14"/>
      <c r="AD57" s="14"/>
      <c r="AE57" s="14"/>
      <c r="AF57" s="14"/>
      <c r="AG57" s="14"/>
      <c r="AH57" s="14"/>
      <c r="AI57" s="14"/>
      <c r="AJ57" s="14"/>
    </row>
    <row r="58" spans="1:36" ht="39.75" customHeight="1" x14ac:dyDescent="0.25">
      <c r="A58" s="6"/>
      <c r="B58" s="215"/>
      <c r="C58" s="217"/>
      <c r="D58" s="217"/>
      <c r="E58" s="217"/>
      <c r="F58" s="217"/>
      <c r="G58" s="217"/>
      <c r="H58" s="217"/>
      <c r="I58" s="36" t="s">
        <v>30</v>
      </c>
      <c r="J58" s="39" t="s">
        <v>21</v>
      </c>
      <c r="K58" s="152" t="s">
        <v>401</v>
      </c>
      <c r="L58" s="39" t="s">
        <v>424</v>
      </c>
      <c r="M58" s="39" t="s">
        <v>23</v>
      </c>
      <c r="N58" s="39" t="s">
        <v>15</v>
      </c>
      <c r="O58" s="72" t="s">
        <v>85</v>
      </c>
      <c r="P58" s="202"/>
      <c r="Q58" s="203"/>
      <c r="R58" s="204"/>
      <c r="S58" s="40"/>
      <c r="T58" s="41"/>
      <c r="U58" s="41"/>
      <c r="V58" s="41"/>
      <c r="W58" s="33"/>
      <c r="X58" s="13"/>
      <c r="Y58" s="14"/>
      <c r="Z58" s="14"/>
      <c r="AA58" s="14"/>
      <c r="AB58" s="14"/>
      <c r="AC58" s="14"/>
      <c r="AD58" s="14"/>
      <c r="AE58" s="14"/>
      <c r="AF58" s="14"/>
      <c r="AG58" s="14"/>
      <c r="AH58" s="14"/>
      <c r="AI58" s="14"/>
      <c r="AJ58" s="14"/>
    </row>
    <row r="59" spans="1:36" ht="69" customHeight="1" x14ac:dyDescent="0.25">
      <c r="A59" s="185"/>
      <c r="B59" s="227" t="s">
        <v>72</v>
      </c>
      <c r="C59" s="186" t="s">
        <v>73</v>
      </c>
      <c r="D59" s="188" t="s">
        <v>211</v>
      </c>
      <c r="E59" s="190">
        <v>43832</v>
      </c>
      <c r="F59" s="190">
        <v>44196</v>
      </c>
      <c r="G59" s="222" t="s">
        <v>199</v>
      </c>
      <c r="H59" s="186" t="s">
        <v>89</v>
      </c>
      <c r="I59" s="1" t="s">
        <v>19</v>
      </c>
      <c r="J59" s="108">
        <v>6075757676</v>
      </c>
      <c r="K59" s="89">
        <f>+J59</f>
        <v>6075757676</v>
      </c>
      <c r="L59" s="148">
        <f>+K59</f>
        <v>6075757676</v>
      </c>
      <c r="M59" s="148">
        <f>+L59</f>
        <v>6075757676</v>
      </c>
      <c r="N59" s="144">
        <f>+M59</f>
        <v>6075757676</v>
      </c>
      <c r="O59" s="192">
        <f>+N60/N59</f>
        <v>0.93545608351875953</v>
      </c>
      <c r="P59" s="179" t="s">
        <v>473</v>
      </c>
      <c r="Q59" s="180"/>
      <c r="R59" s="181"/>
      <c r="S59" s="42"/>
      <c r="T59" s="197"/>
      <c r="U59" s="43"/>
      <c r="V59" s="12"/>
      <c r="W59" s="12"/>
      <c r="X59" s="13"/>
      <c r="Y59" s="14"/>
      <c r="Z59" s="14"/>
      <c r="AA59" s="14"/>
      <c r="AB59" s="14"/>
      <c r="AC59" s="14"/>
      <c r="AD59" s="14"/>
      <c r="AE59" s="14"/>
      <c r="AF59" s="14"/>
      <c r="AG59" s="14"/>
      <c r="AH59" s="14"/>
      <c r="AI59" s="14"/>
      <c r="AJ59" s="14"/>
    </row>
    <row r="60" spans="1:36" ht="52.5" customHeight="1" x14ac:dyDescent="0.25">
      <c r="A60" s="185"/>
      <c r="B60" s="228"/>
      <c r="C60" s="187"/>
      <c r="D60" s="189"/>
      <c r="E60" s="191"/>
      <c r="F60" s="191"/>
      <c r="G60" s="223"/>
      <c r="H60" s="187"/>
      <c r="I60" s="4" t="s">
        <v>20</v>
      </c>
      <c r="J60" s="89">
        <f>3400967652</f>
        <v>3400967652</v>
      </c>
      <c r="K60" s="89">
        <v>3741077836</v>
      </c>
      <c r="L60" s="89">
        <v>5211894579</v>
      </c>
      <c r="M60" s="4">
        <v>5683604480</v>
      </c>
      <c r="N60" s="156">
        <v>5683604480</v>
      </c>
      <c r="O60" s="193"/>
      <c r="P60" s="182"/>
      <c r="Q60" s="183"/>
      <c r="R60" s="184"/>
      <c r="S60" s="44"/>
      <c r="T60" s="198"/>
      <c r="U60" s="45"/>
      <c r="V60" s="33"/>
      <c r="W60" s="33"/>
      <c r="X60" s="13"/>
      <c r="Y60" s="14"/>
      <c r="Z60" s="14"/>
      <c r="AA60" s="14"/>
      <c r="AB60" s="14"/>
      <c r="AC60" s="14"/>
      <c r="AD60" s="14"/>
      <c r="AE60" s="14"/>
      <c r="AF60" s="14"/>
      <c r="AG60" s="14"/>
      <c r="AH60" s="14"/>
      <c r="AI60" s="14"/>
      <c r="AJ60" s="14"/>
    </row>
    <row r="61" spans="1:36" ht="57" customHeight="1" x14ac:dyDescent="0.25">
      <c r="A61" s="185"/>
      <c r="B61" s="228"/>
      <c r="C61" s="186" t="s">
        <v>74</v>
      </c>
      <c r="D61" s="188" t="s">
        <v>212</v>
      </c>
      <c r="E61" s="190">
        <v>43832</v>
      </c>
      <c r="F61" s="190">
        <v>44196</v>
      </c>
      <c r="G61" s="222" t="s">
        <v>199</v>
      </c>
      <c r="H61" s="186" t="s">
        <v>90</v>
      </c>
      <c r="I61" s="1" t="s">
        <v>19</v>
      </c>
      <c r="J61" s="89">
        <v>178128258</v>
      </c>
      <c r="K61" s="89">
        <v>178128258</v>
      </c>
      <c r="L61" s="89">
        <v>178128258</v>
      </c>
      <c r="M61" s="89">
        <v>178128258</v>
      </c>
      <c r="N61" s="90">
        <f>+M61</f>
        <v>178128258</v>
      </c>
      <c r="O61" s="192">
        <f>+N62/N61</f>
        <v>0.19367502600289282</v>
      </c>
      <c r="P61" s="179" t="s">
        <v>474</v>
      </c>
      <c r="Q61" s="180"/>
      <c r="R61" s="181"/>
      <c r="S61" s="42"/>
      <c r="T61" s="198"/>
      <c r="U61" s="43"/>
      <c r="V61" s="12"/>
      <c r="W61" s="12"/>
      <c r="X61" s="13"/>
      <c r="Y61" s="14"/>
      <c r="Z61" s="14"/>
      <c r="AA61" s="14"/>
      <c r="AB61" s="14"/>
      <c r="AC61" s="14"/>
      <c r="AD61" s="14"/>
      <c r="AE61" s="14"/>
      <c r="AF61" s="14"/>
      <c r="AG61" s="14"/>
      <c r="AH61" s="14"/>
      <c r="AI61" s="14"/>
      <c r="AJ61" s="14"/>
    </row>
    <row r="62" spans="1:36" ht="62.25" customHeight="1" x14ac:dyDescent="0.25">
      <c r="A62" s="185"/>
      <c r="B62" s="228"/>
      <c r="C62" s="187"/>
      <c r="D62" s="189"/>
      <c r="E62" s="191"/>
      <c r="F62" s="191"/>
      <c r="G62" s="223"/>
      <c r="H62" s="187"/>
      <c r="I62" s="4" t="s">
        <v>20</v>
      </c>
      <c r="J62" s="89">
        <v>0</v>
      </c>
      <c r="K62" s="89">
        <v>4306995</v>
      </c>
      <c r="L62" s="89">
        <v>0</v>
      </c>
      <c r="M62" s="89">
        <v>34498995</v>
      </c>
      <c r="N62" s="156">
        <f>+J62+M62</f>
        <v>34498995</v>
      </c>
      <c r="O62" s="193"/>
      <c r="P62" s="182"/>
      <c r="Q62" s="183"/>
      <c r="R62" s="184"/>
      <c r="S62" s="44"/>
      <c r="T62" s="198"/>
      <c r="U62" s="45"/>
      <c r="V62" s="33"/>
      <c r="W62" s="33"/>
      <c r="X62" s="13"/>
      <c r="Y62" s="14"/>
      <c r="Z62" s="14"/>
      <c r="AA62" s="14"/>
      <c r="AB62" s="14"/>
      <c r="AC62" s="14"/>
      <c r="AD62" s="14"/>
      <c r="AE62" s="14"/>
      <c r="AF62" s="14"/>
      <c r="AG62" s="14"/>
      <c r="AH62" s="14"/>
      <c r="AI62" s="14"/>
      <c r="AJ62" s="14"/>
    </row>
    <row r="63" spans="1:36" ht="52.5" customHeight="1" x14ac:dyDescent="0.25">
      <c r="A63" s="185"/>
      <c r="B63" s="228"/>
      <c r="C63" s="186" t="s">
        <v>75</v>
      </c>
      <c r="D63" s="188" t="s">
        <v>215</v>
      </c>
      <c r="E63" s="190">
        <v>43832</v>
      </c>
      <c r="F63" s="190">
        <v>44196</v>
      </c>
      <c r="G63" s="222" t="s">
        <v>199</v>
      </c>
      <c r="H63" s="186" t="s">
        <v>198</v>
      </c>
      <c r="I63" s="1" t="s">
        <v>19</v>
      </c>
      <c r="J63" s="89">
        <v>41698768000</v>
      </c>
      <c r="K63" s="89">
        <v>41698768000</v>
      </c>
      <c r="L63" s="89">
        <v>41698768000</v>
      </c>
      <c r="M63" s="89">
        <v>41698768000</v>
      </c>
      <c r="N63" s="89">
        <f>+M63</f>
        <v>41698768000</v>
      </c>
      <c r="O63" s="192">
        <f>+N64/N63</f>
        <v>0.9181139334140519</v>
      </c>
      <c r="P63" s="179" t="s">
        <v>475</v>
      </c>
      <c r="Q63" s="180"/>
      <c r="R63" s="181"/>
      <c r="S63" s="42"/>
      <c r="T63" s="198"/>
      <c r="U63" s="43"/>
      <c r="V63" s="12"/>
      <c r="W63" s="12"/>
      <c r="X63" s="13"/>
      <c r="Y63" s="14"/>
      <c r="Z63" s="14"/>
      <c r="AA63" s="14"/>
      <c r="AB63" s="14"/>
      <c r="AC63" s="14"/>
      <c r="AD63" s="14"/>
      <c r="AE63" s="14"/>
      <c r="AF63" s="14"/>
      <c r="AG63" s="14"/>
      <c r="AH63" s="14"/>
      <c r="AI63" s="14"/>
      <c r="AJ63" s="14"/>
    </row>
    <row r="64" spans="1:36" ht="58.5" customHeight="1" x14ac:dyDescent="0.25">
      <c r="A64" s="185"/>
      <c r="B64" s="228"/>
      <c r="C64" s="187"/>
      <c r="D64" s="189"/>
      <c r="E64" s="191"/>
      <c r="F64" s="191"/>
      <c r="G64" s="223"/>
      <c r="H64" s="187"/>
      <c r="I64" s="4" t="s">
        <v>20</v>
      </c>
      <c r="J64" s="89" t="s">
        <v>412</v>
      </c>
      <c r="K64" s="89">
        <v>10007021596</v>
      </c>
      <c r="L64" s="89">
        <v>22920734341</v>
      </c>
      <c r="M64" s="172">
        <v>38284219907</v>
      </c>
      <c r="N64" s="144">
        <f>+M64</f>
        <v>38284219907</v>
      </c>
      <c r="O64" s="193"/>
      <c r="P64" s="182"/>
      <c r="Q64" s="183"/>
      <c r="R64" s="184"/>
      <c r="S64" s="44"/>
      <c r="T64" s="198"/>
      <c r="U64" s="45"/>
      <c r="V64" s="33"/>
      <c r="W64" s="33"/>
      <c r="X64" s="13"/>
      <c r="Y64" s="14"/>
      <c r="Z64" s="14"/>
      <c r="AA64" s="14"/>
      <c r="AB64" s="14"/>
      <c r="AC64" s="14"/>
      <c r="AD64" s="14"/>
      <c r="AE64" s="14"/>
      <c r="AF64" s="14"/>
      <c r="AG64" s="14"/>
      <c r="AH64" s="14"/>
      <c r="AI64" s="14"/>
      <c r="AJ64" s="14"/>
    </row>
    <row r="65" spans="1:36" ht="48.75" customHeight="1" x14ac:dyDescent="0.25">
      <c r="A65" s="185"/>
      <c r="B65" s="228"/>
      <c r="C65" s="186" t="s">
        <v>76</v>
      </c>
      <c r="D65" s="188" t="s">
        <v>213</v>
      </c>
      <c r="E65" s="190">
        <v>43832</v>
      </c>
      <c r="F65" s="190">
        <v>44196</v>
      </c>
      <c r="G65" s="222" t="s">
        <v>199</v>
      </c>
      <c r="H65" s="186" t="s">
        <v>91</v>
      </c>
      <c r="I65" s="1" t="s">
        <v>19</v>
      </c>
      <c r="J65" s="89">
        <v>35920665406</v>
      </c>
      <c r="K65" s="89">
        <v>35920665406</v>
      </c>
      <c r="L65" s="89">
        <v>35920665406</v>
      </c>
      <c r="M65" s="89">
        <v>35920665406</v>
      </c>
      <c r="N65" s="89">
        <f>+M65</f>
        <v>35920665406</v>
      </c>
      <c r="O65" s="192">
        <f>+N66/N65</f>
        <v>0.81826172187474089</v>
      </c>
      <c r="P65" s="179" t="s">
        <v>476</v>
      </c>
      <c r="Q65" s="180"/>
      <c r="R65" s="181"/>
      <c r="S65" s="42"/>
      <c r="T65" s="46"/>
      <c r="U65" s="43"/>
      <c r="V65" s="12"/>
      <c r="W65" s="12"/>
      <c r="X65" s="13"/>
      <c r="Y65" s="14"/>
      <c r="Z65" s="14"/>
      <c r="AA65" s="14"/>
      <c r="AB65" s="14"/>
      <c r="AC65" s="14"/>
      <c r="AD65" s="14"/>
      <c r="AE65" s="14"/>
      <c r="AF65" s="14"/>
      <c r="AG65" s="14"/>
      <c r="AH65" s="14"/>
      <c r="AI65" s="14"/>
      <c r="AJ65" s="14"/>
    </row>
    <row r="66" spans="1:36" ht="61.5" customHeight="1" x14ac:dyDescent="0.25">
      <c r="A66" s="185"/>
      <c r="B66" s="228"/>
      <c r="C66" s="187"/>
      <c r="D66" s="189"/>
      <c r="E66" s="191"/>
      <c r="F66" s="191"/>
      <c r="G66" s="223"/>
      <c r="H66" s="187"/>
      <c r="I66" s="4" t="s">
        <v>20</v>
      </c>
      <c r="J66" s="89">
        <v>2935236815</v>
      </c>
      <c r="K66" s="89">
        <v>2830999658</v>
      </c>
      <c r="L66" s="89">
        <v>9525823421</v>
      </c>
      <c r="M66" s="172">
        <v>14100445632</v>
      </c>
      <c r="N66" s="156">
        <f>+J66+K66+L66+M66</f>
        <v>29392505526</v>
      </c>
      <c r="O66" s="193"/>
      <c r="P66" s="182"/>
      <c r="Q66" s="183"/>
      <c r="R66" s="184"/>
      <c r="S66" s="44"/>
      <c r="T66" s="46"/>
      <c r="U66" s="45"/>
      <c r="V66" s="33"/>
      <c r="W66" s="33"/>
      <c r="X66" s="13"/>
      <c r="Y66" s="14"/>
      <c r="Z66" s="14"/>
      <c r="AA66" s="14"/>
      <c r="AB66" s="14"/>
      <c r="AC66" s="14"/>
      <c r="AD66" s="14"/>
      <c r="AE66" s="14"/>
      <c r="AF66" s="14"/>
      <c r="AG66" s="14"/>
      <c r="AH66" s="14"/>
      <c r="AI66" s="14"/>
      <c r="AJ66" s="14"/>
    </row>
    <row r="67" spans="1:36" ht="59.25" customHeight="1" x14ac:dyDescent="0.25">
      <c r="A67" s="185"/>
      <c r="B67" s="228"/>
      <c r="C67" s="186" t="s">
        <v>77</v>
      </c>
      <c r="D67" s="188" t="s">
        <v>214</v>
      </c>
      <c r="E67" s="190">
        <v>43832</v>
      </c>
      <c r="F67" s="190">
        <v>44196</v>
      </c>
      <c r="G67" s="222" t="s">
        <v>199</v>
      </c>
      <c r="H67" s="186" t="s">
        <v>195</v>
      </c>
      <c r="I67" s="1" t="s">
        <v>19</v>
      </c>
      <c r="J67" s="89">
        <v>6075757676</v>
      </c>
      <c r="K67" s="89">
        <f>+J67</f>
        <v>6075757676</v>
      </c>
      <c r="L67" s="148">
        <f>+K67</f>
        <v>6075757676</v>
      </c>
      <c r="M67" s="148">
        <f>+L67</f>
        <v>6075757676</v>
      </c>
      <c r="N67" s="90">
        <f>+M67</f>
        <v>6075757676</v>
      </c>
      <c r="O67" s="192">
        <f>+N68/N67</f>
        <v>0.90994156298211126</v>
      </c>
      <c r="P67" s="179" t="s">
        <v>477</v>
      </c>
      <c r="Q67" s="180"/>
      <c r="R67" s="181"/>
      <c r="S67" s="42"/>
      <c r="T67" s="46"/>
      <c r="U67" s="43"/>
      <c r="V67" s="12"/>
      <c r="W67" s="12"/>
      <c r="X67" s="13"/>
      <c r="Y67" s="14"/>
      <c r="Z67" s="14"/>
      <c r="AA67" s="14"/>
      <c r="AB67" s="14"/>
      <c r="AC67" s="14"/>
      <c r="AD67" s="14"/>
      <c r="AE67" s="14"/>
      <c r="AF67" s="14"/>
      <c r="AG67" s="14"/>
      <c r="AH67" s="14"/>
      <c r="AI67" s="14"/>
      <c r="AJ67" s="14"/>
    </row>
    <row r="68" spans="1:36" ht="61.5" customHeight="1" x14ac:dyDescent="0.25">
      <c r="A68" s="185"/>
      <c r="B68" s="228"/>
      <c r="C68" s="187"/>
      <c r="D68" s="189"/>
      <c r="E68" s="191"/>
      <c r="F68" s="191"/>
      <c r="G68" s="223"/>
      <c r="H68" s="187"/>
      <c r="I68" s="4" t="s">
        <v>20</v>
      </c>
      <c r="J68" s="89">
        <v>3331725539</v>
      </c>
      <c r="K68" s="89">
        <v>340110184</v>
      </c>
      <c r="L68" s="89">
        <v>1531637153</v>
      </c>
      <c r="M68" s="172">
        <v>325111560</v>
      </c>
      <c r="N68" s="156">
        <f>+J68+K68+L68+M68</f>
        <v>5528584436</v>
      </c>
      <c r="O68" s="193"/>
      <c r="P68" s="182"/>
      <c r="Q68" s="183"/>
      <c r="R68" s="184"/>
      <c r="S68" s="44"/>
      <c r="T68" s="46"/>
      <c r="U68" s="45"/>
      <c r="V68" s="33"/>
      <c r="W68" s="33"/>
      <c r="X68" s="13"/>
      <c r="Y68" s="14"/>
      <c r="Z68" s="14"/>
      <c r="AA68" s="14"/>
      <c r="AB68" s="14"/>
      <c r="AC68" s="14"/>
      <c r="AD68" s="14"/>
      <c r="AE68" s="14"/>
      <c r="AF68" s="14"/>
      <c r="AG68" s="14"/>
      <c r="AH68" s="14"/>
      <c r="AI68" s="14"/>
      <c r="AJ68" s="14"/>
    </row>
    <row r="69" spans="1:36" ht="48.75" customHeight="1" x14ac:dyDescent="0.25">
      <c r="A69" s="185"/>
      <c r="B69" s="228"/>
      <c r="C69" s="186" t="s">
        <v>78</v>
      </c>
      <c r="D69" s="188" t="s">
        <v>200</v>
      </c>
      <c r="E69" s="190">
        <v>43832</v>
      </c>
      <c r="F69" s="190">
        <v>44196</v>
      </c>
      <c r="G69" s="222" t="s">
        <v>202</v>
      </c>
      <c r="H69" s="186" t="s">
        <v>210</v>
      </c>
      <c r="I69" s="1" t="s">
        <v>19</v>
      </c>
      <c r="J69" s="96">
        <v>0</v>
      </c>
      <c r="K69" s="91">
        <v>4</v>
      </c>
      <c r="L69" s="91">
        <v>4</v>
      </c>
      <c r="M69" s="91">
        <v>1</v>
      </c>
      <c r="N69" s="91">
        <f>+J69+K69+L69+M69</f>
        <v>9</v>
      </c>
      <c r="O69" s="192">
        <f>+N70/N69</f>
        <v>0.55555555555555558</v>
      </c>
      <c r="P69" s="179" t="s">
        <v>425</v>
      </c>
      <c r="Q69" s="180"/>
      <c r="R69" s="181"/>
      <c r="S69" s="42"/>
      <c r="T69" s="46"/>
      <c r="U69" s="43"/>
      <c r="V69" s="12"/>
      <c r="W69" s="12"/>
      <c r="X69" s="13"/>
      <c r="Y69" s="14"/>
      <c r="Z69" s="14"/>
      <c r="AA69" s="14"/>
      <c r="AB69" s="14"/>
      <c r="AC69" s="14"/>
      <c r="AD69" s="14"/>
      <c r="AE69" s="14"/>
      <c r="AF69" s="14"/>
      <c r="AG69" s="14"/>
      <c r="AH69" s="14"/>
      <c r="AI69" s="14"/>
      <c r="AJ69" s="14"/>
    </row>
    <row r="70" spans="1:36" ht="48.75" customHeight="1" x14ac:dyDescent="0.25">
      <c r="A70" s="185"/>
      <c r="B70" s="228"/>
      <c r="C70" s="187"/>
      <c r="D70" s="189"/>
      <c r="E70" s="191"/>
      <c r="F70" s="191"/>
      <c r="G70" s="223"/>
      <c r="H70" s="187"/>
      <c r="I70" s="4" t="s">
        <v>20</v>
      </c>
      <c r="J70" s="161">
        <v>0</v>
      </c>
      <c r="K70" s="4">
        <v>0</v>
      </c>
      <c r="L70" s="4">
        <v>4</v>
      </c>
      <c r="M70" s="4">
        <v>1</v>
      </c>
      <c r="N70" s="91">
        <f t="shared" ref="N70:N74" si="3">J70+K70+L70+M70</f>
        <v>5</v>
      </c>
      <c r="O70" s="193"/>
      <c r="P70" s="182"/>
      <c r="Q70" s="183"/>
      <c r="R70" s="184"/>
      <c r="S70" s="44"/>
      <c r="T70" s="46"/>
      <c r="U70" s="45"/>
      <c r="V70" s="33"/>
      <c r="W70" s="33"/>
      <c r="X70" s="13"/>
      <c r="Y70" s="14"/>
      <c r="Z70" s="14"/>
      <c r="AA70" s="14"/>
      <c r="AB70" s="14"/>
      <c r="AC70" s="14"/>
      <c r="AD70" s="14"/>
      <c r="AE70" s="14"/>
      <c r="AF70" s="14"/>
      <c r="AG70" s="14"/>
      <c r="AH70" s="14"/>
      <c r="AI70" s="14"/>
      <c r="AJ70" s="14"/>
    </row>
    <row r="71" spans="1:36" ht="48.75" customHeight="1" x14ac:dyDescent="0.25">
      <c r="A71" s="185"/>
      <c r="B71" s="228"/>
      <c r="C71" s="186" t="s">
        <v>79</v>
      </c>
      <c r="D71" s="188" t="s">
        <v>201</v>
      </c>
      <c r="E71" s="190">
        <v>43832</v>
      </c>
      <c r="F71" s="190">
        <v>44196</v>
      </c>
      <c r="G71" s="222" t="s">
        <v>199</v>
      </c>
      <c r="H71" s="186" t="s">
        <v>254</v>
      </c>
      <c r="I71" s="1" t="s">
        <v>19</v>
      </c>
      <c r="J71" s="4">
        <v>0</v>
      </c>
      <c r="K71" s="4">
        <v>3</v>
      </c>
      <c r="L71" s="1">
        <v>2</v>
      </c>
      <c r="M71" s="1">
        <v>2</v>
      </c>
      <c r="N71" s="91">
        <f t="shared" si="3"/>
        <v>7</v>
      </c>
      <c r="O71" s="192">
        <f>+N72/N71</f>
        <v>1</v>
      </c>
      <c r="P71" s="179" t="s">
        <v>478</v>
      </c>
      <c r="Q71" s="180"/>
      <c r="R71" s="181"/>
      <c r="S71" s="42"/>
      <c r="T71" s="46"/>
      <c r="U71" s="43"/>
      <c r="V71" s="12"/>
      <c r="W71" s="12"/>
      <c r="X71" s="13"/>
      <c r="Y71" s="14"/>
      <c r="Z71" s="14"/>
      <c r="AA71" s="14"/>
      <c r="AB71" s="14"/>
      <c r="AC71" s="14"/>
      <c r="AD71" s="14"/>
      <c r="AE71" s="14"/>
      <c r="AF71" s="14"/>
      <c r="AG71" s="14"/>
      <c r="AH71" s="14"/>
      <c r="AI71" s="14"/>
      <c r="AJ71" s="14"/>
    </row>
    <row r="72" spans="1:36" ht="48.75" customHeight="1" x14ac:dyDescent="0.25">
      <c r="A72" s="185"/>
      <c r="B72" s="228"/>
      <c r="C72" s="187"/>
      <c r="D72" s="189"/>
      <c r="E72" s="191"/>
      <c r="F72" s="191"/>
      <c r="G72" s="223"/>
      <c r="H72" s="187"/>
      <c r="I72" s="4" t="s">
        <v>20</v>
      </c>
      <c r="J72" s="4">
        <v>0</v>
      </c>
      <c r="K72" s="4">
        <v>3</v>
      </c>
      <c r="L72" s="4">
        <v>3</v>
      </c>
      <c r="M72" s="4">
        <v>1</v>
      </c>
      <c r="N72" s="91">
        <f t="shared" si="3"/>
        <v>7</v>
      </c>
      <c r="O72" s="193"/>
      <c r="P72" s="182"/>
      <c r="Q72" s="183"/>
      <c r="R72" s="184"/>
      <c r="S72" s="44"/>
      <c r="T72" s="46"/>
      <c r="U72" s="45"/>
      <c r="V72" s="33"/>
      <c r="W72" s="33"/>
      <c r="X72" s="13"/>
      <c r="Y72" s="14"/>
      <c r="Z72" s="14"/>
      <c r="AA72" s="14"/>
      <c r="AB72" s="14"/>
      <c r="AC72" s="14"/>
      <c r="AD72" s="14"/>
      <c r="AE72" s="14"/>
      <c r="AF72" s="14"/>
      <c r="AG72" s="14"/>
      <c r="AH72" s="14"/>
      <c r="AI72" s="14"/>
      <c r="AJ72" s="14"/>
    </row>
    <row r="73" spans="1:36" ht="38.25" customHeight="1" x14ac:dyDescent="0.25">
      <c r="A73" s="185"/>
      <c r="B73" s="228"/>
      <c r="C73" s="186" t="s">
        <v>80</v>
      </c>
      <c r="D73" s="188" t="s">
        <v>203</v>
      </c>
      <c r="E73" s="190">
        <v>43832</v>
      </c>
      <c r="F73" s="190">
        <v>44196</v>
      </c>
      <c r="G73" s="222" t="s">
        <v>199</v>
      </c>
      <c r="H73" s="186" t="s">
        <v>92</v>
      </c>
      <c r="I73" s="1" t="s">
        <v>19</v>
      </c>
      <c r="J73" s="4">
        <v>0</v>
      </c>
      <c r="K73" s="4">
        <v>0</v>
      </c>
      <c r="L73" s="1">
        <v>0</v>
      </c>
      <c r="M73" s="1">
        <v>1</v>
      </c>
      <c r="N73" s="91">
        <f t="shared" si="3"/>
        <v>1</v>
      </c>
      <c r="O73" s="192">
        <f>+N74/N73</f>
        <v>1</v>
      </c>
      <c r="P73" s="179" t="s">
        <v>426</v>
      </c>
      <c r="Q73" s="180"/>
      <c r="R73" s="181"/>
      <c r="S73" s="42"/>
      <c r="T73" s="46"/>
      <c r="U73" s="43"/>
      <c r="V73" s="12"/>
      <c r="W73" s="12"/>
      <c r="X73" s="13"/>
      <c r="Y73" s="14"/>
      <c r="Z73" s="14"/>
      <c r="AA73" s="14"/>
      <c r="AB73" s="14"/>
      <c r="AC73" s="14"/>
      <c r="AD73" s="14"/>
      <c r="AE73" s="14"/>
      <c r="AF73" s="14"/>
      <c r="AG73" s="14"/>
      <c r="AH73" s="14"/>
      <c r="AI73" s="14"/>
      <c r="AJ73" s="14"/>
    </row>
    <row r="74" spans="1:36" ht="40.5" customHeight="1" x14ac:dyDescent="0.25">
      <c r="A74" s="185"/>
      <c r="B74" s="228"/>
      <c r="C74" s="187"/>
      <c r="D74" s="189"/>
      <c r="E74" s="191"/>
      <c r="F74" s="191"/>
      <c r="G74" s="223"/>
      <c r="H74" s="187"/>
      <c r="I74" s="4" t="s">
        <v>20</v>
      </c>
      <c r="J74" s="4">
        <v>0</v>
      </c>
      <c r="K74" s="4">
        <v>0</v>
      </c>
      <c r="L74" s="4">
        <v>0</v>
      </c>
      <c r="M74" s="4">
        <v>1</v>
      </c>
      <c r="N74" s="91">
        <f t="shared" si="3"/>
        <v>1</v>
      </c>
      <c r="O74" s="193"/>
      <c r="P74" s="182"/>
      <c r="Q74" s="183"/>
      <c r="R74" s="184"/>
      <c r="S74" s="44"/>
      <c r="T74" s="46"/>
      <c r="U74" s="45"/>
      <c r="V74" s="33"/>
      <c r="W74" s="33"/>
      <c r="X74" s="13"/>
      <c r="Y74" s="14"/>
      <c r="Z74" s="14"/>
      <c r="AA74" s="14"/>
      <c r="AB74" s="14"/>
      <c r="AC74" s="14"/>
      <c r="AD74" s="14"/>
      <c r="AE74" s="14"/>
      <c r="AF74" s="14"/>
      <c r="AG74" s="14"/>
      <c r="AH74" s="14"/>
      <c r="AI74" s="14"/>
      <c r="AJ74" s="14"/>
    </row>
    <row r="75" spans="1:36" ht="48.75" customHeight="1" x14ac:dyDescent="0.25">
      <c r="A75" s="185"/>
      <c r="B75" s="228"/>
      <c r="C75" s="186" t="s">
        <v>81</v>
      </c>
      <c r="D75" s="188" t="s">
        <v>204</v>
      </c>
      <c r="E75" s="190">
        <v>43832</v>
      </c>
      <c r="F75" s="190">
        <v>44196</v>
      </c>
      <c r="G75" s="222" t="s">
        <v>205</v>
      </c>
      <c r="H75" s="186" t="s">
        <v>255</v>
      </c>
      <c r="I75" s="1" t="s">
        <v>19</v>
      </c>
      <c r="J75" s="146">
        <v>0.5</v>
      </c>
      <c r="K75" s="146">
        <v>0.6</v>
      </c>
      <c r="L75" s="146">
        <v>0.9</v>
      </c>
      <c r="M75" s="146">
        <v>1</v>
      </c>
      <c r="N75" s="2">
        <f>+M75</f>
        <v>1</v>
      </c>
      <c r="O75" s="192">
        <f>+N76/N75</f>
        <v>0.95</v>
      </c>
      <c r="P75" s="179" t="s">
        <v>427</v>
      </c>
      <c r="Q75" s="180"/>
      <c r="R75" s="181"/>
      <c r="S75" s="42"/>
      <c r="T75" s="46"/>
      <c r="U75" s="43"/>
      <c r="V75" s="12"/>
      <c r="W75" s="12"/>
      <c r="X75" s="13"/>
      <c r="Y75" s="14"/>
      <c r="Z75" s="14"/>
      <c r="AA75" s="14"/>
      <c r="AB75" s="14"/>
      <c r="AC75" s="14"/>
      <c r="AD75" s="14"/>
      <c r="AE75" s="14"/>
      <c r="AF75" s="14"/>
      <c r="AG75" s="14"/>
      <c r="AH75" s="14"/>
      <c r="AI75" s="14"/>
      <c r="AJ75" s="14"/>
    </row>
    <row r="76" spans="1:36" ht="48" customHeight="1" x14ac:dyDescent="0.25">
      <c r="A76" s="185"/>
      <c r="B76" s="228"/>
      <c r="C76" s="187"/>
      <c r="D76" s="189"/>
      <c r="E76" s="191"/>
      <c r="F76" s="191"/>
      <c r="G76" s="223"/>
      <c r="H76" s="187"/>
      <c r="I76" s="4" t="s">
        <v>20</v>
      </c>
      <c r="J76" s="146">
        <v>0.5</v>
      </c>
      <c r="K76" s="146">
        <v>0.55000000000000004</v>
      </c>
      <c r="L76" s="146">
        <v>0.95</v>
      </c>
      <c r="M76" s="146"/>
      <c r="N76" s="2">
        <f>+L76</f>
        <v>0.95</v>
      </c>
      <c r="O76" s="193"/>
      <c r="P76" s="182"/>
      <c r="Q76" s="183"/>
      <c r="R76" s="184"/>
      <c r="S76" s="44"/>
      <c r="T76" s="46"/>
      <c r="U76" s="45"/>
      <c r="V76" s="33"/>
      <c r="W76" s="33"/>
      <c r="X76" s="13"/>
      <c r="Y76" s="14"/>
      <c r="Z76" s="14"/>
      <c r="AA76" s="14"/>
      <c r="AB76" s="14"/>
      <c r="AC76" s="14"/>
      <c r="AD76" s="14"/>
      <c r="AE76" s="14"/>
      <c r="AF76" s="14"/>
      <c r="AG76" s="14"/>
      <c r="AH76" s="14"/>
      <c r="AI76" s="14"/>
      <c r="AJ76" s="14"/>
    </row>
    <row r="77" spans="1:36" ht="48.75" customHeight="1" x14ac:dyDescent="0.25">
      <c r="A77" s="185"/>
      <c r="B77" s="228"/>
      <c r="C77" s="186" t="s">
        <v>82</v>
      </c>
      <c r="D77" s="188" t="s">
        <v>216</v>
      </c>
      <c r="E77" s="190">
        <v>43832</v>
      </c>
      <c r="F77" s="190">
        <v>44196</v>
      </c>
      <c r="G77" s="222" t="s">
        <v>199</v>
      </c>
      <c r="H77" s="186" t="s">
        <v>413</v>
      </c>
      <c r="I77" s="1" t="s">
        <v>19</v>
      </c>
      <c r="J77" s="111">
        <v>816209248752</v>
      </c>
      <c r="K77" s="111">
        <f>+J77</f>
        <v>816209248752</v>
      </c>
      <c r="L77" s="111">
        <v>614511469390</v>
      </c>
      <c r="M77" s="111">
        <f>+L77</f>
        <v>614511469390</v>
      </c>
      <c r="N77" s="112">
        <f>+M77</f>
        <v>614511469390</v>
      </c>
      <c r="O77" s="192">
        <f>+N78/N77</f>
        <v>0.72723661609866186</v>
      </c>
      <c r="P77" s="179" t="s">
        <v>479</v>
      </c>
      <c r="Q77" s="180"/>
      <c r="R77" s="181"/>
      <c r="S77" s="42"/>
      <c r="T77" s="46"/>
      <c r="U77" s="43"/>
      <c r="V77" s="12"/>
      <c r="W77" s="12"/>
      <c r="X77" s="13"/>
      <c r="Y77" s="14"/>
      <c r="Z77" s="14"/>
      <c r="AA77" s="14"/>
      <c r="AB77" s="14"/>
      <c r="AC77" s="14"/>
      <c r="AD77" s="14"/>
      <c r="AE77" s="14"/>
      <c r="AF77" s="14"/>
      <c r="AG77" s="14"/>
      <c r="AH77" s="14"/>
      <c r="AI77" s="14"/>
      <c r="AJ77" s="14"/>
    </row>
    <row r="78" spans="1:36" ht="48.75" customHeight="1" x14ac:dyDescent="0.25">
      <c r="A78" s="185"/>
      <c r="B78" s="228"/>
      <c r="C78" s="187"/>
      <c r="D78" s="189"/>
      <c r="E78" s="191"/>
      <c r="F78" s="191"/>
      <c r="G78" s="223"/>
      <c r="H78" s="187"/>
      <c r="I78" s="4" t="s">
        <v>20</v>
      </c>
      <c r="J78" s="109">
        <v>392624707151</v>
      </c>
      <c r="K78" s="109">
        <v>404823398442</v>
      </c>
      <c r="L78" s="109">
        <v>431469527300</v>
      </c>
      <c r="M78" s="173">
        <v>446895241553</v>
      </c>
      <c r="N78" s="174">
        <f>+M78</f>
        <v>446895241553</v>
      </c>
      <c r="O78" s="193"/>
      <c r="P78" s="182"/>
      <c r="Q78" s="183"/>
      <c r="R78" s="184"/>
      <c r="S78" s="44"/>
      <c r="T78" s="46"/>
      <c r="U78" s="45"/>
      <c r="V78" s="33"/>
      <c r="W78" s="33"/>
      <c r="X78" s="13"/>
      <c r="Y78" s="14"/>
      <c r="Z78" s="14"/>
      <c r="AA78" s="14"/>
      <c r="AB78" s="14"/>
      <c r="AC78" s="14"/>
      <c r="AD78" s="14"/>
      <c r="AE78" s="14"/>
      <c r="AF78" s="14"/>
      <c r="AG78" s="14"/>
      <c r="AH78" s="14"/>
      <c r="AI78" s="14"/>
      <c r="AJ78" s="14"/>
    </row>
    <row r="79" spans="1:36" ht="48.75" customHeight="1" x14ac:dyDescent="0.25">
      <c r="A79" s="185"/>
      <c r="B79" s="228"/>
      <c r="C79" s="186" t="s">
        <v>83</v>
      </c>
      <c r="D79" s="188" t="s">
        <v>206</v>
      </c>
      <c r="E79" s="190">
        <v>43832</v>
      </c>
      <c r="F79" s="190">
        <v>44196</v>
      </c>
      <c r="G79" s="222" t="s">
        <v>205</v>
      </c>
      <c r="H79" s="186" t="s">
        <v>93</v>
      </c>
      <c r="I79" s="1" t="s">
        <v>19</v>
      </c>
      <c r="J79" s="85">
        <v>6</v>
      </c>
      <c r="K79" s="85">
        <v>4</v>
      </c>
      <c r="L79" s="86">
        <v>8</v>
      </c>
      <c r="M79" s="86">
        <v>6</v>
      </c>
      <c r="N79" s="88">
        <f>J79+K79+L79+M79</f>
        <v>24</v>
      </c>
      <c r="O79" s="192">
        <f>+N80/N79</f>
        <v>1</v>
      </c>
      <c r="P79" s="179" t="s">
        <v>480</v>
      </c>
      <c r="Q79" s="180"/>
      <c r="R79" s="181"/>
      <c r="S79" s="42"/>
      <c r="T79" s="97"/>
      <c r="U79" s="43"/>
      <c r="V79" s="12"/>
      <c r="W79" s="12"/>
      <c r="X79" s="13"/>
      <c r="Y79" s="14"/>
      <c r="Z79" s="14"/>
      <c r="AA79" s="14"/>
      <c r="AB79" s="14"/>
      <c r="AC79" s="14"/>
      <c r="AD79" s="14"/>
      <c r="AE79" s="14"/>
      <c r="AF79" s="14"/>
      <c r="AG79" s="14"/>
      <c r="AH79" s="14"/>
      <c r="AI79" s="14"/>
      <c r="AJ79" s="14"/>
    </row>
    <row r="80" spans="1:36" ht="48.75" customHeight="1" x14ac:dyDescent="0.25">
      <c r="A80" s="185"/>
      <c r="B80" s="228"/>
      <c r="C80" s="187"/>
      <c r="D80" s="189"/>
      <c r="E80" s="191"/>
      <c r="F80" s="191"/>
      <c r="G80" s="223"/>
      <c r="H80" s="187"/>
      <c r="I80" s="4" t="s">
        <v>20</v>
      </c>
      <c r="J80" s="85">
        <v>6</v>
      </c>
      <c r="K80" s="85">
        <v>4</v>
      </c>
      <c r="L80" s="86">
        <v>8</v>
      </c>
      <c r="M80" s="86">
        <v>6</v>
      </c>
      <c r="N80" s="88">
        <f>J80+K80+L80+M80</f>
        <v>24</v>
      </c>
      <c r="O80" s="193"/>
      <c r="P80" s="182"/>
      <c r="Q80" s="183"/>
      <c r="R80" s="184"/>
      <c r="S80" s="44"/>
      <c r="T80" s="97"/>
      <c r="U80" s="45"/>
      <c r="V80" s="33"/>
      <c r="W80" s="33"/>
      <c r="X80" s="13"/>
      <c r="Y80" s="14"/>
      <c r="Z80" s="14"/>
      <c r="AA80" s="14"/>
      <c r="AB80" s="14"/>
      <c r="AC80" s="14"/>
      <c r="AD80" s="14"/>
      <c r="AE80" s="14"/>
      <c r="AF80" s="14"/>
      <c r="AG80" s="14"/>
      <c r="AH80" s="14"/>
      <c r="AI80" s="14"/>
      <c r="AJ80" s="14"/>
    </row>
    <row r="81" spans="1:36" ht="48.75" customHeight="1" x14ac:dyDescent="0.25">
      <c r="A81" s="185"/>
      <c r="B81" s="228"/>
      <c r="C81" s="186" t="s">
        <v>207</v>
      </c>
      <c r="D81" s="188" t="s">
        <v>208</v>
      </c>
      <c r="E81" s="190">
        <v>43832</v>
      </c>
      <c r="F81" s="190">
        <v>44196</v>
      </c>
      <c r="G81" s="222" t="s">
        <v>205</v>
      </c>
      <c r="H81" s="186" t="s">
        <v>209</v>
      </c>
      <c r="I81" s="1" t="s">
        <v>19</v>
      </c>
      <c r="J81" s="85">
        <v>12</v>
      </c>
      <c r="K81" s="85">
        <v>12</v>
      </c>
      <c r="L81" s="85">
        <v>12</v>
      </c>
      <c r="M81" s="85">
        <v>12</v>
      </c>
      <c r="N81" s="88">
        <f>J81+K81+L81+M81</f>
        <v>48</v>
      </c>
      <c r="O81" s="192">
        <f>+N82/N81</f>
        <v>0.83333333333333337</v>
      </c>
      <c r="P81" s="179" t="s">
        <v>481</v>
      </c>
      <c r="Q81" s="180"/>
      <c r="R81" s="181"/>
      <c r="S81" s="42"/>
      <c r="T81" s="46"/>
      <c r="U81" s="43"/>
      <c r="V81" s="12"/>
      <c r="W81" s="12"/>
      <c r="X81" s="13"/>
      <c r="Y81" s="14"/>
      <c r="Z81" s="14"/>
      <c r="AA81" s="14"/>
      <c r="AB81" s="14"/>
      <c r="AC81" s="14"/>
      <c r="AD81" s="14"/>
      <c r="AE81" s="14"/>
      <c r="AF81" s="14"/>
      <c r="AG81" s="14"/>
      <c r="AH81" s="14"/>
      <c r="AI81" s="14"/>
      <c r="AJ81" s="14"/>
    </row>
    <row r="82" spans="1:36" ht="48.75" customHeight="1" x14ac:dyDescent="0.25">
      <c r="A82" s="185"/>
      <c r="B82" s="258"/>
      <c r="C82" s="187"/>
      <c r="D82" s="189"/>
      <c r="E82" s="191"/>
      <c r="F82" s="191"/>
      <c r="G82" s="223"/>
      <c r="H82" s="187"/>
      <c r="I82" s="4" t="s">
        <v>20</v>
      </c>
      <c r="J82" s="85">
        <v>12</v>
      </c>
      <c r="K82" s="85">
        <v>8</v>
      </c>
      <c r="L82" s="86">
        <v>20</v>
      </c>
      <c r="M82" s="86">
        <v>0</v>
      </c>
      <c r="N82" s="88">
        <f>+J82+K82+L82</f>
        <v>40</v>
      </c>
      <c r="O82" s="193"/>
      <c r="P82" s="182"/>
      <c r="Q82" s="183"/>
      <c r="R82" s="184"/>
      <c r="S82" s="44"/>
      <c r="T82" s="46"/>
      <c r="U82" s="45"/>
      <c r="V82" s="33"/>
      <c r="W82" s="33"/>
      <c r="X82" s="13"/>
      <c r="Y82" s="14"/>
      <c r="Z82" s="14"/>
      <c r="AA82" s="14"/>
      <c r="AB82" s="14"/>
      <c r="AC82" s="14"/>
      <c r="AD82" s="14"/>
      <c r="AE82" s="14"/>
      <c r="AF82" s="14"/>
      <c r="AG82" s="14"/>
      <c r="AH82" s="14"/>
      <c r="AI82" s="14"/>
      <c r="AJ82" s="14"/>
    </row>
    <row r="83" spans="1:36" ht="28.5" customHeight="1" x14ac:dyDescent="0.25">
      <c r="A83" s="5"/>
      <c r="B83" s="232" t="s">
        <v>10</v>
      </c>
      <c r="C83" s="233"/>
      <c r="D83" s="233"/>
      <c r="E83" s="233"/>
      <c r="F83" s="233"/>
      <c r="G83" s="233"/>
      <c r="H83" s="233"/>
      <c r="I83" s="233"/>
      <c r="J83" s="233"/>
      <c r="K83" s="233"/>
      <c r="L83" s="233"/>
      <c r="M83" s="233"/>
      <c r="N83" s="234"/>
      <c r="O83" s="3">
        <f>+SUM(O59:O82)/12</f>
        <v>0.82013115273167569</v>
      </c>
      <c r="P83" s="82"/>
      <c r="Q83" s="83"/>
      <c r="R83" s="84"/>
      <c r="S83" s="5"/>
      <c r="T83" s="12"/>
      <c r="U83" s="12"/>
      <c r="V83" s="12"/>
      <c r="W83" s="12"/>
      <c r="X83" s="13"/>
      <c r="Y83" s="14"/>
      <c r="Z83" s="14"/>
      <c r="AA83" s="14"/>
      <c r="AB83" s="14"/>
      <c r="AC83" s="14"/>
      <c r="AD83" s="14"/>
      <c r="AE83" s="14"/>
      <c r="AF83" s="14"/>
      <c r="AG83" s="14"/>
      <c r="AH83" s="14"/>
      <c r="AI83" s="14"/>
      <c r="AJ83" s="14"/>
    </row>
    <row r="84" spans="1:36" ht="43.5" customHeight="1" x14ac:dyDescent="0.25">
      <c r="A84" s="5"/>
      <c r="B84" s="243" t="s">
        <v>95</v>
      </c>
      <c r="C84" s="244"/>
      <c r="D84" s="244"/>
      <c r="E84" s="244"/>
      <c r="F84" s="244"/>
      <c r="G84" s="244"/>
      <c r="H84" s="244"/>
      <c r="I84" s="244"/>
      <c r="J84" s="244"/>
      <c r="K84" s="245"/>
      <c r="L84" s="212" t="s">
        <v>11</v>
      </c>
      <c r="M84" s="212"/>
      <c r="N84" s="342">
        <v>7.7299999999999994E-2</v>
      </c>
      <c r="O84" s="343"/>
      <c r="P84" s="213" t="s">
        <v>33</v>
      </c>
      <c r="Q84" s="213"/>
      <c r="R84" s="129">
        <f>O91*N84</f>
        <v>5.2424248943499993E-2</v>
      </c>
      <c r="S84" s="143"/>
      <c r="T84" s="35"/>
      <c r="U84" s="35"/>
      <c r="V84" s="35"/>
      <c r="W84" s="12"/>
      <c r="X84" s="13"/>
      <c r="Y84" s="14"/>
      <c r="Z84" s="14"/>
      <c r="AA84" s="14"/>
      <c r="AB84" s="14"/>
      <c r="AC84" s="14"/>
      <c r="AD84" s="14"/>
      <c r="AE84" s="14"/>
      <c r="AF84" s="14"/>
      <c r="AG84" s="14"/>
      <c r="AH84" s="14"/>
      <c r="AI84" s="14"/>
      <c r="AJ84" s="14"/>
    </row>
    <row r="85" spans="1:36" ht="45" customHeight="1" x14ac:dyDescent="0.25">
      <c r="A85" s="5"/>
      <c r="B85" s="214" t="s">
        <v>6</v>
      </c>
      <c r="C85" s="216" t="s">
        <v>29</v>
      </c>
      <c r="D85" s="216" t="s">
        <v>196</v>
      </c>
      <c r="E85" s="216" t="s">
        <v>8</v>
      </c>
      <c r="F85" s="216" t="s">
        <v>9</v>
      </c>
      <c r="G85" s="216" t="s">
        <v>3</v>
      </c>
      <c r="H85" s="216" t="s">
        <v>4</v>
      </c>
      <c r="I85" s="246" t="s">
        <v>27</v>
      </c>
      <c r="J85" s="247"/>
      <c r="K85" s="247"/>
      <c r="L85" s="247"/>
      <c r="M85" s="247"/>
      <c r="N85" s="247"/>
      <c r="O85" s="248"/>
      <c r="P85" s="199" t="s">
        <v>28</v>
      </c>
      <c r="Q85" s="200"/>
      <c r="R85" s="201"/>
      <c r="S85" s="19"/>
      <c r="T85" s="37"/>
      <c r="U85" s="38"/>
      <c r="V85" s="37"/>
      <c r="W85" s="12"/>
      <c r="X85" s="12"/>
      <c r="Y85" s="14"/>
      <c r="Z85" s="14"/>
      <c r="AA85" s="14"/>
      <c r="AB85" s="14"/>
      <c r="AC85" s="14"/>
      <c r="AD85" s="14"/>
      <c r="AE85" s="14"/>
      <c r="AF85" s="14"/>
      <c r="AG85" s="14"/>
      <c r="AH85" s="14"/>
      <c r="AI85" s="14"/>
      <c r="AJ85" s="14"/>
    </row>
    <row r="86" spans="1:36" ht="39" customHeight="1" x14ac:dyDescent="0.25">
      <c r="A86" s="6"/>
      <c r="B86" s="215"/>
      <c r="C86" s="217"/>
      <c r="D86" s="217"/>
      <c r="E86" s="217"/>
      <c r="F86" s="217"/>
      <c r="G86" s="217"/>
      <c r="H86" s="217"/>
      <c r="I86" s="36" t="s">
        <v>30</v>
      </c>
      <c r="J86" s="39" t="s">
        <v>21</v>
      </c>
      <c r="K86" s="152" t="s">
        <v>401</v>
      </c>
      <c r="L86" s="39" t="s">
        <v>424</v>
      </c>
      <c r="M86" s="39" t="s">
        <v>23</v>
      </c>
      <c r="N86" s="39" t="s">
        <v>15</v>
      </c>
      <c r="O86" s="72" t="s">
        <v>85</v>
      </c>
      <c r="P86" s="202"/>
      <c r="Q86" s="203"/>
      <c r="R86" s="204"/>
      <c r="S86" s="40"/>
      <c r="T86" s="41"/>
      <c r="U86" s="41"/>
      <c r="V86" s="41"/>
      <c r="W86" s="33"/>
      <c r="X86" s="13"/>
      <c r="Y86" s="14"/>
      <c r="Z86" s="14"/>
      <c r="AA86" s="14"/>
      <c r="AB86" s="14"/>
      <c r="AC86" s="14"/>
      <c r="AD86" s="14"/>
      <c r="AE86" s="14"/>
      <c r="AF86" s="14"/>
      <c r="AG86" s="14"/>
      <c r="AH86" s="14"/>
      <c r="AI86" s="14"/>
      <c r="AJ86" s="14"/>
    </row>
    <row r="87" spans="1:36" s="78" customFormat="1" ht="197.25" customHeight="1" x14ac:dyDescent="0.2">
      <c r="A87" s="283"/>
      <c r="B87" s="188" t="s">
        <v>41</v>
      </c>
      <c r="C87" s="186" t="s">
        <v>35</v>
      </c>
      <c r="D87" s="188" t="s">
        <v>231</v>
      </c>
      <c r="E87" s="190">
        <v>43832</v>
      </c>
      <c r="F87" s="190">
        <v>44196</v>
      </c>
      <c r="G87" s="186" t="s">
        <v>385</v>
      </c>
      <c r="H87" s="186" t="s">
        <v>233</v>
      </c>
      <c r="I87" s="1" t="s">
        <v>19</v>
      </c>
      <c r="J87" s="99">
        <v>1145</v>
      </c>
      <c r="K87" s="99">
        <v>384</v>
      </c>
      <c r="L87" s="99">
        <v>1220</v>
      </c>
      <c r="M87" s="1">
        <v>1835</v>
      </c>
      <c r="N87" s="88">
        <f>J87+K87+L87+M87</f>
        <v>4584</v>
      </c>
      <c r="O87" s="192">
        <f>+N88/N87</f>
        <v>1</v>
      </c>
      <c r="P87" s="284" t="s">
        <v>511</v>
      </c>
      <c r="Q87" s="285"/>
      <c r="R87" s="286"/>
      <c r="S87" s="73"/>
      <c r="T87" s="306"/>
      <c r="U87" s="74"/>
      <c r="V87" s="75"/>
      <c r="W87" s="75"/>
      <c r="X87" s="76"/>
      <c r="Y87" s="77"/>
      <c r="Z87" s="77"/>
      <c r="AA87" s="77"/>
      <c r="AB87" s="77"/>
      <c r="AC87" s="77"/>
      <c r="AD87" s="77"/>
      <c r="AE87" s="77"/>
      <c r="AF87" s="77"/>
      <c r="AG87" s="77"/>
      <c r="AH87" s="77"/>
      <c r="AI87" s="77"/>
      <c r="AJ87" s="77"/>
    </row>
    <row r="88" spans="1:36" s="78" customFormat="1" ht="175.5" customHeight="1" x14ac:dyDescent="0.2">
      <c r="A88" s="283"/>
      <c r="B88" s="211"/>
      <c r="C88" s="187"/>
      <c r="D88" s="189"/>
      <c r="E88" s="191"/>
      <c r="F88" s="191"/>
      <c r="G88" s="187"/>
      <c r="H88" s="187"/>
      <c r="I88" s="4" t="s">
        <v>20</v>
      </c>
      <c r="J88" s="99">
        <v>1145</v>
      </c>
      <c r="K88" s="99">
        <v>384</v>
      </c>
      <c r="L88" s="99">
        <v>1220</v>
      </c>
      <c r="M88" s="99">
        <v>1835</v>
      </c>
      <c r="N88" s="88">
        <f>J88+K88+L88+M88</f>
        <v>4584</v>
      </c>
      <c r="O88" s="193"/>
      <c r="P88" s="287"/>
      <c r="Q88" s="288"/>
      <c r="R88" s="289"/>
      <c r="S88" s="79"/>
      <c r="T88" s="307"/>
      <c r="U88" s="80"/>
      <c r="V88" s="81"/>
      <c r="W88" s="81"/>
      <c r="X88" s="76"/>
      <c r="Y88" s="77"/>
      <c r="Z88" s="77"/>
      <c r="AA88" s="77"/>
      <c r="AB88" s="77"/>
      <c r="AC88" s="77"/>
      <c r="AD88" s="77"/>
      <c r="AE88" s="77"/>
      <c r="AF88" s="77"/>
      <c r="AG88" s="77"/>
      <c r="AH88" s="77"/>
      <c r="AI88" s="77"/>
      <c r="AJ88" s="77"/>
    </row>
    <row r="89" spans="1:36" s="78" customFormat="1" ht="128.25" customHeight="1" x14ac:dyDescent="0.2">
      <c r="A89" s="283"/>
      <c r="B89" s="211"/>
      <c r="C89" s="186" t="s">
        <v>36</v>
      </c>
      <c r="D89" s="188" t="s">
        <v>232</v>
      </c>
      <c r="E89" s="190">
        <v>43832</v>
      </c>
      <c r="F89" s="190">
        <v>44196</v>
      </c>
      <c r="G89" s="186" t="s">
        <v>385</v>
      </c>
      <c r="H89" s="186" t="s">
        <v>234</v>
      </c>
      <c r="I89" s="1" t="s">
        <v>19</v>
      </c>
      <c r="J89" s="100">
        <v>100000000</v>
      </c>
      <c r="K89" s="100">
        <v>100000000</v>
      </c>
      <c r="L89" s="100">
        <v>100000000</v>
      </c>
      <c r="M89" s="100">
        <v>100000000</v>
      </c>
      <c r="N89" s="101">
        <f>+M89</f>
        <v>100000000</v>
      </c>
      <c r="O89" s="192">
        <f>+N90/N89</f>
        <v>0.35638418999999999</v>
      </c>
      <c r="P89" s="284" t="s">
        <v>512</v>
      </c>
      <c r="Q89" s="285"/>
      <c r="R89" s="286"/>
      <c r="S89" s="73"/>
      <c r="T89" s="307"/>
      <c r="U89" s="74"/>
      <c r="V89" s="75"/>
      <c r="W89" s="75"/>
      <c r="X89" s="76"/>
      <c r="Y89" s="77"/>
      <c r="Z89" s="77"/>
      <c r="AA89" s="77"/>
      <c r="AB89" s="77"/>
      <c r="AC89" s="77"/>
      <c r="AD89" s="77"/>
      <c r="AE89" s="77"/>
      <c r="AF89" s="77"/>
      <c r="AG89" s="77"/>
      <c r="AH89" s="77"/>
      <c r="AI89" s="77"/>
      <c r="AJ89" s="77"/>
    </row>
    <row r="90" spans="1:36" s="78" customFormat="1" ht="127.5" customHeight="1" x14ac:dyDescent="0.2">
      <c r="A90" s="283"/>
      <c r="B90" s="211"/>
      <c r="C90" s="187"/>
      <c r="D90" s="189"/>
      <c r="E90" s="191"/>
      <c r="F90" s="191"/>
      <c r="G90" s="187"/>
      <c r="H90" s="187"/>
      <c r="I90" s="4" t="s">
        <v>20</v>
      </c>
      <c r="J90" s="100">
        <v>14097696</v>
      </c>
      <c r="K90" s="100">
        <f>4382343</f>
        <v>4382343</v>
      </c>
      <c r="L90" s="100">
        <f>7976328</f>
        <v>7976328</v>
      </c>
      <c r="M90" s="102">
        <v>9182052</v>
      </c>
      <c r="N90" s="102">
        <f>+J90+K90+L90+M90</f>
        <v>35638419</v>
      </c>
      <c r="O90" s="193"/>
      <c r="P90" s="287"/>
      <c r="Q90" s="288"/>
      <c r="R90" s="289"/>
      <c r="S90" s="79"/>
      <c r="T90" s="307"/>
      <c r="U90" s="80"/>
      <c r="V90" s="81"/>
      <c r="W90" s="81"/>
      <c r="X90" s="76"/>
      <c r="Y90" s="77"/>
      <c r="Z90" s="77"/>
      <c r="AA90" s="77"/>
      <c r="AB90" s="77"/>
      <c r="AC90" s="77"/>
      <c r="AD90" s="77"/>
      <c r="AE90" s="77"/>
      <c r="AF90" s="77"/>
      <c r="AG90" s="77"/>
      <c r="AH90" s="77"/>
      <c r="AI90" s="77"/>
      <c r="AJ90" s="77"/>
    </row>
    <row r="91" spans="1:36" ht="28.5" customHeight="1" x14ac:dyDescent="0.25">
      <c r="A91" s="5"/>
      <c r="B91" s="232" t="s">
        <v>10</v>
      </c>
      <c r="C91" s="233"/>
      <c r="D91" s="233"/>
      <c r="E91" s="233"/>
      <c r="F91" s="233"/>
      <c r="G91" s="233"/>
      <c r="H91" s="233"/>
      <c r="I91" s="233"/>
      <c r="J91" s="233"/>
      <c r="K91" s="233"/>
      <c r="L91" s="233"/>
      <c r="M91" s="233"/>
      <c r="N91" s="234"/>
      <c r="O91" s="3">
        <f>+SUM(O87:O90)/2</f>
        <v>0.67819209499999999</v>
      </c>
      <c r="P91" s="82"/>
      <c r="Q91" s="83"/>
      <c r="R91" s="84"/>
      <c r="S91" s="5"/>
      <c r="T91" s="12"/>
      <c r="U91" s="12"/>
      <c r="V91" s="12"/>
      <c r="W91" s="12"/>
      <c r="X91" s="13"/>
      <c r="Y91" s="14"/>
      <c r="Z91" s="14"/>
      <c r="AA91" s="14"/>
      <c r="AB91" s="14"/>
      <c r="AC91" s="14"/>
      <c r="AD91" s="14"/>
      <c r="AE91" s="14"/>
      <c r="AF91" s="14"/>
      <c r="AG91" s="14"/>
      <c r="AH91" s="14"/>
      <c r="AI91" s="14"/>
      <c r="AJ91" s="14"/>
    </row>
    <row r="92" spans="1:36" ht="38.25" customHeight="1" x14ac:dyDescent="0.25">
      <c r="A92" s="5"/>
      <c r="B92" s="243" t="s">
        <v>96</v>
      </c>
      <c r="C92" s="244"/>
      <c r="D92" s="244"/>
      <c r="E92" s="244"/>
      <c r="F92" s="244"/>
      <c r="G92" s="244"/>
      <c r="H92" s="244"/>
      <c r="I92" s="244"/>
      <c r="J92" s="244"/>
      <c r="K92" s="245"/>
      <c r="L92" s="212" t="s">
        <v>11</v>
      </c>
      <c r="M92" s="212"/>
      <c r="N92" s="342">
        <v>7.7299999999999994E-2</v>
      </c>
      <c r="O92" s="343"/>
      <c r="P92" s="213" t="s">
        <v>33</v>
      </c>
      <c r="Q92" s="213"/>
      <c r="R92" s="129">
        <f>O143*N92</f>
        <v>6.2329572368845093E-2</v>
      </c>
      <c r="S92" s="34"/>
      <c r="T92" s="35"/>
      <c r="U92" s="35"/>
      <c r="V92" s="35"/>
      <c r="W92" s="12"/>
      <c r="X92" s="13"/>
      <c r="Y92" s="14"/>
      <c r="Z92" s="14"/>
      <c r="AA92" s="14"/>
      <c r="AB92" s="14"/>
      <c r="AC92" s="14"/>
      <c r="AD92" s="14"/>
      <c r="AE92" s="14"/>
      <c r="AF92" s="14"/>
      <c r="AG92" s="14"/>
      <c r="AH92" s="14"/>
      <c r="AI92" s="14"/>
      <c r="AJ92" s="14"/>
    </row>
    <row r="93" spans="1:36" ht="45" customHeight="1" x14ac:dyDescent="0.25">
      <c r="A93" s="5"/>
      <c r="B93" s="214" t="s">
        <v>6</v>
      </c>
      <c r="C93" s="216" t="s">
        <v>29</v>
      </c>
      <c r="D93" s="216" t="s">
        <v>196</v>
      </c>
      <c r="E93" s="216" t="s">
        <v>8</v>
      </c>
      <c r="F93" s="216" t="s">
        <v>9</v>
      </c>
      <c r="G93" s="216" t="s">
        <v>3</v>
      </c>
      <c r="H93" s="216" t="s">
        <v>4</v>
      </c>
      <c r="I93" s="246" t="s">
        <v>27</v>
      </c>
      <c r="J93" s="247"/>
      <c r="K93" s="247"/>
      <c r="L93" s="247"/>
      <c r="M93" s="247"/>
      <c r="N93" s="247"/>
      <c r="O93" s="248"/>
      <c r="P93" s="199" t="s">
        <v>28</v>
      </c>
      <c r="Q93" s="200"/>
      <c r="R93" s="201"/>
      <c r="S93" s="19"/>
      <c r="T93" s="37"/>
      <c r="U93" s="38"/>
      <c r="V93" s="37"/>
      <c r="W93" s="12"/>
      <c r="X93" s="12"/>
      <c r="Y93" s="14"/>
      <c r="Z93" s="14"/>
      <c r="AA93" s="14"/>
      <c r="AB93" s="14"/>
      <c r="AC93" s="14"/>
      <c r="AD93" s="14"/>
      <c r="AE93" s="14"/>
      <c r="AF93" s="14"/>
      <c r="AG93" s="14"/>
      <c r="AH93" s="14"/>
      <c r="AI93" s="14"/>
      <c r="AJ93" s="14"/>
    </row>
    <row r="94" spans="1:36" ht="36.75" customHeight="1" x14ac:dyDescent="0.25">
      <c r="A94" s="6"/>
      <c r="B94" s="215"/>
      <c r="C94" s="217"/>
      <c r="D94" s="217"/>
      <c r="E94" s="217"/>
      <c r="F94" s="217"/>
      <c r="G94" s="217"/>
      <c r="H94" s="217"/>
      <c r="I94" s="36" t="s">
        <v>30</v>
      </c>
      <c r="J94" s="39" t="s">
        <v>21</v>
      </c>
      <c r="K94" s="152" t="s">
        <v>401</v>
      </c>
      <c r="L94" s="39" t="s">
        <v>424</v>
      </c>
      <c r="M94" s="39" t="s">
        <v>23</v>
      </c>
      <c r="N94" s="39" t="s">
        <v>15</v>
      </c>
      <c r="O94" s="72" t="s">
        <v>85</v>
      </c>
      <c r="P94" s="202"/>
      <c r="Q94" s="203"/>
      <c r="R94" s="204"/>
      <c r="S94" s="40"/>
      <c r="T94" s="41"/>
      <c r="U94" s="41"/>
      <c r="V94" s="41"/>
      <c r="W94" s="33"/>
      <c r="X94" s="13"/>
      <c r="Y94" s="14"/>
      <c r="Z94" s="14"/>
      <c r="AA94" s="14"/>
      <c r="AB94" s="14"/>
      <c r="AC94" s="14"/>
      <c r="AD94" s="14"/>
      <c r="AE94" s="14"/>
      <c r="AF94" s="14"/>
      <c r="AG94" s="14"/>
      <c r="AH94" s="14"/>
      <c r="AI94" s="14"/>
      <c r="AJ94" s="14"/>
    </row>
    <row r="95" spans="1:36" ht="112.5" customHeight="1" x14ac:dyDescent="0.25">
      <c r="A95" s="185"/>
      <c r="B95" s="255" t="s">
        <v>122</v>
      </c>
      <c r="C95" s="253" t="s">
        <v>97</v>
      </c>
      <c r="D95" s="220" t="s">
        <v>322</v>
      </c>
      <c r="E95" s="190">
        <v>43862</v>
      </c>
      <c r="F95" s="190">
        <v>44196</v>
      </c>
      <c r="G95" s="222" t="s">
        <v>386</v>
      </c>
      <c r="H95" s="222" t="s">
        <v>123</v>
      </c>
      <c r="I95" s="1" t="s">
        <v>19</v>
      </c>
      <c r="J95" s="85">
        <v>3</v>
      </c>
      <c r="K95" s="85">
        <v>3</v>
      </c>
      <c r="L95" s="95">
        <v>35</v>
      </c>
      <c r="M95" s="95">
        <v>35</v>
      </c>
      <c r="N95" s="163">
        <f t="shared" ref="N95:N142" si="4">J95+K95+L95+M95</f>
        <v>76</v>
      </c>
      <c r="O95" s="192">
        <f>+N96/N95</f>
        <v>1</v>
      </c>
      <c r="P95" s="205" t="s">
        <v>490</v>
      </c>
      <c r="Q95" s="206"/>
      <c r="R95" s="207"/>
      <c r="S95" s="42"/>
      <c r="T95" s="197"/>
      <c r="U95" s="43"/>
      <c r="V95" s="12"/>
      <c r="W95" s="12"/>
      <c r="X95" s="13"/>
      <c r="Y95" s="14"/>
      <c r="Z95" s="14"/>
      <c r="AA95" s="14"/>
      <c r="AB95" s="14"/>
      <c r="AC95" s="14"/>
      <c r="AD95" s="14"/>
      <c r="AE95" s="14"/>
      <c r="AF95" s="14"/>
      <c r="AG95" s="14"/>
      <c r="AH95" s="14"/>
      <c r="AI95" s="14"/>
      <c r="AJ95" s="14"/>
    </row>
    <row r="96" spans="1:36" ht="101.25" customHeight="1" x14ac:dyDescent="0.25">
      <c r="A96" s="185"/>
      <c r="B96" s="256"/>
      <c r="C96" s="254"/>
      <c r="D96" s="221"/>
      <c r="E96" s="191"/>
      <c r="F96" s="191"/>
      <c r="G96" s="223"/>
      <c r="H96" s="223"/>
      <c r="I96" s="4" t="s">
        <v>20</v>
      </c>
      <c r="J96" s="85">
        <v>3</v>
      </c>
      <c r="K96" s="85">
        <v>0</v>
      </c>
      <c r="L96" s="162">
        <v>9</v>
      </c>
      <c r="M96" s="162">
        <v>64</v>
      </c>
      <c r="N96" s="163">
        <f t="shared" si="4"/>
        <v>76</v>
      </c>
      <c r="O96" s="193"/>
      <c r="P96" s="208"/>
      <c r="Q96" s="209"/>
      <c r="R96" s="210"/>
      <c r="S96" s="44"/>
      <c r="T96" s="198"/>
      <c r="U96" s="45"/>
      <c r="V96" s="33"/>
      <c r="W96" s="33"/>
      <c r="X96" s="13"/>
      <c r="Y96" s="14"/>
      <c r="Z96" s="14"/>
      <c r="AA96" s="14"/>
      <c r="AB96" s="14"/>
      <c r="AC96" s="14"/>
      <c r="AD96" s="14"/>
      <c r="AE96" s="14"/>
      <c r="AF96" s="14"/>
      <c r="AG96" s="14"/>
      <c r="AH96" s="14"/>
      <c r="AI96" s="14"/>
      <c r="AJ96" s="14"/>
    </row>
    <row r="97" spans="1:36" ht="73.5" customHeight="1" x14ac:dyDescent="0.25">
      <c r="A97" s="185"/>
      <c r="B97" s="256"/>
      <c r="C97" s="253" t="s">
        <v>98</v>
      </c>
      <c r="D97" s="220" t="s">
        <v>358</v>
      </c>
      <c r="E97" s="190">
        <v>43891</v>
      </c>
      <c r="F97" s="190">
        <v>44196</v>
      </c>
      <c r="G97" s="222" t="s">
        <v>387</v>
      </c>
      <c r="H97" s="222" t="s">
        <v>357</v>
      </c>
      <c r="I97" s="1" t="s">
        <v>19</v>
      </c>
      <c r="J97" s="2">
        <v>0.1</v>
      </c>
      <c r="K97" s="2">
        <v>0.2</v>
      </c>
      <c r="L97" s="146">
        <v>0.35</v>
      </c>
      <c r="M97" s="146">
        <v>0.35</v>
      </c>
      <c r="N97" s="151">
        <f t="shared" si="4"/>
        <v>1</v>
      </c>
      <c r="O97" s="192">
        <f>+N98/N97</f>
        <v>0.60000000000000009</v>
      </c>
      <c r="P97" s="205" t="s">
        <v>491</v>
      </c>
      <c r="Q97" s="206"/>
      <c r="R97" s="207"/>
      <c r="S97" s="42"/>
      <c r="T97" s="198"/>
      <c r="U97" s="43"/>
      <c r="V97" s="12"/>
      <c r="W97" s="12"/>
      <c r="X97" s="13"/>
      <c r="Y97" s="14"/>
      <c r="Z97" s="14"/>
      <c r="AA97" s="14"/>
      <c r="AB97" s="14"/>
      <c r="AC97" s="14"/>
      <c r="AD97" s="14"/>
      <c r="AE97" s="14"/>
      <c r="AF97" s="14"/>
      <c r="AG97" s="14"/>
      <c r="AH97" s="14"/>
      <c r="AI97" s="14"/>
      <c r="AJ97" s="14"/>
    </row>
    <row r="98" spans="1:36" ht="69" customHeight="1" x14ac:dyDescent="0.25">
      <c r="A98" s="185"/>
      <c r="B98" s="256"/>
      <c r="C98" s="254"/>
      <c r="D98" s="221"/>
      <c r="E98" s="191"/>
      <c r="F98" s="191"/>
      <c r="G98" s="223"/>
      <c r="H98" s="223"/>
      <c r="I98" s="4" t="s">
        <v>20</v>
      </c>
      <c r="J98" s="2">
        <v>0</v>
      </c>
      <c r="K98" s="2">
        <v>0.2</v>
      </c>
      <c r="L98" s="146">
        <v>0.35</v>
      </c>
      <c r="M98" s="146">
        <v>0.05</v>
      </c>
      <c r="N98" s="151">
        <f t="shared" si="4"/>
        <v>0.60000000000000009</v>
      </c>
      <c r="O98" s="193"/>
      <c r="P98" s="208"/>
      <c r="Q98" s="209"/>
      <c r="R98" s="210"/>
      <c r="S98" s="44"/>
      <c r="T98" s="198"/>
      <c r="U98" s="45"/>
      <c r="V98" s="33"/>
      <c r="W98" s="33"/>
      <c r="X98" s="13"/>
      <c r="Y98" s="14"/>
      <c r="Z98" s="14"/>
      <c r="AA98" s="14"/>
      <c r="AB98" s="14"/>
      <c r="AC98" s="14"/>
      <c r="AD98" s="14"/>
      <c r="AE98" s="14"/>
      <c r="AF98" s="14"/>
      <c r="AG98" s="14"/>
      <c r="AH98" s="14"/>
      <c r="AI98" s="14"/>
      <c r="AJ98" s="14"/>
    </row>
    <row r="99" spans="1:36" ht="54" customHeight="1" x14ac:dyDescent="0.25">
      <c r="A99" s="185"/>
      <c r="B99" s="256"/>
      <c r="C99" s="253" t="s">
        <v>99</v>
      </c>
      <c r="D99" s="220" t="s">
        <v>323</v>
      </c>
      <c r="E99" s="190">
        <v>43922</v>
      </c>
      <c r="F99" s="190">
        <v>44196</v>
      </c>
      <c r="G99" s="222" t="s">
        <v>342</v>
      </c>
      <c r="H99" s="222" t="s">
        <v>359</v>
      </c>
      <c r="I99" s="1" t="s">
        <v>19</v>
      </c>
      <c r="J99" s="85">
        <v>0</v>
      </c>
      <c r="K99" s="85">
        <v>0</v>
      </c>
      <c r="L99" s="95">
        <v>0</v>
      </c>
      <c r="M99" s="95">
        <v>0</v>
      </c>
      <c r="N99" s="163">
        <f t="shared" si="4"/>
        <v>0</v>
      </c>
      <c r="O99" s="192">
        <v>0</v>
      </c>
      <c r="P99" s="205" t="s">
        <v>492</v>
      </c>
      <c r="Q99" s="206"/>
      <c r="R99" s="207"/>
      <c r="S99" s="42"/>
      <c r="T99" s="198"/>
      <c r="U99" s="43"/>
      <c r="V99" s="12"/>
      <c r="W99" s="12"/>
      <c r="X99" s="13"/>
      <c r="Y99" s="14"/>
      <c r="Z99" s="14"/>
      <c r="AA99" s="14"/>
      <c r="AB99" s="14"/>
      <c r="AC99" s="14"/>
      <c r="AD99" s="14"/>
      <c r="AE99" s="14"/>
      <c r="AF99" s="14"/>
      <c r="AG99" s="14"/>
      <c r="AH99" s="14"/>
      <c r="AI99" s="14"/>
      <c r="AJ99" s="14"/>
    </row>
    <row r="100" spans="1:36" ht="65.25" customHeight="1" x14ac:dyDescent="0.25">
      <c r="A100" s="185"/>
      <c r="B100" s="256"/>
      <c r="C100" s="254"/>
      <c r="D100" s="221"/>
      <c r="E100" s="191"/>
      <c r="F100" s="191"/>
      <c r="G100" s="223"/>
      <c r="H100" s="223"/>
      <c r="I100" s="4" t="s">
        <v>20</v>
      </c>
      <c r="J100" s="85">
        <v>0</v>
      </c>
      <c r="K100" s="85">
        <v>0</v>
      </c>
      <c r="L100" s="162">
        <v>0</v>
      </c>
      <c r="M100" s="162">
        <v>0</v>
      </c>
      <c r="N100" s="163">
        <f t="shared" si="4"/>
        <v>0</v>
      </c>
      <c r="O100" s="193"/>
      <c r="P100" s="208"/>
      <c r="Q100" s="209"/>
      <c r="R100" s="210"/>
      <c r="S100" s="44"/>
      <c r="T100" s="198"/>
      <c r="U100" s="45"/>
      <c r="V100" s="33"/>
      <c r="W100" s="33"/>
      <c r="X100" s="13"/>
      <c r="Y100" s="14"/>
      <c r="Z100" s="14"/>
      <c r="AA100" s="14"/>
      <c r="AB100" s="14"/>
      <c r="AC100" s="14"/>
      <c r="AD100" s="14"/>
      <c r="AE100" s="14"/>
      <c r="AF100" s="14"/>
      <c r="AG100" s="14"/>
      <c r="AH100" s="14"/>
      <c r="AI100" s="14"/>
      <c r="AJ100" s="14"/>
    </row>
    <row r="101" spans="1:36" ht="64.5" customHeight="1" x14ac:dyDescent="0.25">
      <c r="A101" s="185"/>
      <c r="B101" s="256"/>
      <c r="C101" s="253" t="s">
        <v>100</v>
      </c>
      <c r="D101" s="220" t="s">
        <v>324</v>
      </c>
      <c r="E101" s="190">
        <v>43831</v>
      </c>
      <c r="F101" s="190">
        <v>44196</v>
      </c>
      <c r="G101" s="222" t="s">
        <v>121</v>
      </c>
      <c r="H101" s="222" t="s">
        <v>343</v>
      </c>
      <c r="I101" s="1" t="s">
        <v>19</v>
      </c>
      <c r="J101" s="85">
        <v>0</v>
      </c>
      <c r="K101" s="85">
        <v>100</v>
      </c>
      <c r="L101" s="95">
        <v>0</v>
      </c>
      <c r="M101" s="95">
        <v>0</v>
      </c>
      <c r="N101" s="163">
        <f t="shared" si="4"/>
        <v>100</v>
      </c>
      <c r="O101" s="192">
        <f>+N102/N101</f>
        <v>1</v>
      </c>
      <c r="P101" s="205" t="s">
        <v>402</v>
      </c>
      <c r="Q101" s="206"/>
      <c r="R101" s="207"/>
      <c r="S101" s="42"/>
      <c r="T101" s="46"/>
      <c r="U101" s="43"/>
      <c r="V101" s="12"/>
      <c r="W101" s="12"/>
      <c r="X101" s="13"/>
      <c r="Y101" s="14"/>
      <c r="Z101" s="14"/>
      <c r="AA101" s="14"/>
      <c r="AB101" s="14"/>
      <c r="AC101" s="14"/>
      <c r="AD101" s="14"/>
      <c r="AE101" s="14"/>
      <c r="AF101" s="14"/>
      <c r="AG101" s="14"/>
      <c r="AH101" s="14"/>
      <c r="AI101" s="14"/>
      <c r="AJ101" s="14"/>
    </row>
    <row r="102" spans="1:36" ht="71.25" customHeight="1" x14ac:dyDescent="0.25">
      <c r="A102" s="185"/>
      <c r="B102" s="256"/>
      <c r="C102" s="254"/>
      <c r="D102" s="221"/>
      <c r="E102" s="191"/>
      <c r="F102" s="191"/>
      <c r="G102" s="223"/>
      <c r="H102" s="223"/>
      <c r="I102" s="4" t="s">
        <v>20</v>
      </c>
      <c r="J102" s="85">
        <v>0</v>
      </c>
      <c r="K102" s="85">
        <v>100</v>
      </c>
      <c r="L102" s="162">
        <v>0</v>
      </c>
      <c r="M102" s="162">
        <v>0</v>
      </c>
      <c r="N102" s="163">
        <f t="shared" si="4"/>
        <v>100</v>
      </c>
      <c r="O102" s="193"/>
      <c r="P102" s="208"/>
      <c r="Q102" s="209"/>
      <c r="R102" s="210"/>
      <c r="S102" s="44"/>
      <c r="T102" s="46"/>
      <c r="U102" s="45"/>
      <c r="V102" s="33"/>
      <c r="W102" s="33"/>
      <c r="X102" s="13"/>
      <c r="Y102" s="14"/>
      <c r="Z102" s="14"/>
      <c r="AA102" s="14"/>
      <c r="AB102" s="14"/>
      <c r="AC102" s="14"/>
      <c r="AD102" s="14"/>
      <c r="AE102" s="14"/>
      <c r="AF102" s="14"/>
      <c r="AG102" s="14"/>
      <c r="AH102" s="14"/>
      <c r="AI102" s="14"/>
      <c r="AJ102" s="14"/>
    </row>
    <row r="103" spans="1:36" ht="89.25" customHeight="1" x14ac:dyDescent="0.25">
      <c r="A103" s="185"/>
      <c r="B103" s="256"/>
      <c r="C103" s="253" t="s">
        <v>101</v>
      </c>
      <c r="D103" s="220" t="s">
        <v>325</v>
      </c>
      <c r="E103" s="190">
        <v>43831</v>
      </c>
      <c r="F103" s="190">
        <v>44196</v>
      </c>
      <c r="G103" s="222" t="s">
        <v>344</v>
      </c>
      <c r="H103" s="222" t="s">
        <v>360</v>
      </c>
      <c r="I103" s="1" t="s">
        <v>19</v>
      </c>
      <c r="J103" s="85">
        <v>0</v>
      </c>
      <c r="K103" s="85">
        <v>4</v>
      </c>
      <c r="L103" s="95">
        <v>2</v>
      </c>
      <c r="M103" s="95">
        <v>1</v>
      </c>
      <c r="N103" s="163">
        <f t="shared" si="4"/>
        <v>7</v>
      </c>
      <c r="O103" s="192">
        <f>+N104/N103</f>
        <v>1</v>
      </c>
      <c r="P103" s="205" t="s">
        <v>493</v>
      </c>
      <c r="Q103" s="206"/>
      <c r="R103" s="207"/>
      <c r="S103" s="42"/>
      <c r="T103" s="46"/>
      <c r="U103" s="43"/>
      <c r="V103" s="12"/>
      <c r="W103" s="12"/>
      <c r="X103" s="13"/>
      <c r="Y103" s="14"/>
      <c r="Z103" s="14"/>
      <c r="AA103" s="14"/>
      <c r="AB103" s="14"/>
      <c r="AC103" s="14"/>
      <c r="AD103" s="14"/>
      <c r="AE103" s="14"/>
      <c r="AF103" s="14"/>
      <c r="AG103" s="14"/>
      <c r="AH103" s="14"/>
      <c r="AI103" s="14"/>
      <c r="AJ103" s="14"/>
    </row>
    <row r="104" spans="1:36" ht="102.75" customHeight="1" x14ac:dyDescent="0.25">
      <c r="A104" s="185"/>
      <c r="B104" s="256"/>
      <c r="C104" s="254"/>
      <c r="D104" s="221"/>
      <c r="E104" s="191"/>
      <c r="F104" s="191"/>
      <c r="G104" s="223"/>
      <c r="H104" s="223"/>
      <c r="I104" s="4" t="s">
        <v>20</v>
      </c>
      <c r="J104" s="85">
        <v>0</v>
      </c>
      <c r="K104" s="85">
        <v>4</v>
      </c>
      <c r="L104" s="162">
        <v>2</v>
      </c>
      <c r="M104" s="162">
        <v>1</v>
      </c>
      <c r="N104" s="163">
        <f t="shared" si="4"/>
        <v>7</v>
      </c>
      <c r="O104" s="193"/>
      <c r="P104" s="208"/>
      <c r="Q104" s="209"/>
      <c r="R104" s="210"/>
      <c r="S104" s="44"/>
      <c r="T104" s="46"/>
      <c r="U104" s="45"/>
      <c r="V104" s="33"/>
      <c r="W104" s="33"/>
      <c r="X104" s="13"/>
      <c r="Y104" s="14"/>
      <c r="Z104" s="14"/>
      <c r="AA104" s="14"/>
      <c r="AB104" s="14"/>
      <c r="AC104" s="14"/>
      <c r="AD104" s="14"/>
      <c r="AE104" s="14"/>
      <c r="AF104" s="14"/>
      <c r="AG104" s="14"/>
      <c r="AH104" s="14"/>
      <c r="AI104" s="14"/>
      <c r="AJ104" s="14"/>
    </row>
    <row r="105" spans="1:36" ht="70.5" customHeight="1" x14ac:dyDescent="0.25">
      <c r="A105" s="185"/>
      <c r="B105" s="256"/>
      <c r="C105" s="253" t="s">
        <v>102</v>
      </c>
      <c r="D105" s="220" t="s">
        <v>326</v>
      </c>
      <c r="E105" s="190">
        <v>43832</v>
      </c>
      <c r="F105" s="190">
        <v>44196</v>
      </c>
      <c r="G105" s="222" t="s">
        <v>388</v>
      </c>
      <c r="H105" s="222" t="s">
        <v>361</v>
      </c>
      <c r="I105" s="1" t="s">
        <v>19</v>
      </c>
      <c r="J105" s="85">
        <v>3</v>
      </c>
      <c r="K105" s="85">
        <v>4</v>
      </c>
      <c r="L105" s="95">
        <v>5</v>
      </c>
      <c r="M105" s="95">
        <v>5</v>
      </c>
      <c r="N105" s="163">
        <f t="shared" si="4"/>
        <v>17</v>
      </c>
      <c r="O105" s="192">
        <f>+N106/N105</f>
        <v>1</v>
      </c>
      <c r="P105" s="205" t="s">
        <v>494</v>
      </c>
      <c r="Q105" s="206"/>
      <c r="R105" s="207"/>
      <c r="S105" s="42"/>
      <c r="T105" s="46"/>
      <c r="U105" s="43"/>
      <c r="V105" s="12"/>
      <c r="W105" s="12"/>
      <c r="X105" s="13"/>
      <c r="Y105" s="14"/>
      <c r="Z105" s="14"/>
      <c r="AA105" s="14"/>
      <c r="AB105" s="14"/>
      <c r="AC105" s="14"/>
      <c r="AD105" s="14"/>
      <c r="AE105" s="14"/>
      <c r="AF105" s="14"/>
      <c r="AG105" s="14"/>
      <c r="AH105" s="14"/>
      <c r="AI105" s="14"/>
      <c r="AJ105" s="14"/>
    </row>
    <row r="106" spans="1:36" ht="68.25" customHeight="1" x14ac:dyDescent="0.25">
      <c r="A106" s="185"/>
      <c r="B106" s="256"/>
      <c r="C106" s="254"/>
      <c r="D106" s="221"/>
      <c r="E106" s="191"/>
      <c r="F106" s="191"/>
      <c r="G106" s="223"/>
      <c r="H106" s="223"/>
      <c r="I106" s="4" t="s">
        <v>20</v>
      </c>
      <c r="J106" s="85">
        <v>3</v>
      </c>
      <c r="K106" s="85">
        <v>4</v>
      </c>
      <c r="L106" s="162">
        <v>5</v>
      </c>
      <c r="M106" s="162">
        <v>5</v>
      </c>
      <c r="N106" s="163">
        <f t="shared" si="4"/>
        <v>17</v>
      </c>
      <c r="O106" s="193"/>
      <c r="P106" s="208"/>
      <c r="Q106" s="209"/>
      <c r="R106" s="210"/>
      <c r="S106" s="44"/>
      <c r="T106" s="46"/>
      <c r="U106" s="45"/>
      <c r="V106" s="33"/>
      <c r="W106" s="33"/>
      <c r="X106" s="13"/>
      <c r="Y106" s="14"/>
      <c r="Z106" s="14"/>
      <c r="AA106" s="14"/>
      <c r="AB106" s="14"/>
      <c r="AC106" s="14"/>
      <c r="AD106" s="14"/>
      <c r="AE106" s="14"/>
      <c r="AF106" s="14"/>
      <c r="AG106" s="14"/>
      <c r="AH106" s="14"/>
      <c r="AI106" s="14"/>
      <c r="AJ106" s="14"/>
    </row>
    <row r="107" spans="1:36" ht="66.75" customHeight="1" x14ac:dyDescent="0.25">
      <c r="A107" s="185"/>
      <c r="B107" s="256"/>
      <c r="C107" s="253" t="s">
        <v>103</v>
      </c>
      <c r="D107" s="220" t="s">
        <v>327</v>
      </c>
      <c r="E107" s="190">
        <v>43863</v>
      </c>
      <c r="F107" s="190">
        <v>44196</v>
      </c>
      <c r="G107" s="222" t="s">
        <v>345</v>
      </c>
      <c r="H107" s="222" t="s">
        <v>362</v>
      </c>
      <c r="I107" s="1" t="s">
        <v>19</v>
      </c>
      <c r="J107" s="85">
        <v>1</v>
      </c>
      <c r="K107" s="85">
        <v>1</v>
      </c>
      <c r="L107" s="95">
        <v>1</v>
      </c>
      <c r="M107" s="95">
        <v>1</v>
      </c>
      <c r="N107" s="163">
        <f t="shared" si="4"/>
        <v>4</v>
      </c>
      <c r="O107" s="192">
        <f>+N108/N107</f>
        <v>1</v>
      </c>
      <c r="P107" s="205" t="s">
        <v>495</v>
      </c>
      <c r="Q107" s="206"/>
      <c r="R107" s="207"/>
      <c r="S107" s="42"/>
      <c r="T107" s="46"/>
      <c r="U107" s="43"/>
      <c r="V107" s="12"/>
      <c r="W107" s="12"/>
      <c r="X107" s="13"/>
      <c r="Y107" s="14"/>
      <c r="Z107" s="14"/>
      <c r="AA107" s="14"/>
      <c r="AB107" s="14"/>
      <c r="AC107" s="14"/>
      <c r="AD107" s="14"/>
      <c r="AE107" s="14"/>
      <c r="AF107" s="14"/>
      <c r="AG107" s="14"/>
      <c r="AH107" s="14"/>
      <c r="AI107" s="14"/>
      <c r="AJ107" s="14"/>
    </row>
    <row r="108" spans="1:36" ht="66.75" customHeight="1" x14ac:dyDescent="0.25">
      <c r="A108" s="185"/>
      <c r="B108" s="256"/>
      <c r="C108" s="254"/>
      <c r="D108" s="221"/>
      <c r="E108" s="191"/>
      <c r="F108" s="191"/>
      <c r="G108" s="223"/>
      <c r="H108" s="223"/>
      <c r="I108" s="4" t="s">
        <v>20</v>
      </c>
      <c r="J108" s="85">
        <v>1</v>
      </c>
      <c r="K108" s="85">
        <v>0</v>
      </c>
      <c r="L108" s="162">
        <v>2</v>
      </c>
      <c r="M108" s="162">
        <v>1</v>
      </c>
      <c r="N108" s="163">
        <f t="shared" si="4"/>
        <v>4</v>
      </c>
      <c r="O108" s="193"/>
      <c r="P108" s="208"/>
      <c r="Q108" s="209"/>
      <c r="R108" s="210"/>
      <c r="S108" s="44"/>
      <c r="T108" s="46"/>
      <c r="U108" s="45"/>
      <c r="V108" s="33"/>
      <c r="W108" s="33"/>
      <c r="X108" s="13"/>
      <c r="Y108" s="14"/>
      <c r="Z108" s="14"/>
      <c r="AA108" s="14"/>
      <c r="AB108" s="14"/>
      <c r="AC108" s="14"/>
      <c r="AD108" s="14"/>
      <c r="AE108" s="14"/>
      <c r="AF108" s="14"/>
      <c r="AG108" s="14"/>
      <c r="AH108" s="14"/>
      <c r="AI108" s="14"/>
      <c r="AJ108" s="14"/>
    </row>
    <row r="109" spans="1:36" ht="55.5" customHeight="1" x14ac:dyDescent="0.25">
      <c r="A109" s="185"/>
      <c r="B109" s="256"/>
      <c r="C109" s="253" t="s">
        <v>104</v>
      </c>
      <c r="D109" s="220" t="s">
        <v>328</v>
      </c>
      <c r="E109" s="190">
        <v>43891</v>
      </c>
      <c r="F109" s="190">
        <v>44196</v>
      </c>
      <c r="G109" s="222" t="s">
        <v>244</v>
      </c>
      <c r="H109" s="222" t="s">
        <v>346</v>
      </c>
      <c r="I109" s="1" t="s">
        <v>19</v>
      </c>
      <c r="J109" s="85">
        <v>0</v>
      </c>
      <c r="K109" s="85">
        <v>0</v>
      </c>
      <c r="L109" s="95">
        <v>0</v>
      </c>
      <c r="M109" s="95">
        <v>1</v>
      </c>
      <c r="N109" s="163">
        <f t="shared" si="4"/>
        <v>1</v>
      </c>
      <c r="O109" s="192">
        <f>+N110/N109</f>
        <v>0</v>
      </c>
      <c r="P109" s="205" t="s">
        <v>496</v>
      </c>
      <c r="Q109" s="206"/>
      <c r="R109" s="207"/>
      <c r="S109" s="42"/>
      <c r="T109" s="46"/>
      <c r="U109" s="43"/>
      <c r="V109" s="12"/>
      <c r="W109" s="12"/>
      <c r="X109" s="13"/>
      <c r="Y109" s="14"/>
      <c r="Z109" s="14"/>
      <c r="AA109" s="14"/>
      <c r="AB109" s="14"/>
      <c r="AC109" s="14"/>
      <c r="AD109" s="14"/>
      <c r="AE109" s="14"/>
      <c r="AF109" s="14"/>
      <c r="AG109" s="14"/>
      <c r="AH109" s="14"/>
      <c r="AI109" s="14"/>
      <c r="AJ109" s="14"/>
    </row>
    <row r="110" spans="1:36" ht="57" customHeight="1" x14ac:dyDescent="0.25">
      <c r="A110" s="185"/>
      <c r="B110" s="256"/>
      <c r="C110" s="254"/>
      <c r="D110" s="221"/>
      <c r="E110" s="191"/>
      <c r="F110" s="191"/>
      <c r="G110" s="223"/>
      <c r="H110" s="223"/>
      <c r="I110" s="4" t="s">
        <v>20</v>
      </c>
      <c r="J110" s="85">
        <v>0</v>
      </c>
      <c r="K110" s="85">
        <v>0</v>
      </c>
      <c r="L110" s="162">
        <v>0</v>
      </c>
      <c r="M110" s="162">
        <v>0</v>
      </c>
      <c r="N110" s="163">
        <f t="shared" si="4"/>
        <v>0</v>
      </c>
      <c r="O110" s="193"/>
      <c r="P110" s="208"/>
      <c r="Q110" s="209"/>
      <c r="R110" s="210"/>
      <c r="S110" s="44"/>
      <c r="T110" s="46"/>
      <c r="U110" s="45"/>
      <c r="V110" s="33"/>
      <c r="W110" s="33"/>
      <c r="X110" s="13"/>
      <c r="Y110" s="14"/>
      <c r="Z110" s="14"/>
      <c r="AA110" s="14"/>
      <c r="AB110" s="14"/>
      <c r="AC110" s="14"/>
      <c r="AD110" s="14"/>
      <c r="AE110" s="14"/>
      <c r="AF110" s="14"/>
      <c r="AG110" s="14"/>
      <c r="AH110" s="14"/>
      <c r="AI110" s="14"/>
      <c r="AJ110" s="14"/>
    </row>
    <row r="111" spans="1:36" ht="103.5" customHeight="1" x14ac:dyDescent="0.25">
      <c r="A111" s="185"/>
      <c r="B111" s="256"/>
      <c r="C111" s="253" t="s">
        <v>105</v>
      </c>
      <c r="D111" s="220" t="s">
        <v>329</v>
      </c>
      <c r="E111" s="190">
        <v>43862</v>
      </c>
      <c r="F111" s="190">
        <v>44196</v>
      </c>
      <c r="G111" s="222" t="s">
        <v>389</v>
      </c>
      <c r="H111" s="222" t="s">
        <v>123</v>
      </c>
      <c r="I111" s="1" t="s">
        <v>19</v>
      </c>
      <c r="J111" s="85">
        <v>8</v>
      </c>
      <c r="K111" s="85">
        <v>25</v>
      </c>
      <c r="L111" s="95">
        <v>12</v>
      </c>
      <c r="M111" s="95">
        <v>12</v>
      </c>
      <c r="N111" s="163">
        <f t="shared" si="4"/>
        <v>57</v>
      </c>
      <c r="O111" s="192">
        <f>+N112/N111</f>
        <v>0.78947368421052633</v>
      </c>
      <c r="P111" s="205" t="s">
        <v>497</v>
      </c>
      <c r="Q111" s="206"/>
      <c r="R111" s="207"/>
      <c r="S111" s="42"/>
      <c r="T111" s="46"/>
      <c r="U111" s="43"/>
      <c r="V111" s="12"/>
      <c r="W111" s="12"/>
      <c r="X111" s="13"/>
      <c r="Y111" s="14"/>
      <c r="Z111" s="14"/>
      <c r="AA111" s="14"/>
      <c r="AB111" s="14"/>
      <c r="AC111" s="14"/>
      <c r="AD111" s="14"/>
      <c r="AE111" s="14"/>
      <c r="AF111" s="14"/>
      <c r="AG111" s="14"/>
      <c r="AH111" s="14"/>
      <c r="AI111" s="14"/>
      <c r="AJ111" s="14"/>
    </row>
    <row r="112" spans="1:36" ht="114" customHeight="1" x14ac:dyDescent="0.25">
      <c r="A112" s="185"/>
      <c r="B112" s="256"/>
      <c r="C112" s="254"/>
      <c r="D112" s="221"/>
      <c r="E112" s="191"/>
      <c r="F112" s="191"/>
      <c r="G112" s="223"/>
      <c r="H112" s="223"/>
      <c r="I112" s="4" t="s">
        <v>20</v>
      </c>
      <c r="J112" s="85">
        <v>0</v>
      </c>
      <c r="K112" s="85">
        <v>0</v>
      </c>
      <c r="L112" s="162">
        <v>10</v>
      </c>
      <c r="M112" s="162">
        <v>35</v>
      </c>
      <c r="N112" s="163">
        <f t="shared" si="4"/>
        <v>45</v>
      </c>
      <c r="O112" s="193"/>
      <c r="P112" s="208"/>
      <c r="Q112" s="209"/>
      <c r="R112" s="210"/>
      <c r="S112" s="44"/>
      <c r="T112" s="46"/>
      <c r="U112" s="45"/>
      <c r="V112" s="33"/>
      <c r="W112" s="33"/>
      <c r="X112" s="13"/>
      <c r="Y112" s="14"/>
      <c r="Z112" s="14"/>
      <c r="AA112" s="14"/>
      <c r="AB112" s="14"/>
      <c r="AC112" s="14"/>
      <c r="AD112" s="14"/>
      <c r="AE112" s="14"/>
      <c r="AF112" s="14"/>
      <c r="AG112" s="14"/>
      <c r="AH112" s="14"/>
      <c r="AI112" s="14"/>
      <c r="AJ112" s="14"/>
    </row>
    <row r="113" spans="1:36" ht="101.25" customHeight="1" x14ac:dyDescent="0.25">
      <c r="A113" s="185"/>
      <c r="B113" s="256"/>
      <c r="C113" s="253" t="s">
        <v>106</v>
      </c>
      <c r="D113" s="220" t="s">
        <v>330</v>
      </c>
      <c r="E113" s="190">
        <v>43862</v>
      </c>
      <c r="F113" s="190">
        <v>44196</v>
      </c>
      <c r="G113" s="222" t="s">
        <v>390</v>
      </c>
      <c r="H113" s="222" t="s">
        <v>123</v>
      </c>
      <c r="I113" s="1" t="s">
        <v>19</v>
      </c>
      <c r="J113" s="85">
        <v>12</v>
      </c>
      <c r="K113" s="85">
        <v>19</v>
      </c>
      <c r="L113" s="95">
        <v>12</v>
      </c>
      <c r="M113" s="95">
        <v>18</v>
      </c>
      <c r="N113" s="163">
        <f t="shared" si="4"/>
        <v>61</v>
      </c>
      <c r="O113" s="192">
        <f>+N114/N113</f>
        <v>0.78688524590163933</v>
      </c>
      <c r="P113" s="205" t="s">
        <v>498</v>
      </c>
      <c r="Q113" s="206"/>
      <c r="R113" s="207"/>
      <c r="S113" s="42"/>
      <c r="T113" s="46"/>
      <c r="U113" s="43"/>
      <c r="V113" s="12"/>
      <c r="W113" s="12"/>
      <c r="X113" s="13"/>
      <c r="Y113" s="14"/>
      <c r="Z113" s="14"/>
      <c r="AA113" s="14"/>
      <c r="AB113" s="14"/>
      <c r="AC113" s="14"/>
      <c r="AD113" s="14"/>
      <c r="AE113" s="14"/>
      <c r="AF113" s="14"/>
      <c r="AG113" s="14"/>
      <c r="AH113" s="14"/>
      <c r="AI113" s="14"/>
      <c r="AJ113" s="14"/>
    </row>
    <row r="114" spans="1:36" ht="108.75" customHeight="1" x14ac:dyDescent="0.25">
      <c r="A114" s="185"/>
      <c r="B114" s="256"/>
      <c r="C114" s="254"/>
      <c r="D114" s="221"/>
      <c r="E114" s="191"/>
      <c r="F114" s="191"/>
      <c r="G114" s="223"/>
      <c r="H114" s="223"/>
      <c r="I114" s="4" t="s">
        <v>20</v>
      </c>
      <c r="J114" s="85">
        <v>9</v>
      </c>
      <c r="K114" s="85">
        <v>10</v>
      </c>
      <c r="L114" s="162">
        <v>10</v>
      </c>
      <c r="M114" s="162">
        <v>19</v>
      </c>
      <c r="N114" s="163">
        <f t="shared" si="4"/>
        <v>48</v>
      </c>
      <c r="O114" s="193"/>
      <c r="P114" s="208"/>
      <c r="Q114" s="209"/>
      <c r="R114" s="210"/>
      <c r="S114" s="44"/>
      <c r="T114" s="46"/>
      <c r="U114" s="45"/>
      <c r="V114" s="33"/>
      <c r="W114" s="33"/>
      <c r="X114" s="13"/>
      <c r="Y114" s="14"/>
      <c r="Z114" s="14"/>
      <c r="AA114" s="14"/>
      <c r="AB114" s="14"/>
      <c r="AC114" s="14"/>
      <c r="AD114" s="14"/>
      <c r="AE114" s="14"/>
      <c r="AF114" s="14"/>
      <c r="AG114" s="14"/>
      <c r="AH114" s="14"/>
      <c r="AI114" s="14"/>
      <c r="AJ114" s="14"/>
    </row>
    <row r="115" spans="1:36" ht="79.5" customHeight="1" x14ac:dyDescent="0.25">
      <c r="A115" s="185"/>
      <c r="B115" s="256"/>
      <c r="C115" s="253" t="s">
        <v>107</v>
      </c>
      <c r="D115" s="220" t="s">
        <v>331</v>
      </c>
      <c r="E115" s="190">
        <v>44136</v>
      </c>
      <c r="F115" s="190">
        <v>44196</v>
      </c>
      <c r="G115" s="222" t="s">
        <v>391</v>
      </c>
      <c r="H115" s="222" t="s">
        <v>363</v>
      </c>
      <c r="I115" s="1" t="s">
        <v>19</v>
      </c>
      <c r="J115" s="85"/>
      <c r="K115" s="85"/>
      <c r="L115" s="95"/>
      <c r="M115" s="95">
        <v>1</v>
      </c>
      <c r="N115" s="163">
        <f t="shared" si="4"/>
        <v>1</v>
      </c>
      <c r="O115" s="192">
        <f>+N116/N115</f>
        <v>1</v>
      </c>
      <c r="P115" s="205" t="s">
        <v>499</v>
      </c>
      <c r="Q115" s="206"/>
      <c r="R115" s="207"/>
      <c r="S115" s="42"/>
      <c r="T115" s="46"/>
      <c r="U115" s="43"/>
      <c r="V115" s="12"/>
      <c r="W115" s="12"/>
      <c r="X115" s="13"/>
      <c r="Y115" s="14"/>
      <c r="Z115" s="14"/>
      <c r="AA115" s="14"/>
      <c r="AB115" s="14"/>
      <c r="AC115" s="14"/>
      <c r="AD115" s="14"/>
      <c r="AE115" s="14"/>
      <c r="AF115" s="14"/>
      <c r="AG115" s="14"/>
      <c r="AH115" s="14"/>
      <c r="AI115" s="14"/>
      <c r="AJ115" s="14"/>
    </row>
    <row r="116" spans="1:36" ht="66" customHeight="1" x14ac:dyDescent="0.25">
      <c r="A116" s="185"/>
      <c r="B116" s="256"/>
      <c r="C116" s="254"/>
      <c r="D116" s="221"/>
      <c r="E116" s="191"/>
      <c r="F116" s="191"/>
      <c r="G116" s="223"/>
      <c r="H116" s="223"/>
      <c r="I116" s="4" t="s">
        <v>20</v>
      </c>
      <c r="J116" s="85">
        <v>0</v>
      </c>
      <c r="K116" s="85">
        <v>0</v>
      </c>
      <c r="L116" s="162">
        <v>0</v>
      </c>
      <c r="M116" s="162">
        <v>1</v>
      </c>
      <c r="N116" s="163">
        <f t="shared" si="4"/>
        <v>1</v>
      </c>
      <c r="O116" s="193"/>
      <c r="P116" s="208"/>
      <c r="Q116" s="209"/>
      <c r="R116" s="210"/>
      <c r="S116" s="44"/>
      <c r="T116" s="46"/>
      <c r="U116" s="45"/>
      <c r="V116" s="33"/>
      <c r="W116" s="33"/>
      <c r="X116" s="13"/>
      <c r="Y116" s="14"/>
      <c r="Z116" s="14"/>
      <c r="AA116" s="14"/>
      <c r="AB116" s="14"/>
      <c r="AC116" s="14"/>
      <c r="AD116" s="14"/>
      <c r="AE116" s="14"/>
      <c r="AF116" s="14"/>
      <c r="AG116" s="14"/>
      <c r="AH116" s="14"/>
      <c r="AI116" s="14"/>
      <c r="AJ116" s="14"/>
    </row>
    <row r="117" spans="1:36" ht="84.75" customHeight="1" x14ac:dyDescent="0.25">
      <c r="A117" s="185"/>
      <c r="B117" s="256"/>
      <c r="C117" s="253" t="s">
        <v>108</v>
      </c>
      <c r="D117" s="220" t="s">
        <v>364</v>
      </c>
      <c r="E117" s="190">
        <v>43891</v>
      </c>
      <c r="F117" s="190">
        <v>44196</v>
      </c>
      <c r="G117" s="222" t="s">
        <v>392</v>
      </c>
      <c r="H117" s="222" t="s">
        <v>365</v>
      </c>
      <c r="I117" s="1" t="s">
        <v>19</v>
      </c>
      <c r="J117" s="2">
        <v>0</v>
      </c>
      <c r="K117" s="2">
        <v>0.25</v>
      </c>
      <c r="L117" s="146">
        <v>0.75</v>
      </c>
      <c r="M117" s="146">
        <v>0</v>
      </c>
      <c r="N117" s="151">
        <f t="shared" si="4"/>
        <v>1</v>
      </c>
      <c r="O117" s="192">
        <f>+N118/N117</f>
        <v>1</v>
      </c>
      <c r="P117" s="205" t="s">
        <v>428</v>
      </c>
      <c r="Q117" s="206"/>
      <c r="R117" s="207"/>
      <c r="S117" s="42"/>
      <c r="T117" s="46"/>
      <c r="U117" s="43"/>
      <c r="V117" s="12"/>
      <c r="W117" s="12"/>
      <c r="X117" s="13"/>
      <c r="Y117" s="14"/>
      <c r="Z117" s="14"/>
      <c r="AA117" s="14"/>
      <c r="AB117" s="14"/>
      <c r="AC117" s="14"/>
      <c r="AD117" s="14"/>
      <c r="AE117" s="14"/>
      <c r="AF117" s="14"/>
      <c r="AG117" s="14"/>
      <c r="AH117" s="14"/>
      <c r="AI117" s="14"/>
      <c r="AJ117" s="14"/>
    </row>
    <row r="118" spans="1:36" ht="98.25" customHeight="1" x14ac:dyDescent="0.25">
      <c r="A118" s="185"/>
      <c r="B118" s="256"/>
      <c r="C118" s="254"/>
      <c r="D118" s="221"/>
      <c r="E118" s="191"/>
      <c r="F118" s="191"/>
      <c r="G118" s="223"/>
      <c r="H118" s="223"/>
      <c r="I118" s="4" t="s">
        <v>20</v>
      </c>
      <c r="J118" s="2">
        <v>0</v>
      </c>
      <c r="K118" s="2">
        <v>0.25</v>
      </c>
      <c r="L118" s="146">
        <v>0.75</v>
      </c>
      <c r="M118" s="146">
        <v>0</v>
      </c>
      <c r="N118" s="151">
        <f t="shared" si="4"/>
        <v>1</v>
      </c>
      <c r="O118" s="193"/>
      <c r="P118" s="208"/>
      <c r="Q118" s="209"/>
      <c r="R118" s="210"/>
      <c r="S118" s="44"/>
      <c r="T118" s="46"/>
      <c r="U118" s="45"/>
      <c r="V118" s="33"/>
      <c r="W118" s="33"/>
      <c r="X118" s="13"/>
      <c r="Y118" s="14"/>
      <c r="Z118" s="14"/>
      <c r="AA118" s="14"/>
      <c r="AB118" s="14"/>
      <c r="AC118" s="14"/>
      <c r="AD118" s="14"/>
      <c r="AE118" s="14"/>
      <c r="AF118" s="14"/>
      <c r="AG118" s="14"/>
      <c r="AH118" s="14"/>
      <c r="AI118" s="14"/>
      <c r="AJ118" s="14"/>
    </row>
    <row r="119" spans="1:36" ht="84.75" customHeight="1" x14ac:dyDescent="0.25">
      <c r="A119" s="185"/>
      <c r="B119" s="256"/>
      <c r="C119" s="253" t="s">
        <v>109</v>
      </c>
      <c r="D119" s="220" t="s">
        <v>366</v>
      </c>
      <c r="E119" s="190">
        <v>43891</v>
      </c>
      <c r="F119" s="190">
        <v>44196</v>
      </c>
      <c r="G119" s="222" t="s">
        <v>392</v>
      </c>
      <c r="H119" s="222" t="s">
        <v>367</v>
      </c>
      <c r="I119" s="1" t="s">
        <v>19</v>
      </c>
      <c r="J119" s="2">
        <v>0</v>
      </c>
      <c r="K119" s="2">
        <v>0</v>
      </c>
      <c r="L119" s="146">
        <v>0.25</v>
      </c>
      <c r="M119" s="146">
        <v>0.25</v>
      </c>
      <c r="N119" s="151">
        <f t="shared" si="4"/>
        <v>0.5</v>
      </c>
      <c r="O119" s="192">
        <f>+N120/N119</f>
        <v>1</v>
      </c>
      <c r="P119" s="205" t="s">
        <v>500</v>
      </c>
      <c r="Q119" s="206"/>
      <c r="R119" s="207"/>
      <c r="S119" s="42"/>
      <c r="T119" s="147"/>
      <c r="U119" s="43"/>
      <c r="V119" s="12"/>
      <c r="W119" s="12"/>
      <c r="X119" s="13"/>
      <c r="Y119" s="14"/>
      <c r="Z119" s="14"/>
      <c r="AA119" s="14"/>
      <c r="AB119" s="14"/>
      <c r="AC119" s="14"/>
      <c r="AD119" s="14"/>
      <c r="AE119" s="14"/>
      <c r="AF119" s="14"/>
      <c r="AG119" s="14"/>
      <c r="AH119" s="14"/>
      <c r="AI119" s="14"/>
      <c r="AJ119" s="14"/>
    </row>
    <row r="120" spans="1:36" ht="98.25" customHeight="1" x14ac:dyDescent="0.25">
      <c r="A120" s="185"/>
      <c r="B120" s="256"/>
      <c r="C120" s="254"/>
      <c r="D120" s="221"/>
      <c r="E120" s="191"/>
      <c r="F120" s="191"/>
      <c r="G120" s="223"/>
      <c r="H120" s="223"/>
      <c r="I120" s="4" t="s">
        <v>20</v>
      </c>
      <c r="J120" s="2">
        <v>0</v>
      </c>
      <c r="K120" s="2">
        <v>0</v>
      </c>
      <c r="L120" s="146">
        <v>0.25</v>
      </c>
      <c r="M120" s="146">
        <v>0.25</v>
      </c>
      <c r="N120" s="151">
        <f t="shared" si="4"/>
        <v>0.5</v>
      </c>
      <c r="O120" s="193"/>
      <c r="P120" s="208"/>
      <c r="Q120" s="209"/>
      <c r="R120" s="210"/>
      <c r="S120" s="44"/>
      <c r="T120" s="147"/>
      <c r="U120" s="45"/>
      <c r="V120" s="33"/>
      <c r="W120" s="33"/>
      <c r="X120" s="13"/>
      <c r="Y120" s="14"/>
      <c r="Z120" s="14"/>
      <c r="AA120" s="14"/>
      <c r="AB120" s="14"/>
      <c r="AC120" s="14"/>
      <c r="AD120" s="14"/>
      <c r="AE120" s="14"/>
      <c r="AF120" s="14"/>
      <c r="AG120" s="14"/>
      <c r="AH120" s="14"/>
      <c r="AI120" s="14"/>
      <c r="AJ120" s="14"/>
    </row>
    <row r="121" spans="1:36" ht="60.75" customHeight="1" x14ac:dyDescent="0.25">
      <c r="A121" s="185"/>
      <c r="B121" s="256"/>
      <c r="C121" s="253" t="s">
        <v>110</v>
      </c>
      <c r="D121" s="220" t="s">
        <v>332</v>
      </c>
      <c r="E121" s="190">
        <v>43862</v>
      </c>
      <c r="F121" s="190">
        <v>44196</v>
      </c>
      <c r="G121" s="222" t="s">
        <v>347</v>
      </c>
      <c r="H121" s="222" t="s">
        <v>123</v>
      </c>
      <c r="I121" s="1" t="s">
        <v>19</v>
      </c>
      <c r="J121" s="95">
        <v>12</v>
      </c>
      <c r="K121" s="85">
        <v>49</v>
      </c>
      <c r="L121" s="95">
        <v>40</v>
      </c>
      <c r="M121" s="95">
        <v>56</v>
      </c>
      <c r="N121" s="163">
        <f t="shared" si="4"/>
        <v>157</v>
      </c>
      <c r="O121" s="192">
        <f>+N122/N121</f>
        <v>0.91082802547770703</v>
      </c>
      <c r="P121" s="205" t="s">
        <v>501</v>
      </c>
      <c r="Q121" s="206"/>
      <c r="R121" s="207"/>
      <c r="S121" s="42"/>
      <c r="T121" s="46"/>
      <c r="U121" s="43"/>
      <c r="V121" s="12"/>
      <c r="W121" s="12"/>
      <c r="X121" s="13"/>
      <c r="Y121" s="14"/>
      <c r="Z121" s="14"/>
      <c r="AA121" s="14"/>
      <c r="AB121" s="14"/>
      <c r="AC121" s="14"/>
      <c r="AD121" s="14"/>
      <c r="AE121" s="14"/>
      <c r="AF121" s="14"/>
      <c r="AG121" s="14"/>
      <c r="AH121" s="14"/>
      <c r="AI121" s="14"/>
      <c r="AJ121" s="14"/>
    </row>
    <row r="122" spans="1:36" ht="61.5" customHeight="1" x14ac:dyDescent="0.25">
      <c r="A122" s="185"/>
      <c r="B122" s="256"/>
      <c r="C122" s="254"/>
      <c r="D122" s="221"/>
      <c r="E122" s="191"/>
      <c r="F122" s="191"/>
      <c r="G122" s="223"/>
      <c r="H122" s="223"/>
      <c r="I122" s="4" t="s">
        <v>20</v>
      </c>
      <c r="J122" s="95">
        <v>8</v>
      </c>
      <c r="K122" s="85">
        <v>30</v>
      </c>
      <c r="L122" s="162">
        <v>60</v>
      </c>
      <c r="M122" s="162">
        <v>45</v>
      </c>
      <c r="N122" s="163">
        <f t="shared" si="4"/>
        <v>143</v>
      </c>
      <c r="O122" s="193"/>
      <c r="P122" s="208"/>
      <c r="Q122" s="209"/>
      <c r="R122" s="210"/>
      <c r="S122" s="44"/>
      <c r="T122" s="46"/>
      <c r="U122" s="45"/>
      <c r="V122" s="33"/>
      <c r="W122" s="33"/>
      <c r="X122" s="13"/>
      <c r="Y122" s="14"/>
      <c r="Z122" s="14"/>
      <c r="AA122" s="14"/>
      <c r="AB122" s="14"/>
      <c r="AC122" s="14"/>
      <c r="AD122" s="14"/>
      <c r="AE122" s="14"/>
      <c r="AF122" s="14"/>
      <c r="AG122" s="14"/>
      <c r="AH122" s="14"/>
      <c r="AI122" s="14"/>
      <c r="AJ122" s="14"/>
    </row>
    <row r="123" spans="1:36" ht="77.25" customHeight="1" x14ac:dyDescent="0.25">
      <c r="A123" s="185"/>
      <c r="B123" s="256"/>
      <c r="C123" s="253" t="s">
        <v>111</v>
      </c>
      <c r="D123" s="220" t="s">
        <v>370</v>
      </c>
      <c r="E123" s="190">
        <v>43832</v>
      </c>
      <c r="F123" s="190">
        <v>44196</v>
      </c>
      <c r="G123" s="222" t="s">
        <v>348</v>
      </c>
      <c r="H123" s="222" t="s">
        <v>371</v>
      </c>
      <c r="I123" s="1" t="s">
        <v>19</v>
      </c>
      <c r="J123" s="146">
        <v>0.25</v>
      </c>
      <c r="K123" s="146">
        <v>0.25</v>
      </c>
      <c r="L123" s="146">
        <v>0.25</v>
      </c>
      <c r="M123" s="146">
        <v>0.25</v>
      </c>
      <c r="N123" s="151">
        <f t="shared" si="4"/>
        <v>1</v>
      </c>
      <c r="O123" s="192">
        <f>+N124/N123</f>
        <v>1</v>
      </c>
      <c r="P123" s="205" t="s">
        <v>429</v>
      </c>
      <c r="Q123" s="206"/>
      <c r="R123" s="207"/>
      <c r="S123" s="42"/>
      <c r="T123" s="46"/>
      <c r="U123" s="43"/>
      <c r="V123" s="12"/>
      <c r="W123" s="12"/>
      <c r="X123" s="13"/>
      <c r="Y123" s="14"/>
      <c r="Z123" s="14"/>
      <c r="AA123" s="14"/>
      <c r="AB123" s="14"/>
      <c r="AC123" s="14"/>
      <c r="AD123" s="14"/>
      <c r="AE123" s="14"/>
      <c r="AF123" s="14"/>
      <c r="AG123" s="14"/>
      <c r="AH123" s="14"/>
      <c r="AI123" s="14"/>
      <c r="AJ123" s="14"/>
    </row>
    <row r="124" spans="1:36" ht="70.5" customHeight="1" x14ac:dyDescent="0.25">
      <c r="A124" s="185"/>
      <c r="B124" s="256"/>
      <c r="C124" s="254"/>
      <c r="D124" s="221"/>
      <c r="E124" s="191"/>
      <c r="F124" s="191"/>
      <c r="G124" s="223"/>
      <c r="H124" s="223"/>
      <c r="I124" s="4" t="s">
        <v>20</v>
      </c>
      <c r="J124" s="146">
        <v>0.2</v>
      </c>
      <c r="K124" s="146">
        <v>0.1</v>
      </c>
      <c r="L124" s="146">
        <v>0.7</v>
      </c>
      <c r="M124" s="146">
        <v>0</v>
      </c>
      <c r="N124" s="151">
        <f t="shared" si="4"/>
        <v>1</v>
      </c>
      <c r="O124" s="193"/>
      <c r="P124" s="208"/>
      <c r="Q124" s="209"/>
      <c r="R124" s="210"/>
      <c r="S124" s="44"/>
      <c r="T124" s="46"/>
      <c r="U124" s="45"/>
      <c r="V124" s="33"/>
      <c r="W124" s="33"/>
      <c r="X124" s="13"/>
      <c r="Y124" s="14"/>
      <c r="Z124" s="14"/>
      <c r="AA124" s="14"/>
      <c r="AB124" s="14"/>
      <c r="AC124" s="14"/>
      <c r="AD124" s="14"/>
      <c r="AE124" s="14"/>
      <c r="AF124" s="14"/>
      <c r="AG124" s="14"/>
      <c r="AH124" s="14"/>
      <c r="AI124" s="14"/>
      <c r="AJ124" s="14"/>
    </row>
    <row r="125" spans="1:36" ht="66.75" customHeight="1" x14ac:dyDescent="0.25">
      <c r="A125" s="185"/>
      <c r="B125" s="256"/>
      <c r="C125" s="253" t="s">
        <v>113</v>
      </c>
      <c r="D125" s="220" t="s">
        <v>333</v>
      </c>
      <c r="E125" s="190">
        <v>43832</v>
      </c>
      <c r="F125" s="190">
        <v>44196</v>
      </c>
      <c r="G125" s="222" t="s">
        <v>348</v>
      </c>
      <c r="H125" s="222" t="s">
        <v>372</v>
      </c>
      <c r="I125" s="1" t="s">
        <v>19</v>
      </c>
      <c r="J125" s="146">
        <v>0.25</v>
      </c>
      <c r="K125" s="146">
        <v>0.25</v>
      </c>
      <c r="L125" s="146">
        <v>0.25</v>
      </c>
      <c r="M125" s="146">
        <v>0.25</v>
      </c>
      <c r="N125" s="151">
        <f t="shared" si="4"/>
        <v>1</v>
      </c>
      <c r="O125" s="192">
        <f>+N126/N125</f>
        <v>0.65</v>
      </c>
      <c r="P125" s="205" t="s">
        <v>502</v>
      </c>
      <c r="Q125" s="206"/>
      <c r="R125" s="207"/>
      <c r="S125" s="42"/>
      <c r="T125" s="147"/>
      <c r="U125" s="43"/>
      <c r="V125" s="12"/>
      <c r="W125" s="12"/>
      <c r="X125" s="13"/>
      <c r="Y125" s="14"/>
      <c r="Z125" s="14"/>
      <c r="AA125" s="14"/>
      <c r="AB125" s="14"/>
      <c r="AC125" s="14"/>
      <c r="AD125" s="14"/>
      <c r="AE125" s="14"/>
      <c r="AF125" s="14"/>
      <c r="AG125" s="14"/>
      <c r="AH125" s="14"/>
      <c r="AI125" s="14"/>
      <c r="AJ125" s="14"/>
    </row>
    <row r="126" spans="1:36" ht="86.25" customHeight="1" x14ac:dyDescent="0.25">
      <c r="A126" s="185"/>
      <c r="B126" s="256"/>
      <c r="C126" s="254"/>
      <c r="D126" s="221"/>
      <c r="E126" s="191"/>
      <c r="F126" s="191"/>
      <c r="G126" s="223"/>
      <c r="H126" s="223"/>
      <c r="I126" s="4" t="s">
        <v>20</v>
      </c>
      <c r="J126" s="146">
        <v>0.1</v>
      </c>
      <c r="K126" s="146">
        <v>0.1</v>
      </c>
      <c r="L126" s="146">
        <v>0.2</v>
      </c>
      <c r="M126" s="146">
        <v>0.25</v>
      </c>
      <c r="N126" s="151">
        <f t="shared" si="4"/>
        <v>0.65</v>
      </c>
      <c r="O126" s="193"/>
      <c r="P126" s="208"/>
      <c r="Q126" s="209"/>
      <c r="R126" s="210"/>
      <c r="S126" s="44"/>
      <c r="T126" s="147"/>
      <c r="U126" s="45"/>
      <c r="V126" s="33"/>
      <c r="W126" s="33"/>
      <c r="X126" s="13"/>
      <c r="Y126" s="14"/>
      <c r="Z126" s="14"/>
      <c r="AA126" s="14"/>
      <c r="AB126" s="14"/>
      <c r="AC126" s="14"/>
      <c r="AD126" s="14"/>
      <c r="AE126" s="14"/>
      <c r="AF126" s="14"/>
      <c r="AG126" s="14"/>
      <c r="AH126" s="14"/>
      <c r="AI126" s="14"/>
      <c r="AJ126" s="14"/>
    </row>
    <row r="127" spans="1:36" ht="76.5" customHeight="1" x14ac:dyDescent="0.25">
      <c r="A127" s="185"/>
      <c r="B127" s="256"/>
      <c r="C127" s="253" t="s">
        <v>112</v>
      </c>
      <c r="D127" s="188" t="s">
        <v>334</v>
      </c>
      <c r="E127" s="190">
        <v>43862</v>
      </c>
      <c r="F127" s="190">
        <v>44196</v>
      </c>
      <c r="G127" s="186" t="s">
        <v>393</v>
      </c>
      <c r="H127" s="186" t="s">
        <v>368</v>
      </c>
      <c r="I127" s="1" t="s">
        <v>19</v>
      </c>
      <c r="J127" s="85">
        <v>0</v>
      </c>
      <c r="K127" s="85">
        <v>0</v>
      </c>
      <c r="L127" s="95">
        <v>3</v>
      </c>
      <c r="M127" s="95">
        <v>7</v>
      </c>
      <c r="N127" s="163">
        <f t="shared" si="4"/>
        <v>10</v>
      </c>
      <c r="O127" s="192">
        <f>+N128/N127</f>
        <v>1</v>
      </c>
      <c r="P127" s="205" t="s">
        <v>503</v>
      </c>
      <c r="Q127" s="206"/>
      <c r="R127" s="207"/>
      <c r="S127" s="42"/>
      <c r="T127" s="46"/>
      <c r="U127" s="43"/>
      <c r="V127" s="12"/>
      <c r="W127" s="12"/>
      <c r="X127" s="13"/>
      <c r="Y127" s="14"/>
      <c r="Z127" s="14"/>
      <c r="AA127" s="14"/>
      <c r="AB127" s="14"/>
      <c r="AC127" s="14"/>
      <c r="AD127" s="14"/>
      <c r="AE127" s="14"/>
      <c r="AF127" s="14"/>
      <c r="AG127" s="14"/>
      <c r="AH127" s="14"/>
      <c r="AI127" s="14"/>
      <c r="AJ127" s="14"/>
    </row>
    <row r="128" spans="1:36" ht="95.25" customHeight="1" x14ac:dyDescent="0.25">
      <c r="A128" s="185"/>
      <c r="B128" s="256"/>
      <c r="C128" s="254"/>
      <c r="D128" s="189"/>
      <c r="E128" s="191"/>
      <c r="F128" s="191"/>
      <c r="G128" s="187"/>
      <c r="H128" s="187"/>
      <c r="I128" s="4" t="s">
        <v>20</v>
      </c>
      <c r="J128" s="85">
        <v>0</v>
      </c>
      <c r="K128" s="85">
        <v>0</v>
      </c>
      <c r="L128" s="162">
        <v>3</v>
      </c>
      <c r="M128" s="162">
        <v>7</v>
      </c>
      <c r="N128" s="163">
        <f t="shared" si="4"/>
        <v>10</v>
      </c>
      <c r="O128" s="193"/>
      <c r="P128" s="208"/>
      <c r="Q128" s="209"/>
      <c r="R128" s="210"/>
      <c r="S128" s="44"/>
      <c r="T128" s="46"/>
      <c r="U128" s="45"/>
      <c r="V128" s="33"/>
      <c r="W128" s="33"/>
      <c r="X128" s="13"/>
      <c r="Y128" s="14"/>
      <c r="Z128" s="14"/>
      <c r="AA128" s="14"/>
      <c r="AB128" s="14"/>
      <c r="AC128" s="14"/>
      <c r="AD128" s="14"/>
      <c r="AE128" s="14"/>
      <c r="AF128" s="14"/>
      <c r="AG128" s="14"/>
      <c r="AH128" s="14"/>
      <c r="AI128" s="14"/>
      <c r="AJ128" s="14"/>
    </row>
    <row r="129" spans="1:36" ht="65.25" customHeight="1" x14ac:dyDescent="0.25">
      <c r="A129" s="185"/>
      <c r="B129" s="256"/>
      <c r="C129" s="253" t="s">
        <v>114</v>
      </c>
      <c r="D129" s="188" t="s">
        <v>335</v>
      </c>
      <c r="E129" s="190">
        <v>43862</v>
      </c>
      <c r="F129" s="190">
        <v>44196</v>
      </c>
      <c r="G129" s="186" t="s">
        <v>349</v>
      </c>
      <c r="H129" s="186" t="s">
        <v>124</v>
      </c>
      <c r="I129" s="1" t="s">
        <v>19</v>
      </c>
      <c r="J129" s="2">
        <v>0.25</v>
      </c>
      <c r="K129" s="2">
        <v>0.25</v>
      </c>
      <c r="L129" s="146">
        <v>0.25</v>
      </c>
      <c r="M129" s="146">
        <v>0.25</v>
      </c>
      <c r="N129" s="151">
        <f t="shared" si="4"/>
        <v>1</v>
      </c>
      <c r="O129" s="192">
        <f>+N130/N129</f>
        <v>1</v>
      </c>
      <c r="P129" s="250" t="s">
        <v>403</v>
      </c>
      <c r="Q129" s="251"/>
      <c r="R129" s="252"/>
      <c r="S129" s="42"/>
      <c r="T129" s="46"/>
      <c r="U129" s="43"/>
      <c r="V129" s="12"/>
      <c r="W129" s="12"/>
      <c r="X129" s="13"/>
      <c r="Y129" s="14"/>
      <c r="Z129" s="14"/>
      <c r="AA129" s="14"/>
      <c r="AB129" s="14"/>
      <c r="AC129" s="14"/>
      <c r="AD129" s="14"/>
      <c r="AE129" s="14"/>
      <c r="AF129" s="14"/>
      <c r="AG129" s="14"/>
      <c r="AH129" s="14"/>
      <c r="AI129" s="14"/>
      <c r="AJ129" s="14"/>
    </row>
    <row r="130" spans="1:36" ht="59.25" customHeight="1" x14ac:dyDescent="0.25">
      <c r="A130" s="185"/>
      <c r="B130" s="256"/>
      <c r="C130" s="254"/>
      <c r="D130" s="189"/>
      <c r="E130" s="191"/>
      <c r="F130" s="191"/>
      <c r="G130" s="187"/>
      <c r="H130" s="187"/>
      <c r="I130" s="4" t="s">
        <v>20</v>
      </c>
      <c r="J130" s="2">
        <v>0.25</v>
      </c>
      <c r="K130" s="2">
        <v>0.25</v>
      </c>
      <c r="L130" s="146">
        <v>0.25</v>
      </c>
      <c r="M130" s="146">
        <v>0.25</v>
      </c>
      <c r="N130" s="151">
        <f t="shared" si="4"/>
        <v>1</v>
      </c>
      <c r="O130" s="193"/>
      <c r="P130" s="238"/>
      <c r="Q130" s="239"/>
      <c r="R130" s="240"/>
      <c r="S130" s="44"/>
      <c r="T130" s="46"/>
      <c r="U130" s="45"/>
      <c r="V130" s="33"/>
      <c r="W130" s="33"/>
      <c r="X130" s="13"/>
      <c r="Y130" s="14"/>
      <c r="Z130" s="14"/>
      <c r="AA130" s="14"/>
      <c r="AB130" s="14"/>
      <c r="AC130" s="14"/>
      <c r="AD130" s="14"/>
      <c r="AE130" s="14"/>
      <c r="AF130" s="14"/>
      <c r="AG130" s="14"/>
      <c r="AH130" s="14"/>
      <c r="AI130" s="14"/>
      <c r="AJ130" s="14"/>
    </row>
    <row r="131" spans="1:36" ht="62.25" customHeight="1" x14ac:dyDescent="0.25">
      <c r="A131" s="185"/>
      <c r="B131" s="256"/>
      <c r="C131" s="253" t="s">
        <v>115</v>
      </c>
      <c r="D131" s="188" t="s">
        <v>336</v>
      </c>
      <c r="E131" s="190">
        <v>43862</v>
      </c>
      <c r="F131" s="190">
        <v>44196</v>
      </c>
      <c r="G131" s="186" t="s">
        <v>350</v>
      </c>
      <c r="H131" s="186" t="s">
        <v>351</v>
      </c>
      <c r="I131" s="1" t="s">
        <v>19</v>
      </c>
      <c r="J131" s="85">
        <v>6</v>
      </c>
      <c r="K131" s="85">
        <v>2</v>
      </c>
      <c r="L131" s="95">
        <v>10</v>
      </c>
      <c r="M131" s="95">
        <v>9</v>
      </c>
      <c r="N131" s="163">
        <f t="shared" si="4"/>
        <v>27</v>
      </c>
      <c r="O131" s="192">
        <f>+N132/N131</f>
        <v>0.81481481481481477</v>
      </c>
      <c r="P131" s="250" t="s">
        <v>504</v>
      </c>
      <c r="Q131" s="251"/>
      <c r="R131" s="252"/>
      <c r="S131" s="42"/>
      <c r="T131" s="46"/>
      <c r="U131" s="43"/>
      <c r="V131" s="12"/>
      <c r="W131" s="12"/>
      <c r="X131" s="13"/>
      <c r="Y131" s="14"/>
      <c r="Z131" s="14"/>
      <c r="AA131" s="14"/>
      <c r="AB131" s="14"/>
      <c r="AC131" s="14"/>
      <c r="AD131" s="14"/>
      <c r="AE131" s="14"/>
      <c r="AF131" s="14"/>
      <c r="AG131" s="14"/>
      <c r="AH131" s="14"/>
      <c r="AI131" s="14"/>
      <c r="AJ131" s="14"/>
    </row>
    <row r="132" spans="1:36" ht="64.5" customHeight="1" x14ac:dyDescent="0.25">
      <c r="A132" s="185"/>
      <c r="B132" s="256"/>
      <c r="C132" s="254"/>
      <c r="D132" s="189"/>
      <c r="E132" s="191"/>
      <c r="F132" s="191"/>
      <c r="G132" s="187"/>
      <c r="H132" s="187"/>
      <c r="I132" s="4" t="s">
        <v>20</v>
      </c>
      <c r="J132" s="85">
        <v>0</v>
      </c>
      <c r="K132" s="85">
        <v>0</v>
      </c>
      <c r="L132" s="162">
        <v>10</v>
      </c>
      <c r="M132" s="162">
        <v>12</v>
      </c>
      <c r="N132" s="163">
        <f t="shared" si="4"/>
        <v>22</v>
      </c>
      <c r="O132" s="193"/>
      <c r="P132" s="238"/>
      <c r="Q132" s="239"/>
      <c r="R132" s="240"/>
      <c r="S132" s="44"/>
      <c r="T132" s="46"/>
      <c r="U132" s="45"/>
      <c r="V132" s="33"/>
      <c r="W132" s="33"/>
      <c r="X132" s="13"/>
      <c r="Y132" s="14"/>
      <c r="Z132" s="14"/>
      <c r="AA132" s="14"/>
      <c r="AB132" s="14"/>
      <c r="AC132" s="14"/>
      <c r="AD132" s="14"/>
      <c r="AE132" s="14"/>
      <c r="AF132" s="14"/>
      <c r="AG132" s="14"/>
      <c r="AH132" s="14"/>
      <c r="AI132" s="14"/>
      <c r="AJ132" s="14"/>
    </row>
    <row r="133" spans="1:36" ht="54.75" customHeight="1" x14ac:dyDescent="0.25">
      <c r="A133" s="185"/>
      <c r="B133" s="256"/>
      <c r="C133" s="253" t="s">
        <v>116</v>
      </c>
      <c r="D133" s="188" t="s">
        <v>337</v>
      </c>
      <c r="E133" s="190">
        <v>43862</v>
      </c>
      <c r="F133" s="190">
        <v>44196</v>
      </c>
      <c r="G133" s="186" t="s">
        <v>352</v>
      </c>
      <c r="H133" s="186" t="s">
        <v>353</v>
      </c>
      <c r="I133" s="1" t="s">
        <v>19</v>
      </c>
      <c r="J133" s="85">
        <v>1</v>
      </c>
      <c r="K133" s="85">
        <v>1</v>
      </c>
      <c r="L133" s="95">
        <v>1</v>
      </c>
      <c r="M133" s="95">
        <v>1</v>
      </c>
      <c r="N133" s="163">
        <f t="shared" si="4"/>
        <v>4</v>
      </c>
      <c r="O133" s="192">
        <f>+N134/N133</f>
        <v>1</v>
      </c>
      <c r="P133" s="205" t="s">
        <v>505</v>
      </c>
      <c r="Q133" s="206"/>
      <c r="R133" s="207"/>
      <c r="S133" s="42"/>
      <c r="T133" s="46"/>
      <c r="U133" s="43"/>
      <c r="V133" s="12"/>
      <c r="W133" s="12"/>
      <c r="X133" s="13"/>
      <c r="Y133" s="14"/>
      <c r="Z133" s="14"/>
      <c r="AA133" s="14"/>
      <c r="AB133" s="14"/>
      <c r="AC133" s="14"/>
      <c r="AD133" s="14"/>
      <c r="AE133" s="14"/>
      <c r="AF133" s="14"/>
      <c r="AG133" s="14"/>
      <c r="AH133" s="14"/>
      <c r="AI133" s="14"/>
      <c r="AJ133" s="14"/>
    </row>
    <row r="134" spans="1:36" ht="47.25" customHeight="1" x14ac:dyDescent="0.25">
      <c r="A134" s="185"/>
      <c r="B134" s="256"/>
      <c r="C134" s="254"/>
      <c r="D134" s="189"/>
      <c r="E134" s="191"/>
      <c r="F134" s="191"/>
      <c r="G134" s="187"/>
      <c r="H134" s="187"/>
      <c r="I134" s="4" t="s">
        <v>20</v>
      </c>
      <c r="J134" s="85">
        <v>1</v>
      </c>
      <c r="K134" s="85">
        <v>1</v>
      </c>
      <c r="L134" s="162">
        <v>1</v>
      </c>
      <c r="M134" s="162">
        <v>1</v>
      </c>
      <c r="N134" s="163">
        <f t="shared" si="4"/>
        <v>4</v>
      </c>
      <c r="O134" s="193"/>
      <c r="P134" s="208"/>
      <c r="Q134" s="209"/>
      <c r="R134" s="210"/>
      <c r="S134" s="44"/>
      <c r="T134" s="46"/>
      <c r="U134" s="45"/>
      <c r="V134" s="33"/>
      <c r="W134" s="33"/>
      <c r="X134" s="13"/>
      <c r="Y134" s="14"/>
      <c r="Z134" s="14"/>
      <c r="AA134" s="14"/>
      <c r="AB134" s="14"/>
      <c r="AC134" s="14"/>
      <c r="AD134" s="14"/>
      <c r="AE134" s="14"/>
      <c r="AF134" s="14"/>
      <c r="AG134" s="14"/>
      <c r="AH134" s="14"/>
      <c r="AI134" s="14"/>
      <c r="AJ134" s="14"/>
    </row>
    <row r="135" spans="1:36" ht="71.25" customHeight="1" x14ac:dyDescent="0.25">
      <c r="A135" s="185"/>
      <c r="B135" s="256"/>
      <c r="C135" s="253" t="s">
        <v>117</v>
      </c>
      <c r="D135" s="188" t="s">
        <v>338</v>
      </c>
      <c r="E135" s="190">
        <v>43862</v>
      </c>
      <c r="F135" s="190">
        <v>44196</v>
      </c>
      <c r="G135" s="186" t="s">
        <v>394</v>
      </c>
      <c r="H135" s="186" t="s">
        <v>356</v>
      </c>
      <c r="I135" s="1" t="s">
        <v>19</v>
      </c>
      <c r="J135" s="85">
        <v>0</v>
      </c>
      <c r="K135" s="85">
        <v>1</v>
      </c>
      <c r="L135" s="95">
        <v>1</v>
      </c>
      <c r="M135" s="95">
        <v>1</v>
      </c>
      <c r="N135" s="163">
        <f t="shared" si="4"/>
        <v>3</v>
      </c>
      <c r="O135" s="192">
        <f>+N136/N135</f>
        <v>1</v>
      </c>
      <c r="P135" s="250" t="s">
        <v>506</v>
      </c>
      <c r="Q135" s="251"/>
      <c r="R135" s="252"/>
      <c r="S135" s="42"/>
      <c r="T135" s="46"/>
      <c r="U135" s="43"/>
      <c r="V135" s="12"/>
      <c r="W135" s="12"/>
      <c r="X135" s="13"/>
      <c r="Y135" s="14"/>
      <c r="Z135" s="14"/>
      <c r="AA135" s="14"/>
      <c r="AB135" s="14"/>
      <c r="AC135" s="14"/>
      <c r="AD135" s="14"/>
      <c r="AE135" s="14"/>
      <c r="AF135" s="14"/>
      <c r="AG135" s="14"/>
      <c r="AH135" s="14"/>
      <c r="AI135" s="14"/>
      <c r="AJ135" s="14"/>
    </row>
    <row r="136" spans="1:36" ht="59.25" customHeight="1" x14ac:dyDescent="0.25">
      <c r="A136" s="185"/>
      <c r="B136" s="256"/>
      <c r="C136" s="254"/>
      <c r="D136" s="189"/>
      <c r="E136" s="191"/>
      <c r="F136" s="191"/>
      <c r="G136" s="187"/>
      <c r="H136" s="187"/>
      <c r="I136" s="4" t="s">
        <v>20</v>
      </c>
      <c r="J136" s="85">
        <v>0</v>
      </c>
      <c r="K136" s="85">
        <v>0</v>
      </c>
      <c r="L136" s="162">
        <v>2</v>
      </c>
      <c r="M136" s="162">
        <v>1</v>
      </c>
      <c r="N136" s="163">
        <f t="shared" si="4"/>
        <v>3</v>
      </c>
      <c r="O136" s="193"/>
      <c r="P136" s="238"/>
      <c r="Q136" s="239"/>
      <c r="R136" s="240"/>
      <c r="S136" s="44"/>
      <c r="T136" s="46"/>
      <c r="U136" s="45"/>
      <c r="V136" s="33"/>
      <c r="W136" s="33"/>
      <c r="X136" s="13"/>
      <c r="Y136" s="14"/>
      <c r="Z136" s="14"/>
      <c r="AA136" s="14"/>
      <c r="AB136" s="14"/>
      <c r="AC136" s="14"/>
      <c r="AD136" s="14"/>
      <c r="AE136" s="14"/>
      <c r="AF136" s="14"/>
      <c r="AG136" s="14"/>
      <c r="AH136" s="14"/>
      <c r="AI136" s="14"/>
      <c r="AJ136" s="14"/>
    </row>
    <row r="137" spans="1:36" ht="57" customHeight="1" x14ac:dyDescent="0.25">
      <c r="A137" s="185"/>
      <c r="B137" s="256"/>
      <c r="C137" s="253" t="s">
        <v>118</v>
      </c>
      <c r="D137" s="188" t="s">
        <v>339</v>
      </c>
      <c r="E137" s="190">
        <v>43862</v>
      </c>
      <c r="F137" s="190">
        <v>44196</v>
      </c>
      <c r="G137" s="186" t="s">
        <v>352</v>
      </c>
      <c r="H137" s="186" t="s">
        <v>369</v>
      </c>
      <c r="I137" s="1" t="s">
        <v>19</v>
      </c>
      <c r="J137" s="85">
        <v>0</v>
      </c>
      <c r="K137" s="85">
        <v>0</v>
      </c>
      <c r="L137" s="95">
        <v>9</v>
      </c>
      <c r="M137" s="95">
        <v>1</v>
      </c>
      <c r="N137" s="163">
        <f t="shared" si="4"/>
        <v>10</v>
      </c>
      <c r="O137" s="192">
        <f>+N138/N137</f>
        <v>1</v>
      </c>
      <c r="P137" s="205" t="s">
        <v>507</v>
      </c>
      <c r="Q137" s="206"/>
      <c r="R137" s="207"/>
      <c r="S137" s="42"/>
      <c r="T137" s="46"/>
      <c r="U137" s="43"/>
      <c r="V137" s="12"/>
      <c r="W137" s="12"/>
      <c r="X137" s="13"/>
      <c r="Y137" s="14"/>
      <c r="Z137" s="14"/>
      <c r="AA137" s="14"/>
      <c r="AB137" s="14"/>
      <c r="AC137" s="14"/>
      <c r="AD137" s="14"/>
      <c r="AE137" s="14"/>
      <c r="AF137" s="14"/>
      <c r="AG137" s="14"/>
      <c r="AH137" s="14"/>
      <c r="AI137" s="14"/>
      <c r="AJ137" s="14"/>
    </row>
    <row r="138" spans="1:36" ht="48.75" customHeight="1" x14ac:dyDescent="0.25">
      <c r="A138" s="185"/>
      <c r="B138" s="256"/>
      <c r="C138" s="254"/>
      <c r="D138" s="189"/>
      <c r="E138" s="191"/>
      <c r="F138" s="191"/>
      <c r="G138" s="187"/>
      <c r="H138" s="187"/>
      <c r="I138" s="4" t="s">
        <v>20</v>
      </c>
      <c r="J138" s="85">
        <v>0</v>
      </c>
      <c r="K138" s="85">
        <v>0</v>
      </c>
      <c r="L138" s="162">
        <v>9</v>
      </c>
      <c r="M138" s="162">
        <v>1</v>
      </c>
      <c r="N138" s="163">
        <f t="shared" si="4"/>
        <v>10</v>
      </c>
      <c r="O138" s="193"/>
      <c r="P138" s="208"/>
      <c r="Q138" s="209"/>
      <c r="R138" s="210"/>
      <c r="S138" s="44"/>
      <c r="T138" s="46"/>
      <c r="U138" s="45"/>
      <c r="V138" s="33"/>
      <c r="W138" s="33"/>
      <c r="X138" s="13"/>
      <c r="Y138" s="14"/>
      <c r="Z138" s="14"/>
      <c r="AA138" s="14"/>
      <c r="AB138" s="14"/>
      <c r="AC138" s="14"/>
      <c r="AD138" s="14"/>
      <c r="AE138" s="14"/>
      <c r="AF138" s="14"/>
      <c r="AG138" s="14"/>
      <c r="AH138" s="14"/>
      <c r="AI138" s="14"/>
      <c r="AJ138" s="14"/>
    </row>
    <row r="139" spans="1:36" ht="62.25" customHeight="1" x14ac:dyDescent="0.25">
      <c r="A139" s="185"/>
      <c r="B139" s="256"/>
      <c r="C139" s="253" t="s">
        <v>119</v>
      </c>
      <c r="D139" s="188" t="s">
        <v>340</v>
      </c>
      <c r="E139" s="190">
        <v>43862</v>
      </c>
      <c r="F139" s="190">
        <v>44196</v>
      </c>
      <c r="G139" s="186" t="s">
        <v>395</v>
      </c>
      <c r="H139" s="186" t="s">
        <v>354</v>
      </c>
      <c r="I139" s="1" t="s">
        <v>19</v>
      </c>
      <c r="J139" s="85">
        <v>0</v>
      </c>
      <c r="K139" s="85">
        <v>1</v>
      </c>
      <c r="L139" s="95">
        <v>0</v>
      </c>
      <c r="M139" s="95">
        <v>1</v>
      </c>
      <c r="N139" s="163">
        <f t="shared" si="4"/>
        <v>2</v>
      </c>
      <c r="O139" s="192">
        <f>+N140/N139</f>
        <v>0</v>
      </c>
      <c r="P139" s="205" t="s">
        <v>508</v>
      </c>
      <c r="Q139" s="206"/>
      <c r="R139" s="207"/>
      <c r="S139" s="42"/>
      <c r="T139" s="46"/>
      <c r="U139" s="43"/>
      <c r="V139" s="12"/>
      <c r="W139" s="12"/>
      <c r="X139" s="13"/>
      <c r="Y139" s="14"/>
      <c r="Z139" s="14"/>
      <c r="AA139" s="14"/>
      <c r="AB139" s="14"/>
      <c r="AC139" s="14"/>
      <c r="AD139" s="14"/>
      <c r="AE139" s="14"/>
      <c r="AF139" s="14"/>
      <c r="AG139" s="14"/>
      <c r="AH139" s="14"/>
      <c r="AI139" s="14"/>
      <c r="AJ139" s="14"/>
    </row>
    <row r="140" spans="1:36" ht="59.25" customHeight="1" x14ac:dyDescent="0.25">
      <c r="A140" s="185"/>
      <c r="B140" s="256"/>
      <c r="C140" s="254"/>
      <c r="D140" s="189"/>
      <c r="E140" s="191"/>
      <c r="F140" s="191"/>
      <c r="G140" s="187"/>
      <c r="H140" s="187"/>
      <c r="I140" s="4" t="s">
        <v>20</v>
      </c>
      <c r="J140" s="85">
        <v>0</v>
      </c>
      <c r="K140" s="85">
        <v>0</v>
      </c>
      <c r="L140" s="162">
        <v>0</v>
      </c>
      <c r="M140" s="162">
        <v>0</v>
      </c>
      <c r="N140" s="163">
        <f t="shared" si="4"/>
        <v>0</v>
      </c>
      <c r="O140" s="193"/>
      <c r="P140" s="208"/>
      <c r="Q140" s="209"/>
      <c r="R140" s="210"/>
      <c r="S140" s="44"/>
      <c r="T140" s="46"/>
      <c r="U140" s="45"/>
      <c r="V140" s="33"/>
      <c r="W140" s="33"/>
      <c r="X140" s="13"/>
      <c r="Y140" s="14"/>
      <c r="Z140" s="14"/>
      <c r="AA140" s="14"/>
      <c r="AB140" s="14"/>
      <c r="AC140" s="14"/>
      <c r="AD140" s="14"/>
      <c r="AE140" s="14"/>
      <c r="AF140" s="14"/>
      <c r="AG140" s="14"/>
      <c r="AH140" s="14"/>
      <c r="AI140" s="14"/>
      <c r="AJ140" s="14"/>
    </row>
    <row r="141" spans="1:36" ht="73.5" customHeight="1" x14ac:dyDescent="0.25">
      <c r="A141" s="185"/>
      <c r="B141" s="256"/>
      <c r="C141" s="253" t="s">
        <v>120</v>
      </c>
      <c r="D141" s="188" t="s">
        <v>341</v>
      </c>
      <c r="E141" s="190">
        <v>43862</v>
      </c>
      <c r="F141" s="190">
        <v>44196</v>
      </c>
      <c r="G141" s="186" t="s">
        <v>395</v>
      </c>
      <c r="H141" s="186" t="s">
        <v>355</v>
      </c>
      <c r="I141" s="1" t="s">
        <v>19</v>
      </c>
      <c r="J141" s="2">
        <v>0.2</v>
      </c>
      <c r="K141" s="2">
        <v>0.2</v>
      </c>
      <c r="L141" s="146">
        <v>0.25</v>
      </c>
      <c r="M141" s="146">
        <v>0.35</v>
      </c>
      <c r="N141" s="151">
        <f t="shared" si="4"/>
        <v>1</v>
      </c>
      <c r="O141" s="192">
        <f>+N142/N141</f>
        <v>0.8</v>
      </c>
      <c r="P141" s="250" t="s">
        <v>509</v>
      </c>
      <c r="Q141" s="251"/>
      <c r="R141" s="252"/>
      <c r="S141" s="42"/>
      <c r="T141" s="46"/>
      <c r="U141" s="43"/>
      <c r="V141" s="12"/>
      <c r="W141" s="12"/>
      <c r="X141" s="13"/>
      <c r="Y141" s="14"/>
      <c r="Z141" s="14"/>
      <c r="AA141" s="14"/>
      <c r="AB141" s="14"/>
      <c r="AC141" s="14"/>
      <c r="AD141" s="14"/>
      <c r="AE141" s="14"/>
      <c r="AF141" s="14"/>
      <c r="AG141" s="14"/>
      <c r="AH141" s="14"/>
      <c r="AI141" s="14"/>
      <c r="AJ141" s="14"/>
    </row>
    <row r="142" spans="1:36" ht="73.5" customHeight="1" x14ac:dyDescent="0.25">
      <c r="A142" s="185"/>
      <c r="B142" s="256"/>
      <c r="C142" s="254"/>
      <c r="D142" s="189"/>
      <c r="E142" s="191"/>
      <c r="F142" s="191"/>
      <c r="G142" s="187"/>
      <c r="H142" s="187"/>
      <c r="I142" s="4" t="s">
        <v>20</v>
      </c>
      <c r="J142" s="2">
        <v>0</v>
      </c>
      <c r="K142" s="2">
        <v>0.2</v>
      </c>
      <c r="L142" s="146">
        <v>0.25</v>
      </c>
      <c r="M142" s="146">
        <v>0.35</v>
      </c>
      <c r="N142" s="151">
        <f t="shared" si="4"/>
        <v>0.8</v>
      </c>
      <c r="O142" s="193"/>
      <c r="P142" s="238"/>
      <c r="Q142" s="239"/>
      <c r="R142" s="240"/>
      <c r="S142" s="44"/>
      <c r="T142" s="46"/>
      <c r="U142" s="45"/>
      <c r="V142" s="33"/>
      <c r="W142" s="33"/>
      <c r="X142" s="13"/>
      <c r="Y142" s="14"/>
      <c r="Z142" s="14"/>
      <c r="AA142" s="14"/>
      <c r="AB142" s="14"/>
      <c r="AC142" s="14"/>
      <c r="AD142" s="14"/>
      <c r="AE142" s="14"/>
      <c r="AF142" s="14"/>
      <c r="AG142" s="14"/>
      <c r="AH142" s="14"/>
      <c r="AI142" s="14"/>
      <c r="AJ142" s="14"/>
    </row>
    <row r="143" spans="1:36" ht="28.5" customHeight="1" x14ac:dyDescent="0.25">
      <c r="A143" s="5"/>
      <c r="B143" s="232" t="s">
        <v>10</v>
      </c>
      <c r="C143" s="233"/>
      <c r="D143" s="233"/>
      <c r="E143" s="233"/>
      <c r="F143" s="233"/>
      <c r="G143" s="233"/>
      <c r="H143" s="233"/>
      <c r="I143" s="233"/>
      <c r="J143" s="233"/>
      <c r="K143" s="233"/>
      <c r="L143" s="233"/>
      <c r="M143" s="233"/>
      <c r="N143" s="234"/>
      <c r="O143" s="3">
        <f>+SUM(O95:O142)/24</f>
        <v>0.8063334071001953</v>
      </c>
      <c r="P143" s="82"/>
      <c r="Q143" s="83"/>
      <c r="R143" s="84"/>
      <c r="S143" s="5"/>
      <c r="T143" s="12"/>
      <c r="U143" s="12"/>
      <c r="V143" s="12"/>
      <c r="W143" s="12"/>
      <c r="X143" s="13"/>
      <c r="Y143" s="14"/>
      <c r="Z143" s="14"/>
      <c r="AA143" s="14"/>
      <c r="AB143" s="14"/>
      <c r="AC143" s="14"/>
      <c r="AD143" s="14"/>
      <c r="AE143" s="14"/>
      <c r="AF143" s="14"/>
      <c r="AG143" s="14"/>
      <c r="AH143" s="14"/>
      <c r="AI143" s="14"/>
      <c r="AJ143" s="14"/>
    </row>
    <row r="144" spans="1:36" ht="43.5" customHeight="1" x14ac:dyDescent="0.25">
      <c r="A144" s="5"/>
      <c r="B144" s="243" t="s">
        <v>125</v>
      </c>
      <c r="C144" s="244"/>
      <c r="D144" s="244"/>
      <c r="E144" s="244"/>
      <c r="F144" s="244"/>
      <c r="G144" s="244"/>
      <c r="H144" s="244"/>
      <c r="I144" s="244"/>
      <c r="J144" s="244"/>
      <c r="K144" s="245"/>
      <c r="L144" s="212" t="s">
        <v>11</v>
      </c>
      <c r="M144" s="212"/>
      <c r="N144" s="342">
        <v>7.7299999999999994E-2</v>
      </c>
      <c r="O144" s="343"/>
      <c r="P144" s="249" t="s">
        <v>33</v>
      </c>
      <c r="Q144" s="249"/>
      <c r="R144" s="129">
        <f>O153*N144</f>
        <v>9.3046296296296294E-2</v>
      </c>
      <c r="S144" s="34"/>
      <c r="T144" s="35"/>
      <c r="U144" s="35"/>
      <c r="V144" s="35"/>
      <c r="W144" s="12"/>
      <c r="X144" s="13"/>
      <c r="Y144" s="14"/>
      <c r="Z144" s="14"/>
      <c r="AA144" s="14"/>
      <c r="AB144" s="14"/>
      <c r="AC144" s="14"/>
      <c r="AD144" s="14"/>
      <c r="AE144" s="14"/>
      <c r="AF144" s="14"/>
      <c r="AG144" s="14"/>
      <c r="AH144" s="14"/>
      <c r="AI144" s="14"/>
      <c r="AJ144" s="14"/>
    </row>
    <row r="145" spans="1:36" ht="45" customHeight="1" x14ac:dyDescent="0.25">
      <c r="A145" s="5"/>
      <c r="B145" s="214" t="s">
        <v>6</v>
      </c>
      <c r="C145" s="216" t="s">
        <v>29</v>
      </c>
      <c r="D145" s="216" t="s">
        <v>196</v>
      </c>
      <c r="E145" s="216" t="s">
        <v>8</v>
      </c>
      <c r="F145" s="216" t="s">
        <v>9</v>
      </c>
      <c r="G145" s="216" t="s">
        <v>3</v>
      </c>
      <c r="H145" s="216" t="s">
        <v>4</v>
      </c>
      <c r="I145" s="246" t="s">
        <v>27</v>
      </c>
      <c r="J145" s="247"/>
      <c r="K145" s="247"/>
      <c r="L145" s="247"/>
      <c r="M145" s="247"/>
      <c r="N145" s="247"/>
      <c r="O145" s="248"/>
      <c r="P145" s="199" t="s">
        <v>28</v>
      </c>
      <c r="Q145" s="200"/>
      <c r="R145" s="201"/>
      <c r="S145" s="19"/>
      <c r="T145" s="37"/>
      <c r="U145" s="38"/>
      <c r="V145" s="37"/>
      <c r="W145" s="12"/>
      <c r="X145" s="12"/>
      <c r="Y145" s="14"/>
      <c r="Z145" s="14"/>
      <c r="AA145" s="14"/>
      <c r="AB145" s="14"/>
      <c r="AC145" s="14"/>
      <c r="AD145" s="14"/>
      <c r="AE145" s="14"/>
      <c r="AF145" s="14"/>
      <c r="AG145" s="14"/>
      <c r="AH145" s="14"/>
      <c r="AI145" s="14"/>
      <c r="AJ145" s="14"/>
    </row>
    <row r="146" spans="1:36" ht="42" customHeight="1" x14ac:dyDescent="0.25">
      <c r="A146" s="6"/>
      <c r="B146" s="215"/>
      <c r="C146" s="217"/>
      <c r="D146" s="217"/>
      <c r="E146" s="217"/>
      <c r="F146" s="217"/>
      <c r="G146" s="217"/>
      <c r="H146" s="217"/>
      <c r="I146" s="36" t="s">
        <v>30</v>
      </c>
      <c r="J146" s="39" t="s">
        <v>21</v>
      </c>
      <c r="K146" s="152" t="s">
        <v>401</v>
      </c>
      <c r="L146" s="39" t="s">
        <v>424</v>
      </c>
      <c r="M146" s="39" t="s">
        <v>23</v>
      </c>
      <c r="N146" s="39" t="s">
        <v>15</v>
      </c>
      <c r="O146" s="72" t="s">
        <v>85</v>
      </c>
      <c r="P146" s="202"/>
      <c r="Q146" s="203"/>
      <c r="R146" s="204"/>
      <c r="S146" s="40"/>
      <c r="T146" s="41"/>
      <c r="U146" s="41"/>
      <c r="V146" s="41"/>
      <c r="W146" s="33"/>
      <c r="X146" s="13"/>
      <c r="Y146" s="14"/>
      <c r="Z146" s="14"/>
      <c r="AA146" s="14"/>
      <c r="AB146" s="14"/>
      <c r="AC146" s="14"/>
      <c r="AD146" s="14"/>
      <c r="AE146" s="14"/>
      <c r="AF146" s="14"/>
      <c r="AG146" s="14"/>
      <c r="AH146" s="14"/>
      <c r="AI146" s="14"/>
      <c r="AJ146" s="14"/>
    </row>
    <row r="147" spans="1:36" ht="156.75" customHeight="1" x14ac:dyDescent="0.25">
      <c r="A147" s="185"/>
      <c r="B147" s="188" t="s">
        <v>294</v>
      </c>
      <c r="C147" s="186" t="s">
        <v>126</v>
      </c>
      <c r="D147" s="188" t="s">
        <v>297</v>
      </c>
      <c r="E147" s="190">
        <v>43832</v>
      </c>
      <c r="F147" s="190">
        <v>44196</v>
      </c>
      <c r="G147" s="186" t="s">
        <v>298</v>
      </c>
      <c r="H147" s="186" t="s">
        <v>299</v>
      </c>
      <c r="I147" s="1" t="s">
        <v>19</v>
      </c>
      <c r="J147" s="4">
        <v>4</v>
      </c>
      <c r="K147" s="85">
        <v>0</v>
      </c>
      <c r="L147" s="164">
        <v>7</v>
      </c>
      <c r="M147" s="164">
        <v>5</v>
      </c>
      <c r="N147" s="163">
        <f t="shared" ref="N147:N152" si="5">J147+K147+L147+M147</f>
        <v>16</v>
      </c>
      <c r="O147" s="192">
        <f>+N148/N147</f>
        <v>1</v>
      </c>
      <c r="P147" s="179" t="s">
        <v>448</v>
      </c>
      <c r="Q147" s="180"/>
      <c r="R147" s="181"/>
      <c r="S147" s="42"/>
      <c r="T147" s="197"/>
      <c r="U147" s="43"/>
      <c r="V147" s="12"/>
      <c r="W147" s="12"/>
      <c r="X147" s="13"/>
      <c r="Y147" s="14"/>
      <c r="Z147" s="14"/>
      <c r="AA147" s="14"/>
      <c r="AB147" s="14"/>
      <c r="AC147" s="14"/>
      <c r="AD147" s="14"/>
      <c r="AE147" s="14"/>
      <c r="AF147" s="14"/>
      <c r="AG147" s="14"/>
      <c r="AH147" s="14"/>
      <c r="AI147" s="14"/>
      <c r="AJ147" s="14"/>
    </row>
    <row r="148" spans="1:36" ht="120" customHeight="1" x14ac:dyDescent="0.25">
      <c r="A148" s="185"/>
      <c r="B148" s="211"/>
      <c r="C148" s="187"/>
      <c r="D148" s="189"/>
      <c r="E148" s="191"/>
      <c r="F148" s="191"/>
      <c r="G148" s="187"/>
      <c r="H148" s="187"/>
      <c r="I148" s="4" t="s">
        <v>20</v>
      </c>
      <c r="J148" s="4">
        <v>2</v>
      </c>
      <c r="K148" s="85">
        <v>0</v>
      </c>
      <c r="L148" s="164">
        <v>7</v>
      </c>
      <c r="M148" s="164">
        <v>7</v>
      </c>
      <c r="N148" s="163">
        <f t="shared" si="5"/>
        <v>16</v>
      </c>
      <c r="O148" s="193"/>
      <c r="P148" s="182"/>
      <c r="Q148" s="183"/>
      <c r="R148" s="184"/>
      <c r="S148" s="44"/>
      <c r="T148" s="198"/>
      <c r="U148" s="45"/>
      <c r="V148" s="33"/>
      <c r="W148" s="33"/>
      <c r="X148" s="13"/>
      <c r="Y148" s="14"/>
      <c r="Z148" s="14"/>
      <c r="AA148" s="14"/>
      <c r="AB148" s="14"/>
      <c r="AC148" s="14"/>
      <c r="AD148" s="14"/>
      <c r="AE148" s="14"/>
      <c r="AF148" s="14"/>
      <c r="AG148" s="14"/>
      <c r="AH148" s="14"/>
      <c r="AI148" s="14"/>
      <c r="AJ148" s="14"/>
    </row>
    <row r="149" spans="1:36" ht="122.25" customHeight="1" x14ac:dyDescent="0.25">
      <c r="A149" s="185"/>
      <c r="B149" s="211"/>
      <c r="C149" s="186" t="s">
        <v>295</v>
      </c>
      <c r="D149" s="188" t="s">
        <v>302</v>
      </c>
      <c r="E149" s="190">
        <v>43832</v>
      </c>
      <c r="F149" s="190">
        <v>44196</v>
      </c>
      <c r="G149" s="186" t="s">
        <v>298</v>
      </c>
      <c r="H149" s="186" t="s">
        <v>300</v>
      </c>
      <c r="I149" s="1" t="s">
        <v>19</v>
      </c>
      <c r="J149" s="4">
        <v>5</v>
      </c>
      <c r="K149" s="85">
        <v>4</v>
      </c>
      <c r="L149" s="164">
        <v>5</v>
      </c>
      <c r="M149" s="164">
        <v>4</v>
      </c>
      <c r="N149" s="163">
        <f t="shared" si="5"/>
        <v>18</v>
      </c>
      <c r="O149" s="192">
        <f>+N150/N149</f>
        <v>1.6111111111111112</v>
      </c>
      <c r="P149" s="205" t="s">
        <v>430</v>
      </c>
      <c r="Q149" s="206"/>
      <c r="R149" s="207"/>
      <c r="S149" s="42"/>
      <c r="T149" s="197"/>
      <c r="U149" s="43"/>
      <c r="V149" s="12"/>
      <c r="W149" s="12"/>
      <c r="X149" s="13"/>
      <c r="Y149" s="14"/>
      <c r="Z149" s="14"/>
      <c r="AA149" s="14"/>
      <c r="AB149" s="14"/>
      <c r="AC149" s="14"/>
      <c r="AD149" s="14"/>
      <c r="AE149" s="14"/>
      <c r="AF149" s="14"/>
      <c r="AG149" s="14"/>
      <c r="AH149" s="14"/>
      <c r="AI149" s="14"/>
      <c r="AJ149" s="14"/>
    </row>
    <row r="150" spans="1:36" ht="159" customHeight="1" x14ac:dyDescent="0.25">
      <c r="A150" s="185"/>
      <c r="B150" s="211"/>
      <c r="C150" s="187"/>
      <c r="D150" s="189"/>
      <c r="E150" s="191"/>
      <c r="F150" s="191"/>
      <c r="G150" s="187"/>
      <c r="H150" s="187"/>
      <c r="I150" s="4" t="s">
        <v>20</v>
      </c>
      <c r="J150" s="4">
        <v>14</v>
      </c>
      <c r="K150" s="85">
        <v>0</v>
      </c>
      <c r="L150" s="164">
        <v>10</v>
      </c>
      <c r="M150" s="164">
        <v>5</v>
      </c>
      <c r="N150" s="163">
        <f t="shared" si="5"/>
        <v>29</v>
      </c>
      <c r="O150" s="193"/>
      <c r="P150" s="208"/>
      <c r="Q150" s="209"/>
      <c r="R150" s="210"/>
      <c r="S150" s="44"/>
      <c r="T150" s="198"/>
      <c r="U150" s="45"/>
      <c r="V150" s="33"/>
      <c r="W150" s="33"/>
      <c r="X150" s="13"/>
      <c r="Y150" s="14"/>
      <c r="Z150" s="14"/>
      <c r="AA150" s="14"/>
      <c r="AB150" s="14"/>
      <c r="AC150" s="14"/>
      <c r="AD150" s="14"/>
      <c r="AE150" s="14"/>
      <c r="AF150" s="14"/>
      <c r="AG150" s="14"/>
      <c r="AH150" s="14"/>
      <c r="AI150" s="14"/>
      <c r="AJ150" s="14"/>
    </row>
    <row r="151" spans="1:36" ht="78" customHeight="1" x14ac:dyDescent="0.25">
      <c r="A151" s="185"/>
      <c r="B151" s="211"/>
      <c r="C151" s="186" t="s">
        <v>296</v>
      </c>
      <c r="D151" s="188" t="s">
        <v>303</v>
      </c>
      <c r="E151" s="190">
        <v>43832</v>
      </c>
      <c r="F151" s="190">
        <v>44196</v>
      </c>
      <c r="G151" s="186" t="s">
        <v>298</v>
      </c>
      <c r="H151" s="186" t="s">
        <v>301</v>
      </c>
      <c r="I151" s="1" t="s">
        <v>19</v>
      </c>
      <c r="J151" s="4">
        <v>2</v>
      </c>
      <c r="K151" s="85">
        <v>2</v>
      </c>
      <c r="L151" s="164">
        <v>5</v>
      </c>
      <c r="M151" s="164">
        <v>5</v>
      </c>
      <c r="N151" s="163">
        <f t="shared" si="5"/>
        <v>14</v>
      </c>
      <c r="O151" s="192">
        <f>+N152/N151</f>
        <v>1</v>
      </c>
      <c r="P151" s="205" t="s">
        <v>449</v>
      </c>
      <c r="Q151" s="206"/>
      <c r="R151" s="207"/>
      <c r="S151" s="42"/>
      <c r="T151" s="197"/>
      <c r="U151" s="43"/>
      <c r="V151" s="12"/>
      <c r="W151" s="12"/>
      <c r="X151" s="13"/>
      <c r="Y151" s="14"/>
      <c r="Z151" s="14"/>
      <c r="AA151" s="14"/>
      <c r="AB151" s="14"/>
      <c r="AC151" s="14"/>
      <c r="AD151" s="14"/>
      <c r="AE151" s="14"/>
      <c r="AF151" s="14"/>
      <c r="AG151" s="14"/>
      <c r="AH151" s="14"/>
      <c r="AI151" s="14"/>
      <c r="AJ151" s="14"/>
    </row>
    <row r="152" spans="1:36" ht="85.5" customHeight="1" x14ac:dyDescent="0.25">
      <c r="A152" s="185"/>
      <c r="B152" s="189"/>
      <c r="C152" s="187"/>
      <c r="D152" s="189"/>
      <c r="E152" s="191"/>
      <c r="F152" s="191"/>
      <c r="G152" s="187"/>
      <c r="H152" s="187"/>
      <c r="I152" s="4" t="s">
        <v>20</v>
      </c>
      <c r="J152" s="4">
        <v>3</v>
      </c>
      <c r="K152" s="85">
        <v>0</v>
      </c>
      <c r="L152" s="164">
        <v>6</v>
      </c>
      <c r="M152" s="164">
        <v>5</v>
      </c>
      <c r="N152" s="163">
        <f t="shared" si="5"/>
        <v>14</v>
      </c>
      <c r="O152" s="193"/>
      <c r="P152" s="208"/>
      <c r="Q152" s="209"/>
      <c r="R152" s="210"/>
      <c r="S152" s="44"/>
      <c r="T152" s="198"/>
      <c r="U152" s="45"/>
      <c r="V152" s="33"/>
      <c r="W152" s="33"/>
      <c r="X152" s="13"/>
      <c r="Y152" s="14"/>
      <c r="Z152" s="14"/>
      <c r="AA152" s="14"/>
      <c r="AB152" s="14"/>
      <c r="AC152" s="14"/>
      <c r="AD152" s="14"/>
      <c r="AE152" s="14"/>
      <c r="AF152" s="14"/>
      <c r="AG152" s="14"/>
      <c r="AH152" s="14"/>
      <c r="AI152" s="14"/>
      <c r="AJ152" s="14"/>
    </row>
    <row r="153" spans="1:36" ht="28.5" customHeight="1" x14ac:dyDescent="0.25">
      <c r="A153" s="5"/>
      <c r="B153" s="232" t="s">
        <v>10</v>
      </c>
      <c r="C153" s="233"/>
      <c r="D153" s="233"/>
      <c r="E153" s="233"/>
      <c r="F153" s="233"/>
      <c r="G153" s="233"/>
      <c r="H153" s="233"/>
      <c r="I153" s="233"/>
      <c r="J153" s="233"/>
      <c r="K153" s="233"/>
      <c r="L153" s="233"/>
      <c r="M153" s="233"/>
      <c r="N153" s="234"/>
      <c r="O153" s="3">
        <f>SUM(O147:O152)/3</f>
        <v>1.2037037037037037</v>
      </c>
      <c r="P153" s="82"/>
      <c r="Q153" s="83"/>
      <c r="R153" s="84"/>
      <c r="S153" s="5"/>
      <c r="T153" s="12"/>
      <c r="U153" s="12"/>
      <c r="V153" s="12"/>
      <c r="W153" s="12"/>
      <c r="X153" s="13"/>
      <c r="Y153" s="14"/>
      <c r="Z153" s="14"/>
      <c r="AA153" s="14"/>
      <c r="AB153" s="14"/>
      <c r="AC153" s="14"/>
      <c r="AD153" s="14"/>
      <c r="AE153" s="14"/>
      <c r="AF153" s="14"/>
      <c r="AG153" s="14"/>
      <c r="AH153" s="14"/>
      <c r="AI153" s="14"/>
      <c r="AJ153" s="14"/>
    </row>
    <row r="154" spans="1:36" ht="43.5" customHeight="1" x14ac:dyDescent="0.25">
      <c r="A154" s="5"/>
      <c r="B154" s="243" t="s">
        <v>127</v>
      </c>
      <c r="C154" s="244"/>
      <c r="D154" s="244"/>
      <c r="E154" s="244"/>
      <c r="F154" s="244"/>
      <c r="G154" s="244"/>
      <c r="H154" s="244"/>
      <c r="I154" s="244"/>
      <c r="J154" s="244"/>
      <c r="K154" s="245"/>
      <c r="L154" s="212" t="s">
        <v>11</v>
      </c>
      <c r="M154" s="212"/>
      <c r="N154" s="342">
        <v>7.7299999999999994E-2</v>
      </c>
      <c r="O154" s="343"/>
      <c r="P154" s="213" t="s">
        <v>33</v>
      </c>
      <c r="Q154" s="213"/>
      <c r="R154" s="129">
        <f>O183*N154</f>
        <v>8.0851475524475511E-2</v>
      </c>
      <c r="S154" s="34"/>
      <c r="T154" s="35"/>
      <c r="U154" s="35"/>
      <c r="V154" s="35"/>
      <c r="W154" s="12"/>
      <c r="X154" s="13"/>
      <c r="Y154" s="14"/>
      <c r="Z154" s="14"/>
      <c r="AA154" s="14"/>
      <c r="AB154" s="14"/>
      <c r="AC154" s="14"/>
      <c r="AD154" s="14"/>
      <c r="AE154" s="14"/>
      <c r="AF154" s="14"/>
      <c r="AG154" s="14"/>
      <c r="AH154" s="14"/>
      <c r="AI154" s="14"/>
      <c r="AJ154" s="14"/>
    </row>
    <row r="155" spans="1:36" ht="45" customHeight="1" x14ac:dyDescent="0.25">
      <c r="A155" s="5"/>
      <c r="B155" s="214" t="s">
        <v>6</v>
      </c>
      <c r="C155" s="216" t="s">
        <v>29</v>
      </c>
      <c r="D155" s="216" t="s">
        <v>196</v>
      </c>
      <c r="E155" s="216" t="s">
        <v>8</v>
      </c>
      <c r="F155" s="216" t="s">
        <v>9</v>
      </c>
      <c r="G155" s="216" t="s">
        <v>3</v>
      </c>
      <c r="H155" s="216" t="s">
        <v>4</v>
      </c>
      <c r="I155" s="246" t="s">
        <v>27</v>
      </c>
      <c r="J155" s="247"/>
      <c r="K155" s="247"/>
      <c r="L155" s="247"/>
      <c r="M155" s="247"/>
      <c r="N155" s="247"/>
      <c r="O155" s="248"/>
      <c r="P155" s="199" t="s">
        <v>28</v>
      </c>
      <c r="Q155" s="200"/>
      <c r="R155" s="201"/>
      <c r="S155" s="19"/>
      <c r="T155" s="37"/>
      <c r="U155" s="38"/>
      <c r="V155" s="37"/>
      <c r="W155" s="12"/>
      <c r="X155" s="12"/>
      <c r="Y155" s="14"/>
      <c r="Z155" s="14"/>
      <c r="AA155" s="14"/>
      <c r="AB155" s="14"/>
      <c r="AC155" s="14"/>
      <c r="AD155" s="14"/>
      <c r="AE155" s="14"/>
      <c r="AF155" s="14"/>
      <c r="AG155" s="14"/>
      <c r="AH155" s="14"/>
      <c r="AI155" s="14"/>
      <c r="AJ155" s="14"/>
    </row>
    <row r="156" spans="1:36" ht="39" customHeight="1" x14ac:dyDescent="0.25">
      <c r="A156" s="6"/>
      <c r="B156" s="215"/>
      <c r="C156" s="217"/>
      <c r="D156" s="217"/>
      <c r="E156" s="217"/>
      <c r="F156" s="217"/>
      <c r="G156" s="217"/>
      <c r="H156" s="217"/>
      <c r="I156" s="36" t="s">
        <v>30</v>
      </c>
      <c r="J156" s="39" t="s">
        <v>21</v>
      </c>
      <c r="K156" s="152" t="s">
        <v>401</v>
      </c>
      <c r="L156" s="39" t="s">
        <v>424</v>
      </c>
      <c r="M156" s="39" t="s">
        <v>23</v>
      </c>
      <c r="N156" s="39" t="s">
        <v>15</v>
      </c>
      <c r="O156" s="72" t="s">
        <v>85</v>
      </c>
      <c r="P156" s="202"/>
      <c r="Q156" s="203"/>
      <c r="R156" s="204"/>
      <c r="S156" s="40"/>
      <c r="T156" s="41"/>
      <c r="U156" s="41"/>
      <c r="V156" s="41"/>
      <c r="W156" s="33"/>
      <c r="X156" s="13"/>
      <c r="Y156" s="14"/>
      <c r="Z156" s="14"/>
      <c r="AA156" s="14"/>
      <c r="AB156" s="14"/>
      <c r="AC156" s="14"/>
      <c r="AD156" s="14"/>
      <c r="AE156" s="14"/>
      <c r="AF156" s="14"/>
      <c r="AG156" s="14"/>
      <c r="AH156" s="14"/>
      <c r="AI156" s="14"/>
      <c r="AJ156" s="14"/>
    </row>
    <row r="157" spans="1:36" ht="78" customHeight="1" x14ac:dyDescent="0.25">
      <c r="A157" s="185"/>
      <c r="B157" s="188" t="s">
        <v>136</v>
      </c>
      <c r="C157" s="186" t="s">
        <v>128</v>
      </c>
      <c r="D157" s="188" t="s">
        <v>271</v>
      </c>
      <c r="E157" s="190">
        <v>43862</v>
      </c>
      <c r="F157" s="190">
        <v>43889</v>
      </c>
      <c r="G157" s="186" t="s">
        <v>396</v>
      </c>
      <c r="H157" s="186" t="s">
        <v>272</v>
      </c>
      <c r="I157" s="1" t="s">
        <v>19</v>
      </c>
      <c r="J157" s="103">
        <v>1</v>
      </c>
      <c r="K157" s="103">
        <v>0</v>
      </c>
      <c r="L157" s="103">
        <v>0</v>
      </c>
      <c r="M157" s="103">
        <v>0</v>
      </c>
      <c r="N157" s="103">
        <f>+J157+K157+L157+M157</f>
        <v>1</v>
      </c>
      <c r="O157" s="192">
        <f>+N158/N157</f>
        <v>1</v>
      </c>
      <c r="P157" s="179" t="s">
        <v>404</v>
      </c>
      <c r="Q157" s="180"/>
      <c r="R157" s="181"/>
      <c r="S157" s="42"/>
      <c r="T157" s="197"/>
      <c r="U157" s="43"/>
      <c r="V157" s="12"/>
      <c r="W157" s="12"/>
      <c r="X157" s="13"/>
      <c r="Y157" s="14"/>
      <c r="Z157" s="14"/>
      <c r="AA157" s="14"/>
      <c r="AB157" s="14"/>
      <c r="AC157" s="14"/>
      <c r="AD157" s="14"/>
      <c r="AE157" s="14"/>
      <c r="AF157" s="14"/>
      <c r="AG157" s="14"/>
      <c r="AH157" s="14"/>
      <c r="AI157" s="14"/>
      <c r="AJ157" s="14"/>
    </row>
    <row r="158" spans="1:36" ht="63" customHeight="1" x14ac:dyDescent="0.25">
      <c r="A158" s="185"/>
      <c r="B158" s="211"/>
      <c r="C158" s="187"/>
      <c r="D158" s="189"/>
      <c r="E158" s="191"/>
      <c r="F158" s="191"/>
      <c r="G158" s="187"/>
      <c r="H158" s="187"/>
      <c r="I158" s="4" t="s">
        <v>20</v>
      </c>
      <c r="J158" s="103">
        <v>0</v>
      </c>
      <c r="K158" s="103">
        <v>1</v>
      </c>
      <c r="L158" s="103">
        <v>0</v>
      </c>
      <c r="M158" s="103">
        <v>0</v>
      </c>
      <c r="N158" s="103">
        <f>+J158+K158+L158+M158</f>
        <v>1</v>
      </c>
      <c r="O158" s="193"/>
      <c r="P158" s="182"/>
      <c r="Q158" s="183"/>
      <c r="R158" s="184"/>
      <c r="S158" s="44"/>
      <c r="T158" s="198"/>
      <c r="U158" s="45"/>
      <c r="V158" s="33"/>
      <c r="W158" s="33"/>
      <c r="X158" s="13"/>
      <c r="Y158" s="14"/>
      <c r="Z158" s="14"/>
      <c r="AA158" s="14"/>
      <c r="AB158" s="14"/>
      <c r="AC158" s="14"/>
      <c r="AD158" s="14"/>
      <c r="AE158" s="14"/>
      <c r="AF158" s="14"/>
      <c r="AG158" s="14"/>
      <c r="AH158" s="14"/>
      <c r="AI158" s="14"/>
      <c r="AJ158" s="14"/>
    </row>
    <row r="159" spans="1:36" ht="61.5" customHeight="1" x14ac:dyDescent="0.25">
      <c r="A159" s="185"/>
      <c r="B159" s="211"/>
      <c r="C159" s="186" t="s">
        <v>129</v>
      </c>
      <c r="D159" s="188" t="s">
        <v>273</v>
      </c>
      <c r="E159" s="190">
        <v>43862</v>
      </c>
      <c r="F159" s="190">
        <v>44012</v>
      </c>
      <c r="G159" s="186" t="s">
        <v>399</v>
      </c>
      <c r="H159" s="186" t="s">
        <v>274</v>
      </c>
      <c r="I159" s="1" t="s">
        <v>19</v>
      </c>
      <c r="J159" s="4">
        <v>0</v>
      </c>
      <c r="K159" s="1">
        <v>0</v>
      </c>
      <c r="L159" s="1">
        <v>1</v>
      </c>
      <c r="M159" s="1">
        <v>0</v>
      </c>
      <c r="N159" s="103">
        <f t="shared" ref="N159:N182" si="6">+J159+K159+L159+M159</f>
        <v>1</v>
      </c>
      <c r="O159" s="192">
        <f>+N160/N159</f>
        <v>1</v>
      </c>
      <c r="P159" s="179" t="s">
        <v>440</v>
      </c>
      <c r="Q159" s="180"/>
      <c r="R159" s="181"/>
      <c r="S159" s="42"/>
      <c r="T159" s="198"/>
      <c r="U159" s="43"/>
      <c r="V159" s="12"/>
      <c r="W159" s="12"/>
      <c r="X159" s="13"/>
      <c r="Y159" s="14"/>
      <c r="Z159" s="14"/>
      <c r="AA159" s="14"/>
      <c r="AB159" s="14"/>
      <c r="AC159" s="14"/>
      <c r="AD159" s="14"/>
      <c r="AE159" s="14"/>
      <c r="AF159" s="14"/>
      <c r="AG159" s="14"/>
      <c r="AH159" s="14"/>
      <c r="AI159" s="14"/>
      <c r="AJ159" s="14"/>
    </row>
    <row r="160" spans="1:36" ht="91.5" customHeight="1" x14ac:dyDescent="0.25">
      <c r="A160" s="185"/>
      <c r="B160" s="211"/>
      <c r="C160" s="187"/>
      <c r="D160" s="189"/>
      <c r="E160" s="191"/>
      <c r="F160" s="191"/>
      <c r="G160" s="187"/>
      <c r="H160" s="187"/>
      <c r="I160" s="4" t="s">
        <v>20</v>
      </c>
      <c r="J160" s="4">
        <v>0</v>
      </c>
      <c r="K160" s="4">
        <v>0</v>
      </c>
      <c r="L160" s="4">
        <v>0.9</v>
      </c>
      <c r="M160" s="4">
        <v>0.1</v>
      </c>
      <c r="N160" s="103">
        <f t="shared" si="6"/>
        <v>1</v>
      </c>
      <c r="O160" s="193"/>
      <c r="P160" s="182"/>
      <c r="Q160" s="183"/>
      <c r="R160" s="184"/>
      <c r="S160" s="44"/>
      <c r="T160" s="198"/>
      <c r="U160" s="45"/>
      <c r="V160" s="33"/>
      <c r="W160" s="33"/>
      <c r="X160" s="13"/>
      <c r="Y160" s="14"/>
      <c r="Z160" s="14"/>
      <c r="AA160" s="14"/>
      <c r="AB160" s="14"/>
      <c r="AC160" s="14"/>
      <c r="AD160" s="14"/>
      <c r="AE160" s="14"/>
      <c r="AF160" s="14"/>
      <c r="AG160" s="14"/>
      <c r="AH160" s="14"/>
      <c r="AI160" s="14"/>
      <c r="AJ160" s="14"/>
    </row>
    <row r="161" spans="1:36" ht="48.75" customHeight="1" x14ac:dyDescent="0.25">
      <c r="A161" s="185"/>
      <c r="B161" s="211"/>
      <c r="C161" s="186" t="s">
        <v>130</v>
      </c>
      <c r="D161" s="188" t="s">
        <v>275</v>
      </c>
      <c r="E161" s="190">
        <v>43862</v>
      </c>
      <c r="F161" s="190">
        <v>43889</v>
      </c>
      <c r="G161" s="186" t="s">
        <v>396</v>
      </c>
      <c r="H161" s="186" t="s">
        <v>272</v>
      </c>
      <c r="I161" s="1" t="s">
        <v>19</v>
      </c>
      <c r="J161" s="104">
        <v>1</v>
      </c>
      <c r="K161" s="1">
        <v>0</v>
      </c>
      <c r="L161" s="1">
        <v>0</v>
      </c>
      <c r="M161" s="1">
        <v>0</v>
      </c>
      <c r="N161" s="103">
        <f t="shared" si="6"/>
        <v>1</v>
      </c>
      <c r="O161" s="192">
        <f>+N162/N161</f>
        <v>1</v>
      </c>
      <c r="P161" s="179" t="s">
        <v>431</v>
      </c>
      <c r="Q161" s="180"/>
      <c r="R161" s="181"/>
      <c r="S161" s="42"/>
      <c r="T161" s="46"/>
      <c r="U161" s="43"/>
      <c r="V161" s="12"/>
      <c r="W161" s="12"/>
      <c r="X161" s="13"/>
      <c r="Y161" s="14"/>
      <c r="Z161" s="14"/>
      <c r="AA161" s="14"/>
      <c r="AB161" s="14"/>
      <c r="AC161" s="14"/>
      <c r="AD161" s="14"/>
      <c r="AE161" s="14"/>
      <c r="AF161" s="14"/>
      <c r="AG161" s="14"/>
      <c r="AH161" s="14"/>
      <c r="AI161" s="14"/>
      <c r="AJ161" s="14"/>
    </row>
    <row r="162" spans="1:36" ht="48.75" customHeight="1" x14ac:dyDescent="0.25">
      <c r="A162" s="185"/>
      <c r="B162" s="211"/>
      <c r="C162" s="187"/>
      <c r="D162" s="189"/>
      <c r="E162" s="191"/>
      <c r="F162" s="191"/>
      <c r="G162" s="187"/>
      <c r="H162" s="187"/>
      <c r="I162" s="4" t="s">
        <v>20</v>
      </c>
      <c r="J162" s="92">
        <v>0</v>
      </c>
      <c r="K162" s="4">
        <v>1</v>
      </c>
      <c r="L162" s="4">
        <v>0</v>
      </c>
      <c r="M162" s="4">
        <v>0</v>
      </c>
      <c r="N162" s="103">
        <f t="shared" si="6"/>
        <v>1</v>
      </c>
      <c r="O162" s="193"/>
      <c r="P162" s="182"/>
      <c r="Q162" s="183"/>
      <c r="R162" s="184"/>
      <c r="S162" s="44"/>
      <c r="T162" s="46"/>
      <c r="U162" s="45"/>
      <c r="V162" s="33"/>
      <c r="W162" s="33"/>
      <c r="X162" s="13"/>
      <c r="Y162" s="14"/>
      <c r="Z162" s="14"/>
      <c r="AA162" s="14"/>
      <c r="AB162" s="14"/>
      <c r="AC162" s="14"/>
      <c r="AD162" s="14"/>
      <c r="AE162" s="14"/>
      <c r="AF162" s="14"/>
      <c r="AG162" s="14"/>
      <c r="AH162" s="14"/>
      <c r="AI162" s="14"/>
      <c r="AJ162" s="14"/>
    </row>
    <row r="163" spans="1:36" ht="48.75" customHeight="1" x14ac:dyDescent="0.25">
      <c r="A163" s="185"/>
      <c r="B163" s="211"/>
      <c r="C163" s="186" t="s">
        <v>131</v>
      </c>
      <c r="D163" s="188" t="s">
        <v>276</v>
      </c>
      <c r="E163" s="190">
        <v>43862</v>
      </c>
      <c r="F163" s="190">
        <v>43889</v>
      </c>
      <c r="G163" s="186" t="s">
        <v>396</v>
      </c>
      <c r="H163" s="186" t="s">
        <v>272</v>
      </c>
      <c r="I163" s="1" t="s">
        <v>19</v>
      </c>
      <c r="J163" s="92">
        <v>1</v>
      </c>
      <c r="K163" s="4">
        <v>0</v>
      </c>
      <c r="L163" s="4">
        <v>0</v>
      </c>
      <c r="M163" s="1">
        <v>0</v>
      </c>
      <c r="N163" s="103">
        <f t="shared" si="6"/>
        <v>1</v>
      </c>
      <c r="O163" s="192">
        <f>+N164/N163</f>
        <v>1</v>
      </c>
      <c r="P163" s="179" t="s">
        <v>432</v>
      </c>
      <c r="Q163" s="180"/>
      <c r="R163" s="181"/>
      <c r="S163" s="42"/>
      <c r="T163" s="46"/>
      <c r="U163" s="43"/>
      <c r="V163" s="12"/>
      <c r="W163" s="12"/>
      <c r="X163" s="13"/>
      <c r="Y163" s="14"/>
      <c r="Z163" s="14"/>
      <c r="AA163" s="14"/>
      <c r="AB163" s="14"/>
      <c r="AC163" s="14"/>
      <c r="AD163" s="14"/>
      <c r="AE163" s="14"/>
      <c r="AF163" s="14"/>
      <c r="AG163" s="14"/>
      <c r="AH163" s="14"/>
      <c r="AI163" s="14"/>
      <c r="AJ163" s="14"/>
    </row>
    <row r="164" spans="1:36" ht="48.75" customHeight="1" x14ac:dyDescent="0.25">
      <c r="A164" s="185"/>
      <c r="B164" s="211"/>
      <c r="C164" s="187"/>
      <c r="D164" s="189"/>
      <c r="E164" s="191"/>
      <c r="F164" s="191"/>
      <c r="G164" s="187"/>
      <c r="H164" s="187"/>
      <c r="I164" s="4" t="s">
        <v>20</v>
      </c>
      <c r="J164" s="92">
        <v>0</v>
      </c>
      <c r="K164" s="4">
        <v>1</v>
      </c>
      <c r="L164" s="4">
        <v>0</v>
      </c>
      <c r="M164" s="1">
        <v>0</v>
      </c>
      <c r="N164" s="103">
        <f t="shared" si="6"/>
        <v>1</v>
      </c>
      <c r="O164" s="193"/>
      <c r="P164" s="182"/>
      <c r="Q164" s="183"/>
      <c r="R164" s="184"/>
      <c r="S164" s="44"/>
      <c r="T164" s="46"/>
      <c r="U164" s="45"/>
      <c r="V164" s="33"/>
      <c r="W164" s="33"/>
      <c r="X164" s="13"/>
      <c r="Y164" s="14"/>
      <c r="Z164" s="14"/>
      <c r="AA164" s="14"/>
      <c r="AB164" s="14"/>
      <c r="AC164" s="14"/>
      <c r="AD164" s="14"/>
      <c r="AE164" s="14"/>
      <c r="AF164" s="14"/>
      <c r="AG164" s="14"/>
      <c r="AH164" s="14"/>
      <c r="AI164" s="14"/>
      <c r="AJ164" s="14"/>
    </row>
    <row r="165" spans="1:36" ht="58.5" customHeight="1" x14ac:dyDescent="0.25">
      <c r="A165" s="185"/>
      <c r="B165" s="211"/>
      <c r="C165" s="186" t="s">
        <v>132</v>
      </c>
      <c r="D165" s="188" t="s">
        <v>277</v>
      </c>
      <c r="E165" s="190">
        <v>43862</v>
      </c>
      <c r="F165" s="190">
        <v>43889</v>
      </c>
      <c r="G165" s="186" t="s">
        <v>396</v>
      </c>
      <c r="H165" s="186" t="s">
        <v>272</v>
      </c>
      <c r="I165" s="1" t="s">
        <v>19</v>
      </c>
      <c r="J165" s="92">
        <v>1</v>
      </c>
      <c r="K165" s="4">
        <v>0</v>
      </c>
      <c r="L165" s="4">
        <v>0</v>
      </c>
      <c r="M165" s="1">
        <v>0</v>
      </c>
      <c r="N165" s="103">
        <f t="shared" si="6"/>
        <v>1</v>
      </c>
      <c r="O165" s="192">
        <f>+N166/N165</f>
        <v>1</v>
      </c>
      <c r="P165" s="179" t="s">
        <v>405</v>
      </c>
      <c r="Q165" s="180"/>
      <c r="R165" s="181"/>
      <c r="S165" s="42"/>
      <c r="T165" s="46"/>
      <c r="U165" s="43"/>
      <c r="V165" s="12"/>
      <c r="W165" s="12"/>
      <c r="X165" s="13"/>
      <c r="Y165" s="14"/>
      <c r="Z165" s="14"/>
      <c r="AA165" s="14"/>
      <c r="AB165" s="14"/>
      <c r="AC165" s="14"/>
      <c r="AD165" s="14"/>
      <c r="AE165" s="14"/>
      <c r="AF165" s="14"/>
      <c r="AG165" s="14"/>
      <c r="AH165" s="14"/>
      <c r="AI165" s="14"/>
      <c r="AJ165" s="14"/>
    </row>
    <row r="166" spans="1:36" ht="55.5" customHeight="1" x14ac:dyDescent="0.25">
      <c r="A166" s="185"/>
      <c r="B166" s="211"/>
      <c r="C166" s="187"/>
      <c r="D166" s="189"/>
      <c r="E166" s="191"/>
      <c r="F166" s="191"/>
      <c r="G166" s="187"/>
      <c r="H166" s="187"/>
      <c r="I166" s="4" t="s">
        <v>20</v>
      </c>
      <c r="J166" s="92">
        <v>0</v>
      </c>
      <c r="K166" s="4">
        <v>1</v>
      </c>
      <c r="L166" s="4">
        <v>0</v>
      </c>
      <c r="M166" s="1">
        <v>0</v>
      </c>
      <c r="N166" s="103">
        <f t="shared" si="6"/>
        <v>1</v>
      </c>
      <c r="O166" s="193"/>
      <c r="P166" s="182"/>
      <c r="Q166" s="183"/>
      <c r="R166" s="184"/>
      <c r="S166" s="44"/>
      <c r="T166" s="46"/>
      <c r="U166" s="45"/>
      <c r="V166" s="33"/>
      <c r="W166" s="33"/>
      <c r="X166" s="13"/>
      <c r="Y166" s="14"/>
      <c r="Z166" s="14"/>
      <c r="AA166" s="14"/>
      <c r="AB166" s="14"/>
      <c r="AC166" s="14"/>
      <c r="AD166" s="14"/>
      <c r="AE166" s="14"/>
      <c r="AF166" s="14"/>
      <c r="AG166" s="14"/>
      <c r="AH166" s="14"/>
      <c r="AI166" s="14"/>
      <c r="AJ166" s="14"/>
    </row>
    <row r="167" spans="1:36" ht="62.25" customHeight="1" x14ac:dyDescent="0.25">
      <c r="A167" s="185"/>
      <c r="B167" s="211"/>
      <c r="C167" s="186" t="s">
        <v>133</v>
      </c>
      <c r="D167" s="188" t="s">
        <v>278</v>
      </c>
      <c r="E167" s="190">
        <v>43831</v>
      </c>
      <c r="F167" s="190">
        <v>44196</v>
      </c>
      <c r="G167" s="186" t="s">
        <v>397</v>
      </c>
      <c r="H167" s="186" t="s">
        <v>137</v>
      </c>
      <c r="I167" s="1" t="s">
        <v>19</v>
      </c>
      <c r="J167" s="4">
        <v>68</v>
      </c>
      <c r="K167" s="4">
        <v>69</v>
      </c>
      <c r="L167" s="4">
        <v>141</v>
      </c>
      <c r="M167" s="4">
        <v>0</v>
      </c>
      <c r="N167" s="103">
        <f t="shared" si="6"/>
        <v>278</v>
      </c>
      <c r="O167" s="192">
        <f>+N168/N167</f>
        <v>1</v>
      </c>
      <c r="P167" s="179" t="s">
        <v>433</v>
      </c>
      <c r="Q167" s="180"/>
      <c r="R167" s="181"/>
      <c r="S167" s="42"/>
      <c r="T167" s="46"/>
      <c r="U167" s="43"/>
      <c r="V167" s="12"/>
      <c r="W167" s="12"/>
      <c r="X167" s="13"/>
      <c r="Y167" s="14"/>
      <c r="Z167" s="14"/>
      <c r="AA167" s="14"/>
      <c r="AB167" s="14"/>
      <c r="AC167" s="14"/>
      <c r="AD167" s="14"/>
      <c r="AE167" s="14"/>
      <c r="AF167" s="14"/>
      <c r="AG167" s="14"/>
      <c r="AH167" s="14"/>
      <c r="AI167" s="14"/>
      <c r="AJ167" s="14"/>
    </row>
    <row r="168" spans="1:36" ht="48.75" customHeight="1" x14ac:dyDescent="0.25">
      <c r="A168" s="185"/>
      <c r="B168" s="211"/>
      <c r="C168" s="187"/>
      <c r="D168" s="189"/>
      <c r="E168" s="191"/>
      <c r="F168" s="191"/>
      <c r="G168" s="187"/>
      <c r="H168" s="187"/>
      <c r="I168" s="4" t="s">
        <v>20</v>
      </c>
      <c r="J168" s="4">
        <v>68</v>
      </c>
      <c r="K168" s="4">
        <v>69</v>
      </c>
      <c r="L168" s="4">
        <v>141</v>
      </c>
      <c r="M168" s="4">
        <v>0</v>
      </c>
      <c r="N168" s="103">
        <f t="shared" si="6"/>
        <v>278</v>
      </c>
      <c r="O168" s="193"/>
      <c r="P168" s="182"/>
      <c r="Q168" s="183"/>
      <c r="R168" s="184"/>
      <c r="S168" s="44"/>
      <c r="T168" s="46"/>
      <c r="U168" s="45"/>
      <c r="V168" s="33"/>
      <c r="W168" s="33"/>
      <c r="X168" s="13"/>
      <c r="Y168" s="14"/>
      <c r="Z168" s="14"/>
      <c r="AA168" s="14"/>
      <c r="AB168" s="14"/>
      <c r="AC168" s="14"/>
      <c r="AD168" s="14"/>
      <c r="AE168" s="14"/>
      <c r="AF168" s="14"/>
      <c r="AG168" s="14"/>
      <c r="AH168" s="14"/>
      <c r="AI168" s="14"/>
      <c r="AJ168" s="14"/>
    </row>
    <row r="169" spans="1:36" ht="72" customHeight="1" x14ac:dyDescent="0.25">
      <c r="A169" s="185"/>
      <c r="B169" s="211"/>
      <c r="C169" s="186" t="s">
        <v>134</v>
      </c>
      <c r="D169" s="188" t="s">
        <v>279</v>
      </c>
      <c r="E169" s="190">
        <v>43831</v>
      </c>
      <c r="F169" s="190">
        <v>44104</v>
      </c>
      <c r="G169" s="186" t="s">
        <v>398</v>
      </c>
      <c r="H169" s="186" t="s">
        <v>280</v>
      </c>
      <c r="I169" s="1" t="s">
        <v>19</v>
      </c>
      <c r="J169" s="4">
        <v>1</v>
      </c>
      <c r="K169" s="4">
        <v>1</v>
      </c>
      <c r="L169" s="4">
        <v>1</v>
      </c>
      <c r="M169" s="4">
        <v>1</v>
      </c>
      <c r="N169" s="103">
        <f t="shared" si="6"/>
        <v>4</v>
      </c>
      <c r="O169" s="192">
        <f>+N170/N169</f>
        <v>1</v>
      </c>
      <c r="P169" s="179" t="s">
        <v>441</v>
      </c>
      <c r="Q169" s="180"/>
      <c r="R169" s="181"/>
      <c r="S169" s="42"/>
      <c r="T169" s="147"/>
      <c r="U169" s="43"/>
      <c r="V169" s="12"/>
      <c r="W169" s="12"/>
      <c r="X169" s="13"/>
      <c r="Y169" s="14"/>
      <c r="Z169" s="14"/>
      <c r="AA169" s="14"/>
      <c r="AB169" s="14"/>
      <c r="AC169" s="14"/>
      <c r="AD169" s="14"/>
      <c r="AE169" s="14"/>
      <c r="AF169" s="14"/>
      <c r="AG169" s="14"/>
      <c r="AH169" s="14"/>
      <c r="AI169" s="14"/>
      <c r="AJ169" s="14"/>
    </row>
    <row r="170" spans="1:36" ht="64.5" customHeight="1" x14ac:dyDescent="0.25">
      <c r="A170" s="185"/>
      <c r="B170" s="211"/>
      <c r="C170" s="187"/>
      <c r="D170" s="189"/>
      <c r="E170" s="191"/>
      <c r="F170" s="191"/>
      <c r="G170" s="187"/>
      <c r="H170" s="187"/>
      <c r="I170" s="4" t="s">
        <v>20</v>
      </c>
      <c r="J170" s="4">
        <v>0</v>
      </c>
      <c r="K170" s="4">
        <v>0</v>
      </c>
      <c r="L170" s="4">
        <v>1</v>
      </c>
      <c r="M170" s="4">
        <v>3</v>
      </c>
      <c r="N170" s="103">
        <f t="shared" si="6"/>
        <v>4</v>
      </c>
      <c r="O170" s="193"/>
      <c r="P170" s="182"/>
      <c r="Q170" s="183"/>
      <c r="R170" s="184"/>
      <c r="S170" s="44"/>
      <c r="T170" s="147"/>
      <c r="U170" s="45"/>
      <c r="V170" s="33"/>
      <c r="W170" s="33"/>
      <c r="X170" s="13"/>
      <c r="Y170" s="14"/>
      <c r="Z170" s="14"/>
      <c r="AA170" s="14"/>
      <c r="AB170" s="14"/>
      <c r="AC170" s="14"/>
      <c r="AD170" s="14"/>
      <c r="AE170" s="14"/>
      <c r="AF170" s="14"/>
      <c r="AG170" s="14"/>
      <c r="AH170" s="14"/>
      <c r="AI170" s="14"/>
      <c r="AJ170" s="14"/>
    </row>
    <row r="171" spans="1:36" ht="79.5" customHeight="1" x14ac:dyDescent="0.25">
      <c r="A171" s="185"/>
      <c r="B171" s="211"/>
      <c r="C171" s="186" t="s">
        <v>135</v>
      </c>
      <c r="D171" s="188" t="s">
        <v>281</v>
      </c>
      <c r="E171" s="190">
        <v>43831</v>
      </c>
      <c r="F171" s="190">
        <v>44196</v>
      </c>
      <c r="G171" s="186" t="s">
        <v>398</v>
      </c>
      <c r="H171" s="186" t="s">
        <v>220</v>
      </c>
      <c r="I171" s="1" t="s">
        <v>19</v>
      </c>
      <c r="J171" s="4">
        <v>1102</v>
      </c>
      <c r="K171" s="4">
        <v>3555</v>
      </c>
      <c r="L171" s="4">
        <v>2205</v>
      </c>
      <c r="M171" s="1">
        <v>0</v>
      </c>
      <c r="N171" s="103">
        <f t="shared" si="6"/>
        <v>6862</v>
      </c>
      <c r="O171" s="192">
        <f>+N172/N171</f>
        <v>1</v>
      </c>
      <c r="P171" s="194" t="s">
        <v>434</v>
      </c>
      <c r="Q171" s="195"/>
      <c r="R171" s="196"/>
      <c r="S171" s="42"/>
      <c r="T171" s="147"/>
      <c r="U171" s="43"/>
      <c r="V171" s="12"/>
      <c r="W171" s="12"/>
      <c r="X171" s="13"/>
      <c r="Y171" s="14"/>
      <c r="Z171" s="14"/>
      <c r="AA171" s="14"/>
      <c r="AB171" s="14"/>
      <c r="AC171" s="14"/>
      <c r="AD171" s="14"/>
      <c r="AE171" s="14"/>
      <c r="AF171" s="14"/>
      <c r="AG171" s="14"/>
      <c r="AH171" s="14"/>
      <c r="AI171" s="14"/>
      <c r="AJ171" s="14"/>
    </row>
    <row r="172" spans="1:36" ht="77.25" customHeight="1" x14ac:dyDescent="0.25">
      <c r="A172" s="185"/>
      <c r="B172" s="211"/>
      <c r="C172" s="187"/>
      <c r="D172" s="189"/>
      <c r="E172" s="191"/>
      <c r="F172" s="191"/>
      <c r="G172" s="187"/>
      <c r="H172" s="187"/>
      <c r="I172" s="4" t="s">
        <v>20</v>
      </c>
      <c r="J172" s="4">
        <v>1102</v>
      </c>
      <c r="K172" s="4">
        <v>3555</v>
      </c>
      <c r="L172" s="4">
        <v>2205</v>
      </c>
      <c r="M172" s="4">
        <v>0</v>
      </c>
      <c r="N172" s="103">
        <f t="shared" si="6"/>
        <v>6862</v>
      </c>
      <c r="O172" s="193"/>
      <c r="P172" s="182"/>
      <c r="Q172" s="183"/>
      <c r="R172" s="184"/>
      <c r="S172" s="44"/>
      <c r="T172" s="147"/>
      <c r="U172" s="45"/>
      <c r="V172" s="33"/>
      <c r="W172" s="33"/>
      <c r="X172" s="13"/>
      <c r="Y172" s="14"/>
      <c r="Z172" s="14"/>
      <c r="AA172" s="14"/>
      <c r="AB172" s="14"/>
      <c r="AC172" s="14"/>
      <c r="AD172" s="14"/>
      <c r="AE172" s="14"/>
      <c r="AF172" s="14"/>
      <c r="AG172" s="14"/>
      <c r="AH172" s="14"/>
      <c r="AI172" s="14"/>
      <c r="AJ172" s="14"/>
    </row>
    <row r="173" spans="1:36" ht="97.5" customHeight="1" x14ac:dyDescent="0.25">
      <c r="A173" s="185"/>
      <c r="B173" s="211"/>
      <c r="C173" s="186" t="s">
        <v>266</v>
      </c>
      <c r="D173" s="188" t="s">
        <v>221</v>
      </c>
      <c r="E173" s="190">
        <v>43831</v>
      </c>
      <c r="F173" s="190">
        <v>44196</v>
      </c>
      <c r="G173" s="186" t="s">
        <v>398</v>
      </c>
      <c r="H173" s="186" t="s">
        <v>282</v>
      </c>
      <c r="I173" s="1" t="s">
        <v>19</v>
      </c>
      <c r="J173" s="4">
        <v>2</v>
      </c>
      <c r="K173" s="4">
        <v>3</v>
      </c>
      <c r="L173" s="4">
        <v>3</v>
      </c>
      <c r="M173" s="1">
        <v>3</v>
      </c>
      <c r="N173" s="103">
        <f t="shared" si="6"/>
        <v>11</v>
      </c>
      <c r="O173" s="192">
        <f>+N174/N173</f>
        <v>1.7272727272727273</v>
      </c>
      <c r="P173" s="179" t="s">
        <v>442</v>
      </c>
      <c r="Q173" s="180"/>
      <c r="R173" s="181"/>
      <c r="S173" s="42"/>
      <c r="T173" s="147"/>
      <c r="U173" s="43"/>
      <c r="V173" s="12"/>
      <c r="W173" s="12"/>
      <c r="X173" s="13"/>
      <c r="Y173" s="14"/>
      <c r="Z173" s="14"/>
      <c r="AA173" s="14"/>
      <c r="AB173" s="14"/>
      <c r="AC173" s="14"/>
      <c r="AD173" s="14"/>
      <c r="AE173" s="14"/>
      <c r="AF173" s="14"/>
      <c r="AG173" s="14"/>
      <c r="AH173" s="14"/>
      <c r="AI173" s="14"/>
      <c r="AJ173" s="14"/>
    </row>
    <row r="174" spans="1:36" ht="63" customHeight="1" x14ac:dyDescent="0.25">
      <c r="A174" s="185"/>
      <c r="B174" s="211"/>
      <c r="C174" s="187"/>
      <c r="D174" s="189"/>
      <c r="E174" s="191"/>
      <c r="F174" s="191"/>
      <c r="G174" s="187"/>
      <c r="H174" s="187"/>
      <c r="I174" s="4" t="s">
        <v>20</v>
      </c>
      <c r="J174" s="4">
        <v>2</v>
      </c>
      <c r="K174" s="4">
        <v>3</v>
      </c>
      <c r="L174" s="4">
        <v>6</v>
      </c>
      <c r="M174" s="4">
        <v>8</v>
      </c>
      <c r="N174" s="103">
        <f t="shared" si="6"/>
        <v>19</v>
      </c>
      <c r="O174" s="193"/>
      <c r="P174" s="182"/>
      <c r="Q174" s="183"/>
      <c r="R174" s="184"/>
      <c r="S174" s="44"/>
      <c r="T174" s="147"/>
      <c r="U174" s="45"/>
      <c r="V174" s="33"/>
      <c r="W174" s="33"/>
      <c r="X174" s="13"/>
      <c r="Y174" s="14"/>
      <c r="Z174" s="14"/>
      <c r="AA174" s="14"/>
      <c r="AB174" s="14"/>
      <c r="AC174" s="14"/>
      <c r="AD174" s="14"/>
      <c r="AE174" s="14"/>
      <c r="AF174" s="14"/>
      <c r="AG174" s="14"/>
      <c r="AH174" s="14"/>
      <c r="AI174" s="14"/>
      <c r="AJ174" s="14"/>
    </row>
    <row r="175" spans="1:36" ht="59.25" customHeight="1" x14ac:dyDescent="0.25">
      <c r="A175" s="185"/>
      <c r="B175" s="211"/>
      <c r="C175" s="186" t="s">
        <v>267</v>
      </c>
      <c r="D175" s="188" t="s">
        <v>222</v>
      </c>
      <c r="E175" s="190">
        <v>43831</v>
      </c>
      <c r="F175" s="190">
        <v>44196</v>
      </c>
      <c r="G175" s="186" t="s">
        <v>223</v>
      </c>
      <c r="H175" s="186" t="s">
        <v>138</v>
      </c>
      <c r="I175" s="1" t="s">
        <v>19</v>
      </c>
      <c r="J175" s="4">
        <v>1</v>
      </c>
      <c r="K175" s="4">
        <v>0</v>
      </c>
      <c r="L175" s="4">
        <v>1</v>
      </c>
      <c r="M175" s="1">
        <v>0</v>
      </c>
      <c r="N175" s="103">
        <f t="shared" si="6"/>
        <v>2</v>
      </c>
      <c r="O175" s="192">
        <f>+N176/N175</f>
        <v>1</v>
      </c>
      <c r="P175" s="179" t="s">
        <v>435</v>
      </c>
      <c r="Q175" s="180"/>
      <c r="R175" s="181"/>
      <c r="S175" s="42"/>
      <c r="T175" s="147"/>
      <c r="U175" s="43"/>
      <c r="V175" s="12"/>
      <c r="W175" s="12"/>
      <c r="X175" s="13"/>
      <c r="Y175" s="14"/>
      <c r="Z175" s="14"/>
      <c r="AA175" s="14"/>
      <c r="AB175" s="14"/>
      <c r="AC175" s="14"/>
      <c r="AD175" s="14"/>
      <c r="AE175" s="14"/>
      <c r="AF175" s="14"/>
      <c r="AG175" s="14"/>
      <c r="AH175" s="14"/>
      <c r="AI175" s="14"/>
      <c r="AJ175" s="14"/>
    </row>
    <row r="176" spans="1:36" ht="48.75" customHeight="1" x14ac:dyDescent="0.25">
      <c r="A176" s="185"/>
      <c r="B176" s="211"/>
      <c r="C176" s="187"/>
      <c r="D176" s="189"/>
      <c r="E176" s="191"/>
      <c r="F176" s="191"/>
      <c r="G176" s="187"/>
      <c r="H176" s="187"/>
      <c r="I176" s="4" t="s">
        <v>20</v>
      </c>
      <c r="J176" s="4">
        <v>1</v>
      </c>
      <c r="K176" s="4">
        <v>0</v>
      </c>
      <c r="L176" s="4">
        <v>1</v>
      </c>
      <c r="M176" s="4">
        <v>0</v>
      </c>
      <c r="N176" s="103">
        <f t="shared" si="6"/>
        <v>2</v>
      </c>
      <c r="O176" s="193"/>
      <c r="P176" s="182"/>
      <c r="Q176" s="183"/>
      <c r="R176" s="184"/>
      <c r="S176" s="44"/>
      <c r="T176" s="147"/>
      <c r="U176" s="45"/>
      <c r="V176" s="33"/>
      <c r="W176" s="33"/>
      <c r="X176" s="13"/>
      <c r="Y176" s="14"/>
      <c r="Z176" s="14"/>
      <c r="AA176" s="14"/>
      <c r="AB176" s="14"/>
      <c r="AC176" s="14"/>
      <c r="AD176" s="14"/>
      <c r="AE176" s="14"/>
      <c r="AF176" s="14"/>
      <c r="AG176" s="14"/>
      <c r="AH176" s="14"/>
      <c r="AI176" s="14"/>
      <c r="AJ176" s="14"/>
    </row>
    <row r="177" spans="1:36" ht="59.25" customHeight="1" x14ac:dyDescent="0.25">
      <c r="A177" s="185"/>
      <c r="B177" s="211"/>
      <c r="C177" s="186" t="s">
        <v>268</v>
      </c>
      <c r="D177" s="188" t="s">
        <v>283</v>
      </c>
      <c r="E177" s="190">
        <v>43831</v>
      </c>
      <c r="F177" s="190">
        <v>44196</v>
      </c>
      <c r="G177" s="186" t="s">
        <v>398</v>
      </c>
      <c r="H177" s="186" t="s">
        <v>139</v>
      </c>
      <c r="I177" s="1" t="s">
        <v>19</v>
      </c>
      <c r="J177" s="93">
        <v>0.25</v>
      </c>
      <c r="K177" s="93">
        <v>0.25</v>
      </c>
      <c r="L177" s="93">
        <v>0.25</v>
      </c>
      <c r="M177" s="2">
        <v>0.25</v>
      </c>
      <c r="N177" s="93">
        <f t="shared" si="6"/>
        <v>1</v>
      </c>
      <c r="O177" s="192">
        <f>+N178/N177</f>
        <v>0.87</v>
      </c>
      <c r="P177" s="179" t="s">
        <v>443</v>
      </c>
      <c r="Q177" s="180"/>
      <c r="R177" s="181"/>
      <c r="S177" s="42"/>
      <c r="T177" s="46"/>
      <c r="U177" s="43"/>
      <c r="V177" s="12"/>
      <c r="W177" s="12"/>
      <c r="X177" s="13"/>
      <c r="Y177" s="14"/>
      <c r="Z177" s="14"/>
      <c r="AA177" s="14"/>
      <c r="AB177" s="14"/>
      <c r="AC177" s="14"/>
      <c r="AD177" s="14"/>
      <c r="AE177" s="14"/>
      <c r="AF177" s="14"/>
      <c r="AG177" s="14"/>
      <c r="AH177" s="14"/>
      <c r="AI177" s="14"/>
      <c r="AJ177" s="14"/>
    </row>
    <row r="178" spans="1:36" ht="53.25" customHeight="1" x14ac:dyDescent="0.25">
      <c r="A178" s="185"/>
      <c r="B178" s="211"/>
      <c r="C178" s="187"/>
      <c r="D178" s="189"/>
      <c r="E178" s="191"/>
      <c r="F178" s="191"/>
      <c r="G178" s="187"/>
      <c r="H178" s="187"/>
      <c r="I178" s="4" t="s">
        <v>20</v>
      </c>
      <c r="J178" s="153">
        <v>0.73</v>
      </c>
      <c r="K178" s="93">
        <v>0.08</v>
      </c>
      <c r="L178" s="93">
        <v>0.03</v>
      </c>
      <c r="M178" s="93">
        <v>0.03</v>
      </c>
      <c r="N178" s="93">
        <f t="shared" si="6"/>
        <v>0.87</v>
      </c>
      <c r="O178" s="193"/>
      <c r="P178" s="182"/>
      <c r="Q178" s="183"/>
      <c r="R178" s="184"/>
      <c r="S178" s="44"/>
      <c r="T178" s="46"/>
      <c r="U178" s="45"/>
      <c r="V178" s="33"/>
      <c r="W178" s="33"/>
      <c r="X178" s="13"/>
      <c r="Y178" s="14"/>
      <c r="Z178" s="14"/>
      <c r="AA178" s="14"/>
      <c r="AB178" s="14"/>
      <c r="AC178" s="14"/>
      <c r="AD178" s="14"/>
      <c r="AE178" s="14"/>
      <c r="AF178" s="14"/>
      <c r="AG178" s="14"/>
      <c r="AH178" s="14"/>
      <c r="AI178" s="14"/>
      <c r="AJ178" s="14"/>
    </row>
    <row r="179" spans="1:36" ht="59.25" customHeight="1" x14ac:dyDescent="0.25">
      <c r="A179" s="185"/>
      <c r="B179" s="211"/>
      <c r="C179" s="186" t="s">
        <v>269</v>
      </c>
      <c r="D179" s="188" t="s">
        <v>284</v>
      </c>
      <c r="E179" s="190">
        <v>43831</v>
      </c>
      <c r="F179" s="190">
        <v>44043</v>
      </c>
      <c r="G179" s="186" t="s">
        <v>398</v>
      </c>
      <c r="H179" s="186" t="s">
        <v>224</v>
      </c>
      <c r="I179" s="1" t="s">
        <v>19</v>
      </c>
      <c r="J179" s="4">
        <v>0</v>
      </c>
      <c r="K179" s="4">
        <v>0</v>
      </c>
      <c r="L179" s="4">
        <v>1</v>
      </c>
      <c r="M179" s="1">
        <v>0</v>
      </c>
      <c r="N179" s="103">
        <f t="shared" si="6"/>
        <v>1</v>
      </c>
      <c r="O179" s="192">
        <f>+N180/N179</f>
        <v>1</v>
      </c>
      <c r="P179" s="179" t="s">
        <v>436</v>
      </c>
      <c r="Q179" s="180"/>
      <c r="R179" s="181"/>
      <c r="S179" s="42"/>
      <c r="T179" s="147"/>
      <c r="U179" s="43"/>
      <c r="V179" s="12"/>
      <c r="W179" s="12"/>
      <c r="X179" s="13"/>
      <c r="Y179" s="14"/>
      <c r="Z179" s="14"/>
      <c r="AA179" s="14"/>
      <c r="AB179" s="14"/>
      <c r="AC179" s="14"/>
      <c r="AD179" s="14"/>
      <c r="AE179" s="14"/>
      <c r="AF179" s="14"/>
      <c r="AG179" s="14"/>
      <c r="AH179" s="14"/>
      <c r="AI179" s="14"/>
      <c r="AJ179" s="14"/>
    </row>
    <row r="180" spans="1:36" ht="60.75" customHeight="1" x14ac:dyDescent="0.25">
      <c r="A180" s="185"/>
      <c r="B180" s="211"/>
      <c r="C180" s="187"/>
      <c r="D180" s="189"/>
      <c r="E180" s="191"/>
      <c r="F180" s="191"/>
      <c r="G180" s="187"/>
      <c r="H180" s="187"/>
      <c r="I180" s="4" t="s">
        <v>20</v>
      </c>
      <c r="J180" s="4">
        <v>0</v>
      </c>
      <c r="K180" s="4">
        <v>0</v>
      </c>
      <c r="L180" s="4">
        <v>1</v>
      </c>
      <c r="M180" s="4">
        <v>0</v>
      </c>
      <c r="N180" s="103">
        <f t="shared" si="6"/>
        <v>1</v>
      </c>
      <c r="O180" s="193"/>
      <c r="P180" s="182"/>
      <c r="Q180" s="183"/>
      <c r="R180" s="184"/>
      <c r="S180" s="44"/>
      <c r="T180" s="147"/>
      <c r="U180" s="45"/>
      <c r="V180" s="33"/>
      <c r="W180" s="33"/>
      <c r="X180" s="13"/>
      <c r="Y180" s="14"/>
      <c r="Z180" s="14"/>
      <c r="AA180" s="14"/>
      <c r="AB180" s="14"/>
      <c r="AC180" s="14"/>
      <c r="AD180" s="14"/>
      <c r="AE180" s="14"/>
      <c r="AF180" s="14"/>
      <c r="AG180" s="14"/>
      <c r="AH180" s="14"/>
      <c r="AI180" s="14"/>
      <c r="AJ180" s="14"/>
    </row>
    <row r="181" spans="1:36" ht="40.5" customHeight="1" x14ac:dyDescent="0.25">
      <c r="A181" s="185"/>
      <c r="B181" s="211"/>
      <c r="C181" s="186" t="s">
        <v>270</v>
      </c>
      <c r="D181" s="188" t="s">
        <v>225</v>
      </c>
      <c r="E181" s="190">
        <v>43831</v>
      </c>
      <c r="F181" s="190">
        <v>44196</v>
      </c>
      <c r="G181" s="186" t="s">
        <v>223</v>
      </c>
      <c r="H181" s="186" t="s">
        <v>140</v>
      </c>
      <c r="I181" s="1" t="s">
        <v>19</v>
      </c>
      <c r="J181" s="4">
        <v>1</v>
      </c>
      <c r="K181" s="4">
        <v>0</v>
      </c>
      <c r="L181" s="4">
        <v>1</v>
      </c>
      <c r="M181" s="1">
        <v>0</v>
      </c>
      <c r="N181" s="103">
        <f t="shared" si="6"/>
        <v>2</v>
      </c>
      <c r="O181" s="192">
        <f>+N182/N181</f>
        <v>1</v>
      </c>
      <c r="P181" s="179" t="s">
        <v>437</v>
      </c>
      <c r="Q181" s="180"/>
      <c r="R181" s="181"/>
      <c r="S181" s="42"/>
      <c r="T181" s="46"/>
      <c r="U181" s="43"/>
      <c r="V181" s="12"/>
      <c r="W181" s="12"/>
      <c r="X181" s="13"/>
      <c r="Y181" s="14"/>
      <c r="Z181" s="14"/>
      <c r="AA181" s="14"/>
      <c r="AB181" s="14"/>
      <c r="AC181" s="14"/>
      <c r="AD181" s="14"/>
      <c r="AE181" s="14"/>
      <c r="AF181" s="14"/>
      <c r="AG181" s="14"/>
      <c r="AH181" s="14"/>
      <c r="AI181" s="14"/>
      <c r="AJ181" s="14"/>
    </row>
    <row r="182" spans="1:36" ht="69" customHeight="1" x14ac:dyDescent="0.25">
      <c r="A182" s="185"/>
      <c r="B182" s="189"/>
      <c r="C182" s="187"/>
      <c r="D182" s="189"/>
      <c r="E182" s="191"/>
      <c r="F182" s="191"/>
      <c r="G182" s="187"/>
      <c r="H182" s="187"/>
      <c r="I182" s="4" t="s">
        <v>20</v>
      </c>
      <c r="J182" s="4">
        <v>1</v>
      </c>
      <c r="K182" s="4">
        <v>0</v>
      </c>
      <c r="L182" s="4">
        <v>1</v>
      </c>
      <c r="M182" s="4">
        <v>0</v>
      </c>
      <c r="N182" s="103">
        <f t="shared" si="6"/>
        <v>2</v>
      </c>
      <c r="O182" s="193"/>
      <c r="P182" s="182"/>
      <c r="Q182" s="183"/>
      <c r="R182" s="184"/>
      <c r="S182" s="44"/>
      <c r="T182" s="46"/>
      <c r="U182" s="45"/>
      <c r="V182" s="33"/>
      <c r="W182" s="33"/>
      <c r="X182" s="13"/>
      <c r="Y182" s="14"/>
      <c r="Z182" s="14"/>
      <c r="AA182" s="14"/>
      <c r="AB182" s="14"/>
      <c r="AC182" s="14"/>
      <c r="AD182" s="14"/>
      <c r="AE182" s="14"/>
      <c r="AF182" s="14"/>
      <c r="AG182" s="14"/>
      <c r="AH182" s="14"/>
      <c r="AI182" s="14"/>
      <c r="AJ182" s="14"/>
    </row>
    <row r="183" spans="1:36" ht="28.5" customHeight="1" x14ac:dyDescent="0.25">
      <c r="A183" s="5"/>
      <c r="B183" s="232" t="s">
        <v>10</v>
      </c>
      <c r="C183" s="233"/>
      <c r="D183" s="233"/>
      <c r="E183" s="233"/>
      <c r="F183" s="233"/>
      <c r="G183" s="233"/>
      <c r="H183" s="233"/>
      <c r="I183" s="233"/>
      <c r="J183" s="233"/>
      <c r="K183" s="233"/>
      <c r="L183" s="233"/>
      <c r="M183" s="233"/>
      <c r="N183" s="234"/>
      <c r="O183" s="3">
        <f>+SUM(O157:O182)/13</f>
        <v>1.0459440559440558</v>
      </c>
      <c r="P183" s="82"/>
      <c r="Q183" s="83"/>
      <c r="R183" s="84"/>
      <c r="S183" s="5"/>
      <c r="T183" s="12"/>
      <c r="U183" s="12"/>
      <c r="V183" s="12"/>
      <c r="W183" s="12"/>
      <c r="X183" s="13"/>
      <c r="Y183" s="14"/>
      <c r="Z183" s="14"/>
      <c r="AA183" s="14"/>
      <c r="AB183" s="14"/>
      <c r="AC183" s="14"/>
      <c r="AD183" s="14"/>
      <c r="AE183" s="14"/>
      <c r="AF183" s="14"/>
      <c r="AG183" s="14"/>
      <c r="AH183" s="14"/>
      <c r="AI183" s="14"/>
      <c r="AJ183" s="14"/>
    </row>
    <row r="184" spans="1:36" ht="38.25" customHeight="1" x14ac:dyDescent="0.25">
      <c r="A184" s="5"/>
      <c r="B184" s="243" t="s">
        <v>141</v>
      </c>
      <c r="C184" s="244"/>
      <c r="D184" s="244"/>
      <c r="E184" s="244"/>
      <c r="F184" s="244"/>
      <c r="G184" s="244"/>
      <c r="H184" s="244"/>
      <c r="I184" s="244"/>
      <c r="J184" s="244"/>
      <c r="K184" s="245"/>
      <c r="L184" s="212" t="s">
        <v>11</v>
      </c>
      <c r="M184" s="212"/>
      <c r="N184" s="342">
        <v>7.7299999999999994E-2</v>
      </c>
      <c r="O184" s="343"/>
      <c r="P184" s="213" t="s">
        <v>33</v>
      </c>
      <c r="Q184" s="213"/>
      <c r="R184" s="129">
        <f>O209*N184</f>
        <v>4.9190909090909084E-2</v>
      </c>
      <c r="S184" s="34"/>
      <c r="T184" s="35"/>
      <c r="U184" s="35"/>
      <c r="V184" s="35"/>
      <c r="W184" s="12"/>
      <c r="X184" s="13"/>
      <c r="Y184" s="14"/>
      <c r="Z184" s="14"/>
      <c r="AA184" s="14"/>
      <c r="AB184" s="14"/>
      <c r="AC184" s="14"/>
      <c r="AD184" s="14"/>
      <c r="AE184" s="14"/>
      <c r="AF184" s="14"/>
      <c r="AG184" s="14"/>
      <c r="AH184" s="14"/>
      <c r="AI184" s="14"/>
      <c r="AJ184" s="14"/>
    </row>
    <row r="185" spans="1:36" ht="45" customHeight="1" x14ac:dyDescent="0.25">
      <c r="A185" s="5"/>
      <c r="B185" s="214" t="s">
        <v>6</v>
      </c>
      <c r="C185" s="216" t="s">
        <v>29</v>
      </c>
      <c r="D185" s="216" t="s">
        <v>196</v>
      </c>
      <c r="E185" s="216" t="s">
        <v>8</v>
      </c>
      <c r="F185" s="216" t="s">
        <v>9</v>
      </c>
      <c r="G185" s="216" t="s">
        <v>3</v>
      </c>
      <c r="H185" s="216" t="s">
        <v>4</v>
      </c>
      <c r="I185" s="246" t="s">
        <v>27</v>
      </c>
      <c r="J185" s="247"/>
      <c r="K185" s="247"/>
      <c r="L185" s="247"/>
      <c r="M185" s="247"/>
      <c r="N185" s="247"/>
      <c r="O185" s="248"/>
      <c r="P185" s="199" t="s">
        <v>28</v>
      </c>
      <c r="Q185" s="200"/>
      <c r="R185" s="201"/>
      <c r="S185" s="19"/>
      <c r="T185" s="37"/>
      <c r="U185" s="38"/>
      <c r="V185" s="37"/>
      <c r="W185" s="12"/>
      <c r="X185" s="12"/>
      <c r="Y185" s="14"/>
      <c r="Z185" s="14"/>
      <c r="AA185" s="14"/>
      <c r="AB185" s="14"/>
      <c r="AC185" s="14"/>
      <c r="AD185" s="14"/>
      <c r="AE185" s="14"/>
      <c r="AF185" s="14"/>
      <c r="AG185" s="14"/>
      <c r="AH185" s="14"/>
      <c r="AI185" s="14"/>
      <c r="AJ185" s="14"/>
    </row>
    <row r="186" spans="1:36" ht="35.25" customHeight="1" x14ac:dyDescent="0.25">
      <c r="A186" s="6"/>
      <c r="B186" s="215"/>
      <c r="C186" s="217"/>
      <c r="D186" s="217"/>
      <c r="E186" s="217"/>
      <c r="F186" s="217"/>
      <c r="G186" s="217"/>
      <c r="H186" s="217"/>
      <c r="I186" s="36" t="s">
        <v>30</v>
      </c>
      <c r="J186" s="39" t="s">
        <v>21</v>
      </c>
      <c r="K186" s="152" t="s">
        <v>401</v>
      </c>
      <c r="L186" s="39" t="s">
        <v>22</v>
      </c>
      <c r="M186" s="39" t="s">
        <v>23</v>
      </c>
      <c r="N186" s="39" t="s">
        <v>15</v>
      </c>
      <c r="O186" s="72" t="s">
        <v>85</v>
      </c>
      <c r="P186" s="202"/>
      <c r="Q186" s="203"/>
      <c r="R186" s="204"/>
      <c r="S186" s="40"/>
      <c r="T186" s="41"/>
      <c r="U186" s="41"/>
      <c r="V186" s="41"/>
      <c r="W186" s="33"/>
      <c r="X186" s="13"/>
      <c r="Y186" s="14"/>
      <c r="Z186" s="14"/>
      <c r="AA186" s="14"/>
      <c r="AB186" s="14"/>
      <c r="AC186" s="14"/>
      <c r="AD186" s="14"/>
      <c r="AE186" s="14"/>
      <c r="AF186" s="14"/>
      <c r="AG186" s="14"/>
      <c r="AH186" s="14"/>
      <c r="AI186" s="14"/>
      <c r="AJ186" s="14"/>
    </row>
    <row r="187" spans="1:36" ht="48.75" customHeight="1" x14ac:dyDescent="0.25">
      <c r="A187" s="185"/>
      <c r="B187" s="227" t="s">
        <v>142</v>
      </c>
      <c r="C187" s="218" t="s">
        <v>143</v>
      </c>
      <c r="D187" s="220" t="s">
        <v>291</v>
      </c>
      <c r="E187" s="190">
        <v>43831</v>
      </c>
      <c r="F187" s="190">
        <v>44196</v>
      </c>
      <c r="G187" s="222" t="s">
        <v>400</v>
      </c>
      <c r="H187" s="222" t="s">
        <v>312</v>
      </c>
      <c r="I187" s="1" t="s">
        <v>19</v>
      </c>
      <c r="J187" s="4">
        <v>25</v>
      </c>
      <c r="K187" s="4">
        <v>25</v>
      </c>
      <c r="L187" s="4">
        <v>25</v>
      </c>
      <c r="M187" s="4">
        <v>25</v>
      </c>
      <c r="N187" s="103">
        <f t="shared" ref="N187:N208" si="7">+J187+K187+L187+M187</f>
        <v>100</v>
      </c>
      <c r="O187" s="241">
        <f>+N188/N187</f>
        <v>0.65</v>
      </c>
      <c r="P187" s="205" t="s">
        <v>462</v>
      </c>
      <c r="Q187" s="206"/>
      <c r="R187" s="207"/>
      <c r="S187" s="42"/>
      <c r="T187" s="197"/>
      <c r="U187" s="43"/>
      <c r="V187" s="12"/>
      <c r="W187" s="12"/>
      <c r="X187" s="13"/>
      <c r="Y187" s="14"/>
      <c r="Z187" s="14"/>
      <c r="AA187" s="14"/>
      <c r="AB187" s="14"/>
      <c r="AC187" s="14"/>
      <c r="AD187" s="14"/>
      <c r="AE187" s="14"/>
      <c r="AF187" s="14"/>
      <c r="AG187" s="14"/>
      <c r="AH187" s="14"/>
      <c r="AI187" s="14"/>
      <c r="AJ187" s="14"/>
    </row>
    <row r="188" spans="1:36" ht="48.75" customHeight="1" x14ac:dyDescent="0.25">
      <c r="A188" s="185"/>
      <c r="B188" s="228"/>
      <c r="C188" s="219"/>
      <c r="D188" s="221"/>
      <c r="E188" s="191"/>
      <c r="F188" s="191"/>
      <c r="G188" s="223"/>
      <c r="H188" s="223"/>
      <c r="I188" s="4" t="s">
        <v>20</v>
      </c>
      <c r="J188" s="4">
        <v>15</v>
      </c>
      <c r="K188" s="4">
        <v>15</v>
      </c>
      <c r="L188" s="4">
        <v>25</v>
      </c>
      <c r="M188" s="4">
        <v>10</v>
      </c>
      <c r="N188" s="103">
        <f t="shared" si="7"/>
        <v>65</v>
      </c>
      <c r="O188" s="242"/>
      <c r="P188" s="208"/>
      <c r="Q188" s="209"/>
      <c r="R188" s="210"/>
      <c r="S188" s="44"/>
      <c r="T188" s="198"/>
      <c r="U188" s="45"/>
      <c r="V188" s="33"/>
      <c r="W188" s="33"/>
      <c r="X188" s="13"/>
      <c r="Y188" s="14"/>
      <c r="Z188" s="14"/>
      <c r="AA188" s="14"/>
      <c r="AB188" s="14"/>
      <c r="AC188" s="14"/>
      <c r="AD188" s="14"/>
      <c r="AE188" s="14"/>
      <c r="AF188" s="14"/>
      <c r="AG188" s="14"/>
      <c r="AH188" s="14"/>
      <c r="AI188" s="14"/>
      <c r="AJ188" s="14"/>
    </row>
    <row r="189" spans="1:36" ht="48.75" customHeight="1" x14ac:dyDescent="0.25">
      <c r="A189" s="185"/>
      <c r="B189" s="228"/>
      <c r="C189" s="218" t="s">
        <v>144</v>
      </c>
      <c r="D189" s="220" t="s">
        <v>292</v>
      </c>
      <c r="E189" s="190">
        <v>43831</v>
      </c>
      <c r="F189" s="190">
        <v>44196</v>
      </c>
      <c r="G189" s="222" t="s">
        <v>400</v>
      </c>
      <c r="H189" s="222" t="s">
        <v>313</v>
      </c>
      <c r="I189" s="1" t="s">
        <v>19</v>
      </c>
      <c r="J189" s="4">
        <v>25</v>
      </c>
      <c r="K189" s="4">
        <v>25</v>
      </c>
      <c r="L189" s="4">
        <v>25</v>
      </c>
      <c r="M189" s="4">
        <v>25</v>
      </c>
      <c r="N189" s="103">
        <f t="shared" si="7"/>
        <v>100</v>
      </c>
      <c r="O189" s="192">
        <f>+N190/N189</f>
        <v>0.6</v>
      </c>
      <c r="P189" s="235" t="s">
        <v>463</v>
      </c>
      <c r="Q189" s="236"/>
      <c r="R189" s="237"/>
      <c r="S189" s="42"/>
      <c r="T189" s="198"/>
      <c r="U189" s="43"/>
      <c r="V189" s="12"/>
      <c r="W189" s="12"/>
      <c r="X189" s="13"/>
      <c r="Y189" s="14"/>
      <c r="Z189" s="14"/>
      <c r="AA189" s="14"/>
      <c r="AB189" s="14"/>
      <c r="AC189" s="14"/>
      <c r="AD189" s="14"/>
      <c r="AE189" s="14"/>
      <c r="AF189" s="14"/>
      <c r="AG189" s="14"/>
      <c r="AH189" s="14"/>
      <c r="AI189" s="14"/>
      <c r="AJ189" s="14"/>
    </row>
    <row r="190" spans="1:36" ht="48.75" customHeight="1" x14ac:dyDescent="0.25">
      <c r="A190" s="185"/>
      <c r="B190" s="228"/>
      <c r="C190" s="219"/>
      <c r="D190" s="221"/>
      <c r="E190" s="191"/>
      <c r="F190" s="191"/>
      <c r="G190" s="223"/>
      <c r="H190" s="223"/>
      <c r="I190" s="4" t="s">
        <v>20</v>
      </c>
      <c r="J190" s="4">
        <v>0</v>
      </c>
      <c r="K190" s="4">
        <v>25</v>
      </c>
      <c r="L190" s="4">
        <v>25</v>
      </c>
      <c r="M190" s="4">
        <v>10</v>
      </c>
      <c r="N190" s="103">
        <f t="shared" si="7"/>
        <v>60</v>
      </c>
      <c r="O190" s="193"/>
      <c r="P190" s="238"/>
      <c r="Q190" s="239"/>
      <c r="R190" s="240"/>
      <c r="S190" s="44"/>
      <c r="T190" s="198"/>
      <c r="U190" s="45"/>
      <c r="V190" s="33"/>
      <c r="W190" s="33"/>
      <c r="X190" s="13"/>
      <c r="Y190" s="14"/>
      <c r="Z190" s="14"/>
      <c r="AA190" s="14"/>
      <c r="AB190" s="14"/>
      <c r="AC190" s="14"/>
      <c r="AD190" s="14"/>
      <c r="AE190" s="14"/>
      <c r="AF190" s="14"/>
      <c r="AG190" s="14"/>
      <c r="AH190" s="14"/>
      <c r="AI190" s="14"/>
      <c r="AJ190" s="14"/>
    </row>
    <row r="191" spans="1:36" ht="107.25" customHeight="1" x14ac:dyDescent="0.25">
      <c r="A191" s="185"/>
      <c r="B191" s="228"/>
      <c r="C191" s="218" t="s">
        <v>145</v>
      </c>
      <c r="D191" s="220" t="s">
        <v>293</v>
      </c>
      <c r="E191" s="190">
        <v>43831</v>
      </c>
      <c r="F191" s="190">
        <v>44196</v>
      </c>
      <c r="G191" s="222" t="s">
        <v>400</v>
      </c>
      <c r="H191" s="222" t="s">
        <v>314</v>
      </c>
      <c r="I191" s="1" t="s">
        <v>19</v>
      </c>
      <c r="J191" s="85">
        <v>25</v>
      </c>
      <c r="K191" s="85">
        <v>25</v>
      </c>
      <c r="L191" s="4">
        <v>25</v>
      </c>
      <c r="M191" s="4">
        <v>25</v>
      </c>
      <c r="N191" s="103">
        <f t="shared" si="7"/>
        <v>100</v>
      </c>
      <c r="O191" s="192">
        <f>+N192/N191</f>
        <v>0.25</v>
      </c>
      <c r="P191" s="235" t="s">
        <v>464</v>
      </c>
      <c r="Q191" s="236"/>
      <c r="R191" s="237"/>
      <c r="S191" s="42"/>
      <c r="T191" s="198"/>
      <c r="U191" s="43"/>
      <c r="V191" s="12"/>
      <c r="W191" s="12"/>
      <c r="X191" s="13"/>
      <c r="Y191" s="14"/>
      <c r="Z191" s="14"/>
      <c r="AA191" s="14"/>
      <c r="AB191" s="14"/>
      <c r="AC191" s="14"/>
      <c r="AD191" s="14"/>
      <c r="AE191" s="14"/>
      <c r="AF191" s="14"/>
      <c r="AG191" s="14"/>
      <c r="AH191" s="14"/>
      <c r="AI191" s="14"/>
      <c r="AJ191" s="14"/>
    </row>
    <row r="192" spans="1:36" ht="131.25" customHeight="1" x14ac:dyDescent="0.25">
      <c r="A192" s="185"/>
      <c r="B192" s="228"/>
      <c r="C192" s="219"/>
      <c r="D192" s="221"/>
      <c r="E192" s="191"/>
      <c r="F192" s="191"/>
      <c r="G192" s="223"/>
      <c r="H192" s="223"/>
      <c r="I192" s="4" t="s">
        <v>20</v>
      </c>
      <c r="J192" s="87">
        <v>0</v>
      </c>
      <c r="K192" s="87">
        <v>0</v>
      </c>
      <c r="L192" s="4">
        <v>25</v>
      </c>
      <c r="M192" s="4">
        <v>0</v>
      </c>
      <c r="N192" s="103">
        <f t="shared" si="7"/>
        <v>25</v>
      </c>
      <c r="O192" s="193"/>
      <c r="P192" s="238"/>
      <c r="Q192" s="239"/>
      <c r="R192" s="240"/>
      <c r="S192" s="44"/>
      <c r="T192" s="198"/>
      <c r="U192" s="45"/>
      <c r="V192" s="33"/>
      <c r="W192" s="33"/>
      <c r="X192" s="13"/>
      <c r="Y192" s="14"/>
      <c r="Z192" s="14"/>
      <c r="AA192" s="14"/>
      <c r="AB192" s="14"/>
      <c r="AC192" s="14"/>
      <c r="AD192" s="14"/>
      <c r="AE192" s="14"/>
      <c r="AF192" s="14"/>
      <c r="AG192" s="14"/>
      <c r="AH192" s="14"/>
      <c r="AI192" s="14"/>
      <c r="AJ192" s="14"/>
    </row>
    <row r="193" spans="1:36" ht="67.5" customHeight="1" x14ac:dyDescent="0.25">
      <c r="A193" s="185"/>
      <c r="B193" s="228"/>
      <c r="C193" s="218" t="s">
        <v>146</v>
      </c>
      <c r="D193" s="220" t="s">
        <v>304</v>
      </c>
      <c r="E193" s="190">
        <v>43831</v>
      </c>
      <c r="F193" s="190">
        <v>44196</v>
      </c>
      <c r="G193" s="222" t="s">
        <v>400</v>
      </c>
      <c r="H193" s="222" t="s">
        <v>315</v>
      </c>
      <c r="I193" s="1" t="s">
        <v>19</v>
      </c>
      <c r="J193" s="103">
        <v>25</v>
      </c>
      <c r="K193" s="103">
        <v>25</v>
      </c>
      <c r="L193" s="103">
        <v>25</v>
      </c>
      <c r="M193" s="103">
        <v>25</v>
      </c>
      <c r="N193" s="103">
        <f t="shared" si="7"/>
        <v>100</v>
      </c>
      <c r="O193" s="192">
        <f t="shared" ref="O193:O207" si="8">+N194/N193</f>
        <v>0.75</v>
      </c>
      <c r="P193" s="205" t="s">
        <v>465</v>
      </c>
      <c r="Q193" s="206"/>
      <c r="R193" s="207"/>
      <c r="S193" s="42"/>
      <c r="T193" s="46"/>
      <c r="U193" s="43"/>
      <c r="V193" s="12"/>
      <c r="W193" s="12"/>
      <c r="X193" s="13"/>
      <c r="Y193" s="14"/>
      <c r="Z193" s="14"/>
      <c r="AA193" s="14"/>
      <c r="AB193" s="14"/>
      <c r="AC193" s="14"/>
      <c r="AD193" s="14"/>
      <c r="AE193" s="14"/>
      <c r="AF193" s="14"/>
      <c r="AG193" s="14"/>
      <c r="AH193" s="14"/>
      <c r="AI193" s="14"/>
      <c r="AJ193" s="14"/>
    </row>
    <row r="194" spans="1:36" ht="78.75" customHeight="1" x14ac:dyDescent="0.25">
      <c r="A194" s="185"/>
      <c r="B194" s="228"/>
      <c r="C194" s="219"/>
      <c r="D194" s="221"/>
      <c r="E194" s="191"/>
      <c r="F194" s="191"/>
      <c r="G194" s="223"/>
      <c r="H194" s="223"/>
      <c r="I194" s="4" t="s">
        <v>20</v>
      </c>
      <c r="J194" s="103">
        <v>10</v>
      </c>
      <c r="K194" s="103">
        <v>25</v>
      </c>
      <c r="L194" s="103">
        <v>25</v>
      </c>
      <c r="M194" s="103">
        <v>15</v>
      </c>
      <c r="N194" s="103">
        <f t="shared" si="7"/>
        <v>75</v>
      </c>
      <c r="O194" s="193"/>
      <c r="P194" s="208"/>
      <c r="Q194" s="209"/>
      <c r="R194" s="210"/>
      <c r="S194" s="44"/>
      <c r="T194" s="46"/>
      <c r="U194" s="45"/>
      <c r="V194" s="33"/>
      <c r="W194" s="33"/>
      <c r="X194" s="13"/>
      <c r="Y194" s="14"/>
      <c r="Z194" s="14"/>
      <c r="AA194" s="14"/>
      <c r="AB194" s="14"/>
      <c r="AC194" s="14"/>
      <c r="AD194" s="14"/>
      <c r="AE194" s="14"/>
      <c r="AF194" s="14"/>
      <c r="AG194" s="14"/>
      <c r="AH194" s="14"/>
      <c r="AI194" s="14"/>
      <c r="AJ194" s="14"/>
    </row>
    <row r="195" spans="1:36" ht="48.75" customHeight="1" x14ac:dyDescent="0.25">
      <c r="A195" s="185"/>
      <c r="B195" s="228"/>
      <c r="C195" s="218" t="s">
        <v>147</v>
      </c>
      <c r="D195" s="220" t="s">
        <v>305</v>
      </c>
      <c r="E195" s="190">
        <v>43831</v>
      </c>
      <c r="F195" s="190">
        <v>44196</v>
      </c>
      <c r="G195" s="222" t="s">
        <v>400</v>
      </c>
      <c r="H195" s="222" t="s">
        <v>315</v>
      </c>
      <c r="I195" s="1" t="s">
        <v>19</v>
      </c>
      <c r="J195" s="4">
        <v>25</v>
      </c>
      <c r="K195" s="4">
        <v>25</v>
      </c>
      <c r="L195" s="4">
        <v>25</v>
      </c>
      <c r="M195" s="4">
        <v>25</v>
      </c>
      <c r="N195" s="103">
        <f t="shared" si="7"/>
        <v>100</v>
      </c>
      <c r="O195" s="192">
        <f t="shared" si="8"/>
        <v>0.85</v>
      </c>
      <c r="P195" s="235" t="s">
        <v>466</v>
      </c>
      <c r="Q195" s="236"/>
      <c r="R195" s="237"/>
      <c r="S195" s="42"/>
      <c r="T195" s="46"/>
      <c r="U195" s="43"/>
      <c r="V195" s="12"/>
      <c r="W195" s="12"/>
      <c r="X195" s="13"/>
      <c r="Y195" s="14"/>
      <c r="Z195" s="14"/>
      <c r="AA195" s="14"/>
      <c r="AB195" s="14"/>
      <c r="AC195" s="14"/>
      <c r="AD195" s="14"/>
      <c r="AE195" s="14"/>
      <c r="AF195" s="14"/>
      <c r="AG195" s="14"/>
      <c r="AH195" s="14"/>
      <c r="AI195" s="14"/>
      <c r="AJ195" s="14"/>
    </row>
    <row r="196" spans="1:36" ht="48.75" customHeight="1" x14ac:dyDescent="0.25">
      <c r="A196" s="185"/>
      <c r="B196" s="228"/>
      <c r="C196" s="219"/>
      <c r="D196" s="221"/>
      <c r="E196" s="191"/>
      <c r="F196" s="191"/>
      <c r="G196" s="223"/>
      <c r="H196" s="223"/>
      <c r="I196" s="4" t="s">
        <v>20</v>
      </c>
      <c r="J196" s="4">
        <v>25</v>
      </c>
      <c r="K196" s="4">
        <v>25</v>
      </c>
      <c r="L196" s="4">
        <v>25</v>
      </c>
      <c r="M196" s="4">
        <v>10</v>
      </c>
      <c r="N196" s="103">
        <f t="shared" si="7"/>
        <v>85</v>
      </c>
      <c r="O196" s="193"/>
      <c r="P196" s="238"/>
      <c r="Q196" s="239"/>
      <c r="R196" s="240"/>
      <c r="S196" s="44"/>
      <c r="T196" s="46"/>
      <c r="U196" s="45"/>
      <c r="V196" s="33"/>
      <c r="W196" s="33"/>
      <c r="X196" s="13"/>
      <c r="Y196" s="14"/>
      <c r="Z196" s="14"/>
      <c r="AA196" s="14"/>
      <c r="AB196" s="14"/>
      <c r="AC196" s="14"/>
      <c r="AD196" s="14"/>
      <c r="AE196" s="14"/>
      <c r="AF196" s="14"/>
      <c r="AG196" s="14"/>
      <c r="AH196" s="14"/>
      <c r="AI196" s="14"/>
      <c r="AJ196" s="14"/>
    </row>
    <row r="197" spans="1:36" ht="48.75" customHeight="1" x14ac:dyDescent="0.25">
      <c r="A197" s="185"/>
      <c r="B197" s="228"/>
      <c r="C197" s="218" t="s">
        <v>148</v>
      </c>
      <c r="D197" s="220" t="s">
        <v>306</v>
      </c>
      <c r="E197" s="190">
        <v>44044</v>
      </c>
      <c r="F197" s="190">
        <v>44196</v>
      </c>
      <c r="G197" s="222" t="s">
        <v>400</v>
      </c>
      <c r="H197" s="222" t="s">
        <v>316</v>
      </c>
      <c r="I197" s="1" t="s">
        <v>19</v>
      </c>
      <c r="J197" s="85">
        <v>25</v>
      </c>
      <c r="K197" s="85">
        <v>25</v>
      </c>
      <c r="L197" s="1">
        <v>25</v>
      </c>
      <c r="M197" s="1">
        <v>25</v>
      </c>
      <c r="N197" s="103">
        <f t="shared" si="7"/>
        <v>100</v>
      </c>
      <c r="O197" s="192">
        <f t="shared" si="8"/>
        <v>0.5</v>
      </c>
      <c r="P197" s="235" t="s">
        <v>467</v>
      </c>
      <c r="Q197" s="236"/>
      <c r="R197" s="237"/>
      <c r="S197" s="42"/>
      <c r="T197" s="46"/>
      <c r="U197" s="43"/>
      <c r="V197" s="12"/>
      <c r="W197" s="12"/>
      <c r="X197" s="13"/>
      <c r="Y197" s="14"/>
      <c r="Z197" s="14"/>
      <c r="AA197" s="14"/>
      <c r="AB197" s="14"/>
      <c r="AC197" s="14"/>
      <c r="AD197" s="14"/>
      <c r="AE197" s="14"/>
      <c r="AF197" s="14"/>
      <c r="AG197" s="14"/>
      <c r="AH197" s="14"/>
      <c r="AI197" s="14"/>
      <c r="AJ197" s="14"/>
    </row>
    <row r="198" spans="1:36" ht="48.75" customHeight="1" x14ac:dyDescent="0.25">
      <c r="A198" s="185"/>
      <c r="B198" s="228"/>
      <c r="C198" s="219"/>
      <c r="D198" s="221"/>
      <c r="E198" s="191"/>
      <c r="F198" s="191"/>
      <c r="G198" s="223"/>
      <c r="H198" s="223"/>
      <c r="I198" s="4" t="s">
        <v>20</v>
      </c>
      <c r="J198" s="87">
        <v>0</v>
      </c>
      <c r="K198" s="87">
        <v>25</v>
      </c>
      <c r="L198" s="4">
        <v>25</v>
      </c>
      <c r="M198" s="4">
        <v>0</v>
      </c>
      <c r="N198" s="103">
        <f t="shared" si="7"/>
        <v>50</v>
      </c>
      <c r="O198" s="193"/>
      <c r="P198" s="238"/>
      <c r="Q198" s="239"/>
      <c r="R198" s="240"/>
      <c r="S198" s="44"/>
      <c r="T198" s="46"/>
      <c r="U198" s="45"/>
      <c r="V198" s="33"/>
      <c r="W198" s="33"/>
      <c r="X198" s="13"/>
      <c r="Y198" s="14"/>
      <c r="Z198" s="14"/>
      <c r="AA198" s="14"/>
      <c r="AB198" s="14"/>
      <c r="AC198" s="14"/>
      <c r="AD198" s="14"/>
      <c r="AE198" s="14"/>
      <c r="AF198" s="14"/>
      <c r="AG198" s="14"/>
      <c r="AH198" s="14"/>
      <c r="AI198" s="14"/>
      <c r="AJ198" s="14"/>
    </row>
    <row r="199" spans="1:36" ht="60" customHeight="1" x14ac:dyDescent="0.25">
      <c r="A199" s="185"/>
      <c r="B199" s="228"/>
      <c r="C199" s="218" t="s">
        <v>149</v>
      </c>
      <c r="D199" s="220" t="s">
        <v>307</v>
      </c>
      <c r="E199" s="190">
        <v>43891</v>
      </c>
      <c r="F199" s="190">
        <v>43983</v>
      </c>
      <c r="G199" s="222" t="s">
        <v>400</v>
      </c>
      <c r="H199" s="222" t="s">
        <v>317</v>
      </c>
      <c r="I199" s="1" t="s">
        <v>19</v>
      </c>
      <c r="J199" s="149">
        <v>25</v>
      </c>
      <c r="K199" s="149">
        <v>25</v>
      </c>
      <c r="L199" s="149">
        <v>25</v>
      </c>
      <c r="M199" s="149">
        <v>25</v>
      </c>
      <c r="N199" s="103">
        <f t="shared" si="7"/>
        <v>100</v>
      </c>
      <c r="O199" s="192">
        <f t="shared" si="8"/>
        <v>0.7</v>
      </c>
      <c r="P199" s="235" t="s">
        <v>468</v>
      </c>
      <c r="Q199" s="236"/>
      <c r="R199" s="237"/>
      <c r="S199" s="42"/>
      <c r="T199" s="46"/>
      <c r="U199" s="43"/>
      <c r="V199" s="12"/>
      <c r="W199" s="12"/>
      <c r="X199" s="13"/>
      <c r="Y199" s="14"/>
      <c r="Z199" s="14"/>
      <c r="AA199" s="14"/>
      <c r="AB199" s="14"/>
      <c r="AC199" s="14"/>
      <c r="AD199" s="14"/>
      <c r="AE199" s="14"/>
      <c r="AF199" s="14"/>
      <c r="AG199" s="14"/>
      <c r="AH199" s="14"/>
      <c r="AI199" s="14"/>
      <c r="AJ199" s="14"/>
    </row>
    <row r="200" spans="1:36" ht="113.25" customHeight="1" x14ac:dyDescent="0.25">
      <c r="A200" s="185"/>
      <c r="B200" s="228"/>
      <c r="C200" s="219"/>
      <c r="D200" s="221"/>
      <c r="E200" s="191"/>
      <c r="F200" s="191"/>
      <c r="G200" s="223"/>
      <c r="H200" s="223"/>
      <c r="I200" s="4" t="s">
        <v>20</v>
      </c>
      <c r="J200" s="149">
        <v>5</v>
      </c>
      <c r="K200" s="149">
        <v>15</v>
      </c>
      <c r="L200" s="149">
        <v>25</v>
      </c>
      <c r="M200" s="149">
        <v>25</v>
      </c>
      <c r="N200" s="103">
        <f t="shared" si="7"/>
        <v>70</v>
      </c>
      <c r="O200" s="193"/>
      <c r="P200" s="238"/>
      <c r="Q200" s="239"/>
      <c r="R200" s="240"/>
      <c r="S200" s="44"/>
      <c r="T200" s="46"/>
      <c r="U200" s="45"/>
      <c r="V200" s="33"/>
      <c r="W200" s="33"/>
      <c r="X200" s="13"/>
      <c r="Y200" s="14"/>
      <c r="Z200" s="14"/>
      <c r="AA200" s="14"/>
      <c r="AB200" s="14"/>
      <c r="AC200" s="14"/>
      <c r="AD200" s="14"/>
      <c r="AE200" s="14"/>
      <c r="AF200" s="14"/>
      <c r="AG200" s="14"/>
      <c r="AH200" s="14"/>
      <c r="AI200" s="14"/>
      <c r="AJ200" s="14"/>
    </row>
    <row r="201" spans="1:36" ht="61.5" customHeight="1" x14ac:dyDescent="0.25">
      <c r="A201" s="185"/>
      <c r="B201" s="228"/>
      <c r="C201" s="218" t="s">
        <v>150</v>
      </c>
      <c r="D201" s="220" t="s">
        <v>308</v>
      </c>
      <c r="E201" s="190">
        <v>43891</v>
      </c>
      <c r="F201" s="190">
        <v>44196</v>
      </c>
      <c r="G201" s="222" t="s">
        <v>400</v>
      </c>
      <c r="H201" s="222" t="s">
        <v>318</v>
      </c>
      <c r="I201" s="1" t="s">
        <v>19</v>
      </c>
      <c r="J201" s="4">
        <v>25</v>
      </c>
      <c r="K201" s="4">
        <v>25</v>
      </c>
      <c r="L201" s="1">
        <v>25</v>
      </c>
      <c r="M201" s="1">
        <v>25</v>
      </c>
      <c r="N201" s="103">
        <f t="shared" si="7"/>
        <v>100</v>
      </c>
      <c r="O201" s="192">
        <f t="shared" si="8"/>
        <v>0.85</v>
      </c>
      <c r="P201" s="205" t="s">
        <v>469</v>
      </c>
      <c r="Q201" s="206"/>
      <c r="R201" s="207"/>
      <c r="S201" s="42"/>
      <c r="T201" s="46"/>
      <c r="U201" s="43"/>
      <c r="V201" s="12"/>
      <c r="W201" s="12"/>
      <c r="X201" s="13"/>
      <c r="Y201" s="14"/>
      <c r="Z201" s="14"/>
      <c r="AA201" s="14"/>
      <c r="AB201" s="14"/>
      <c r="AC201" s="14"/>
      <c r="AD201" s="14"/>
      <c r="AE201" s="14"/>
      <c r="AF201" s="14"/>
      <c r="AG201" s="14"/>
      <c r="AH201" s="14"/>
      <c r="AI201" s="14"/>
      <c r="AJ201" s="14"/>
    </row>
    <row r="202" spans="1:36" ht="57" customHeight="1" x14ac:dyDescent="0.25">
      <c r="A202" s="185"/>
      <c r="B202" s="228"/>
      <c r="C202" s="219"/>
      <c r="D202" s="221"/>
      <c r="E202" s="191"/>
      <c r="F202" s="191"/>
      <c r="G202" s="223"/>
      <c r="H202" s="223"/>
      <c r="I202" s="4" t="s">
        <v>20</v>
      </c>
      <c r="J202" s="4">
        <v>25</v>
      </c>
      <c r="K202" s="4">
        <v>20</v>
      </c>
      <c r="L202" s="4">
        <v>20</v>
      </c>
      <c r="M202" s="4">
        <v>20</v>
      </c>
      <c r="N202" s="103">
        <f t="shared" si="7"/>
        <v>85</v>
      </c>
      <c r="O202" s="193"/>
      <c r="P202" s="208"/>
      <c r="Q202" s="209"/>
      <c r="R202" s="210"/>
      <c r="S202" s="44"/>
      <c r="T202" s="46"/>
      <c r="U202" s="45"/>
      <c r="V202" s="33"/>
      <c r="W202" s="33"/>
      <c r="X202" s="13"/>
      <c r="Y202" s="14"/>
      <c r="Z202" s="14"/>
      <c r="AA202" s="14"/>
      <c r="AB202" s="14"/>
      <c r="AC202" s="14"/>
      <c r="AD202" s="14"/>
      <c r="AE202" s="14"/>
      <c r="AF202" s="14"/>
      <c r="AG202" s="14"/>
      <c r="AH202" s="14"/>
      <c r="AI202" s="14"/>
      <c r="AJ202" s="14"/>
    </row>
    <row r="203" spans="1:36" ht="48.75" customHeight="1" x14ac:dyDescent="0.25">
      <c r="A203" s="185"/>
      <c r="B203" s="228"/>
      <c r="C203" s="218" t="s">
        <v>151</v>
      </c>
      <c r="D203" s="220" t="s">
        <v>309</v>
      </c>
      <c r="E203" s="190">
        <v>43891</v>
      </c>
      <c r="F203" s="190">
        <v>44196</v>
      </c>
      <c r="G203" s="222" t="s">
        <v>400</v>
      </c>
      <c r="H203" s="222" t="s">
        <v>319</v>
      </c>
      <c r="I203" s="1" t="s">
        <v>19</v>
      </c>
      <c r="J203" s="149">
        <v>25</v>
      </c>
      <c r="K203" s="149">
        <v>25</v>
      </c>
      <c r="L203" s="149">
        <v>25</v>
      </c>
      <c r="M203" s="149">
        <v>25</v>
      </c>
      <c r="N203" s="103">
        <f t="shared" si="7"/>
        <v>100</v>
      </c>
      <c r="O203" s="192">
        <f t="shared" si="8"/>
        <v>0.7</v>
      </c>
      <c r="P203" s="205" t="s">
        <v>470</v>
      </c>
      <c r="Q203" s="206"/>
      <c r="R203" s="207"/>
      <c r="S203" s="42"/>
      <c r="T203" s="46"/>
      <c r="U203" s="43"/>
      <c r="V203" s="12"/>
      <c r="W203" s="12"/>
      <c r="X203" s="13"/>
      <c r="Y203" s="14"/>
      <c r="Z203" s="14"/>
      <c r="AA203" s="14"/>
      <c r="AB203" s="14"/>
      <c r="AC203" s="14"/>
      <c r="AD203" s="14"/>
      <c r="AE203" s="14"/>
      <c r="AF203" s="14"/>
      <c r="AG203" s="14"/>
      <c r="AH203" s="14"/>
      <c r="AI203" s="14"/>
      <c r="AJ203" s="14"/>
    </row>
    <row r="204" spans="1:36" ht="48.75" customHeight="1" x14ac:dyDescent="0.25">
      <c r="A204" s="185"/>
      <c r="B204" s="228"/>
      <c r="C204" s="219"/>
      <c r="D204" s="221"/>
      <c r="E204" s="191"/>
      <c r="F204" s="191"/>
      <c r="G204" s="223"/>
      <c r="H204" s="223"/>
      <c r="I204" s="4" t="s">
        <v>20</v>
      </c>
      <c r="J204" s="149">
        <v>0</v>
      </c>
      <c r="K204" s="149">
        <v>25</v>
      </c>
      <c r="L204" s="149">
        <v>25</v>
      </c>
      <c r="M204" s="149">
        <v>20</v>
      </c>
      <c r="N204" s="103">
        <f t="shared" si="7"/>
        <v>70</v>
      </c>
      <c r="O204" s="193"/>
      <c r="P204" s="208"/>
      <c r="Q204" s="209"/>
      <c r="R204" s="210"/>
      <c r="S204" s="44"/>
      <c r="T204" s="46"/>
      <c r="U204" s="45"/>
      <c r="V204" s="33"/>
      <c r="W204" s="33"/>
      <c r="X204" s="13"/>
      <c r="Y204" s="14"/>
      <c r="Z204" s="14"/>
      <c r="AA204" s="14"/>
      <c r="AB204" s="14"/>
      <c r="AC204" s="14"/>
      <c r="AD204" s="14"/>
      <c r="AE204" s="14"/>
      <c r="AF204" s="14"/>
      <c r="AG204" s="14"/>
      <c r="AH204" s="14"/>
      <c r="AI204" s="14"/>
      <c r="AJ204" s="14"/>
    </row>
    <row r="205" spans="1:36" ht="53.25" customHeight="1" x14ac:dyDescent="0.25">
      <c r="A205" s="185"/>
      <c r="B205" s="228"/>
      <c r="C205" s="218" t="s">
        <v>152</v>
      </c>
      <c r="D205" s="220" t="s">
        <v>310</v>
      </c>
      <c r="E205" s="190">
        <v>43862</v>
      </c>
      <c r="F205" s="190">
        <v>43983</v>
      </c>
      <c r="G205" s="222" t="s">
        <v>400</v>
      </c>
      <c r="H205" s="222" t="s">
        <v>320</v>
      </c>
      <c r="I205" s="1" t="s">
        <v>19</v>
      </c>
      <c r="J205" s="149">
        <v>25</v>
      </c>
      <c r="K205" s="149">
        <v>25</v>
      </c>
      <c r="L205" s="149">
        <v>25</v>
      </c>
      <c r="M205" s="149">
        <v>25</v>
      </c>
      <c r="N205" s="103">
        <f t="shared" si="7"/>
        <v>100</v>
      </c>
      <c r="O205" s="192">
        <f t="shared" si="8"/>
        <v>0.65</v>
      </c>
      <c r="P205" s="205" t="s">
        <v>471</v>
      </c>
      <c r="Q205" s="206"/>
      <c r="R205" s="207"/>
      <c r="S205" s="42"/>
      <c r="T205" s="46"/>
      <c r="U205" s="43"/>
      <c r="V205" s="12"/>
      <c r="W205" s="12"/>
      <c r="X205" s="13"/>
      <c r="Y205" s="14"/>
      <c r="Z205" s="14"/>
      <c r="AA205" s="14"/>
      <c r="AB205" s="14"/>
      <c r="AC205" s="14"/>
      <c r="AD205" s="14"/>
      <c r="AE205" s="14"/>
      <c r="AF205" s="14"/>
      <c r="AG205" s="14"/>
      <c r="AH205" s="14"/>
      <c r="AI205" s="14"/>
      <c r="AJ205" s="14"/>
    </row>
    <row r="206" spans="1:36" ht="58.5" customHeight="1" x14ac:dyDescent="0.25">
      <c r="A206" s="185"/>
      <c r="B206" s="228"/>
      <c r="C206" s="219"/>
      <c r="D206" s="221"/>
      <c r="E206" s="191"/>
      <c r="F206" s="191"/>
      <c r="G206" s="223"/>
      <c r="H206" s="223"/>
      <c r="I206" s="4" t="s">
        <v>20</v>
      </c>
      <c r="J206" s="149">
        <v>0</v>
      </c>
      <c r="K206" s="149">
        <v>25</v>
      </c>
      <c r="L206" s="149">
        <v>25</v>
      </c>
      <c r="M206" s="149">
        <v>15</v>
      </c>
      <c r="N206" s="103">
        <f t="shared" si="7"/>
        <v>65</v>
      </c>
      <c r="O206" s="193"/>
      <c r="P206" s="208"/>
      <c r="Q206" s="209"/>
      <c r="R206" s="210"/>
      <c r="S206" s="44"/>
      <c r="T206" s="46"/>
      <c r="U206" s="45"/>
      <c r="V206" s="33"/>
      <c r="W206" s="33"/>
      <c r="X206" s="13"/>
      <c r="Y206" s="14"/>
      <c r="Z206" s="14"/>
      <c r="AA206" s="14"/>
      <c r="AB206" s="14"/>
      <c r="AC206" s="14"/>
      <c r="AD206" s="14"/>
      <c r="AE206" s="14"/>
      <c r="AF206" s="14"/>
      <c r="AG206" s="14"/>
      <c r="AH206" s="14"/>
      <c r="AI206" s="14"/>
      <c r="AJ206" s="14"/>
    </row>
    <row r="207" spans="1:36" ht="56.25" customHeight="1" x14ac:dyDescent="0.25">
      <c r="A207" s="185"/>
      <c r="B207" s="228"/>
      <c r="C207" s="218" t="s">
        <v>153</v>
      </c>
      <c r="D207" s="220" t="s">
        <v>311</v>
      </c>
      <c r="E207" s="190">
        <v>43891</v>
      </c>
      <c r="F207" s="190">
        <v>44196</v>
      </c>
      <c r="G207" s="222" t="s">
        <v>400</v>
      </c>
      <c r="H207" s="222" t="s">
        <v>321</v>
      </c>
      <c r="I207" s="1" t="s">
        <v>19</v>
      </c>
      <c r="J207" s="149">
        <v>25</v>
      </c>
      <c r="K207" s="149">
        <v>25</v>
      </c>
      <c r="L207" s="149">
        <v>25</v>
      </c>
      <c r="M207" s="149">
        <v>25</v>
      </c>
      <c r="N207" s="103">
        <f t="shared" si="7"/>
        <v>100</v>
      </c>
      <c r="O207" s="192">
        <f t="shared" si="8"/>
        <v>0.5</v>
      </c>
      <c r="P207" s="205" t="s">
        <v>472</v>
      </c>
      <c r="Q207" s="206"/>
      <c r="R207" s="207"/>
      <c r="S207" s="42"/>
      <c r="T207" s="46"/>
      <c r="U207" s="43"/>
      <c r="V207" s="12"/>
      <c r="W207" s="12"/>
      <c r="X207" s="13"/>
      <c r="Y207" s="14"/>
      <c r="Z207" s="14"/>
      <c r="AA207" s="14"/>
      <c r="AB207" s="14"/>
      <c r="AC207" s="14"/>
      <c r="AD207" s="14"/>
      <c r="AE207" s="14"/>
      <c r="AF207" s="14"/>
      <c r="AG207" s="14"/>
      <c r="AH207" s="14"/>
      <c r="AI207" s="14"/>
      <c r="AJ207" s="14"/>
    </row>
    <row r="208" spans="1:36" ht="54.75" customHeight="1" x14ac:dyDescent="0.25">
      <c r="A208" s="185"/>
      <c r="B208" s="228"/>
      <c r="C208" s="219"/>
      <c r="D208" s="221"/>
      <c r="E208" s="191"/>
      <c r="F208" s="191"/>
      <c r="G208" s="223"/>
      <c r="H208" s="223"/>
      <c r="I208" s="4" t="s">
        <v>20</v>
      </c>
      <c r="J208" s="150">
        <v>0</v>
      </c>
      <c r="K208" s="149">
        <v>25</v>
      </c>
      <c r="L208" s="149">
        <v>25</v>
      </c>
      <c r="M208" s="150">
        <v>0</v>
      </c>
      <c r="N208" s="103">
        <f t="shared" si="7"/>
        <v>50</v>
      </c>
      <c r="O208" s="193"/>
      <c r="P208" s="208"/>
      <c r="Q208" s="209"/>
      <c r="R208" s="210"/>
      <c r="S208" s="44"/>
      <c r="T208" s="46"/>
      <c r="U208" s="45"/>
      <c r="V208" s="33"/>
      <c r="W208" s="33"/>
      <c r="X208" s="13"/>
      <c r="Y208" s="14"/>
      <c r="Z208" s="14"/>
      <c r="AA208" s="14"/>
      <c r="AB208" s="14"/>
      <c r="AC208" s="14"/>
      <c r="AD208" s="14"/>
      <c r="AE208" s="14"/>
      <c r="AF208" s="14"/>
      <c r="AG208" s="14"/>
      <c r="AH208" s="14"/>
      <c r="AI208" s="14"/>
      <c r="AJ208" s="14"/>
    </row>
    <row r="209" spans="1:36" ht="28.5" customHeight="1" x14ac:dyDescent="0.25">
      <c r="A209" s="5"/>
      <c r="B209" s="232" t="s">
        <v>10</v>
      </c>
      <c r="C209" s="233"/>
      <c r="D209" s="233"/>
      <c r="E209" s="233"/>
      <c r="F209" s="233"/>
      <c r="G209" s="233"/>
      <c r="H209" s="233"/>
      <c r="I209" s="233"/>
      <c r="J209" s="233"/>
      <c r="K209" s="233"/>
      <c r="L209" s="233"/>
      <c r="M209" s="233"/>
      <c r="N209" s="234"/>
      <c r="O209" s="3">
        <f>+SUM(O187:O208)/11</f>
        <v>0.63636363636363635</v>
      </c>
      <c r="P209" s="82"/>
      <c r="Q209" s="83"/>
      <c r="R209" s="84"/>
      <c r="S209" s="5"/>
      <c r="T209" s="12"/>
      <c r="U209" s="12"/>
      <c r="V209" s="12"/>
      <c r="W209" s="12"/>
      <c r="X209" s="13"/>
      <c r="Y209" s="14"/>
      <c r="Z209" s="14"/>
      <c r="AA209" s="14"/>
      <c r="AB209" s="14"/>
      <c r="AC209" s="14"/>
      <c r="AD209" s="14"/>
      <c r="AE209" s="14"/>
      <c r="AF209" s="14"/>
      <c r="AG209" s="14"/>
      <c r="AH209" s="14"/>
      <c r="AI209" s="14"/>
      <c r="AJ209" s="14"/>
    </row>
    <row r="210" spans="1:36" ht="38.25" customHeight="1" x14ac:dyDescent="0.25">
      <c r="A210" s="5"/>
      <c r="B210" s="243" t="s">
        <v>154</v>
      </c>
      <c r="C210" s="244"/>
      <c r="D210" s="244"/>
      <c r="E210" s="244"/>
      <c r="F210" s="244"/>
      <c r="G210" s="244"/>
      <c r="H210" s="244"/>
      <c r="I210" s="244"/>
      <c r="J210" s="244"/>
      <c r="K210" s="245"/>
      <c r="L210" s="212" t="s">
        <v>11</v>
      </c>
      <c r="M210" s="212"/>
      <c r="N210" s="342">
        <v>7.7299999999999994E-2</v>
      </c>
      <c r="O210" s="343"/>
      <c r="P210" s="213" t="s">
        <v>33</v>
      </c>
      <c r="Q210" s="213"/>
      <c r="R210" s="129">
        <f>O231*N210</f>
        <v>7.4437037037037038E-2</v>
      </c>
      <c r="S210" s="34"/>
      <c r="T210" s="35"/>
      <c r="U210" s="35"/>
      <c r="V210" s="35"/>
      <c r="W210" s="12"/>
      <c r="X210" s="13"/>
      <c r="Y210" s="14"/>
      <c r="Z210" s="14"/>
      <c r="AA210" s="14"/>
      <c r="AB210" s="14"/>
      <c r="AC210" s="14"/>
      <c r="AD210" s="14"/>
      <c r="AE210" s="14"/>
      <c r="AF210" s="14"/>
      <c r="AG210" s="14"/>
      <c r="AH210" s="14"/>
      <c r="AI210" s="14"/>
      <c r="AJ210" s="14"/>
    </row>
    <row r="211" spans="1:36" ht="45" customHeight="1" x14ac:dyDescent="0.25">
      <c r="A211" s="5"/>
      <c r="B211" s="214" t="s">
        <v>6</v>
      </c>
      <c r="C211" s="216" t="s">
        <v>29</v>
      </c>
      <c r="D211" s="216" t="s">
        <v>196</v>
      </c>
      <c r="E211" s="216" t="s">
        <v>8</v>
      </c>
      <c r="F211" s="216" t="s">
        <v>9</v>
      </c>
      <c r="G211" s="216" t="s">
        <v>3</v>
      </c>
      <c r="H211" s="216" t="s">
        <v>4</v>
      </c>
      <c r="I211" s="246" t="s">
        <v>27</v>
      </c>
      <c r="J211" s="247"/>
      <c r="K211" s="247"/>
      <c r="L211" s="247"/>
      <c r="M211" s="247"/>
      <c r="N211" s="247"/>
      <c r="O211" s="248"/>
      <c r="P211" s="199" t="s">
        <v>28</v>
      </c>
      <c r="Q211" s="200"/>
      <c r="R211" s="201"/>
      <c r="S211" s="19"/>
      <c r="T211" s="37"/>
      <c r="U211" s="38"/>
      <c r="V211" s="37"/>
      <c r="W211" s="12"/>
      <c r="X211" s="12"/>
      <c r="Y211" s="14"/>
      <c r="Z211" s="14"/>
      <c r="AA211" s="14"/>
      <c r="AB211" s="14"/>
      <c r="AC211" s="14"/>
      <c r="AD211" s="14"/>
      <c r="AE211" s="14"/>
      <c r="AF211" s="14"/>
      <c r="AG211" s="14"/>
      <c r="AH211" s="14"/>
      <c r="AI211" s="14"/>
      <c r="AJ211" s="14"/>
    </row>
    <row r="212" spans="1:36" ht="35.25" customHeight="1" x14ac:dyDescent="0.25">
      <c r="A212" s="6"/>
      <c r="B212" s="215"/>
      <c r="C212" s="217"/>
      <c r="D212" s="217"/>
      <c r="E212" s="217"/>
      <c r="F212" s="217"/>
      <c r="G212" s="217"/>
      <c r="H212" s="217"/>
      <c r="I212" s="36" t="s">
        <v>30</v>
      </c>
      <c r="J212" s="39" t="s">
        <v>21</v>
      </c>
      <c r="K212" s="152" t="s">
        <v>401</v>
      </c>
      <c r="L212" s="39" t="s">
        <v>424</v>
      </c>
      <c r="M212" s="39" t="s">
        <v>23</v>
      </c>
      <c r="N212" s="39" t="s">
        <v>15</v>
      </c>
      <c r="O212" s="72" t="s">
        <v>85</v>
      </c>
      <c r="P212" s="202"/>
      <c r="Q212" s="203"/>
      <c r="R212" s="204"/>
      <c r="S212" s="40"/>
      <c r="T212" s="41"/>
      <c r="U212" s="41"/>
      <c r="V212" s="41"/>
      <c r="W212" s="33"/>
      <c r="X212" s="13"/>
      <c r="Y212" s="14"/>
      <c r="Z212" s="14"/>
      <c r="AA212" s="14"/>
      <c r="AB212" s="14"/>
      <c r="AC212" s="14"/>
      <c r="AD212" s="14"/>
      <c r="AE212" s="14"/>
      <c r="AF212" s="14"/>
      <c r="AG212" s="14"/>
      <c r="AH212" s="14"/>
      <c r="AI212" s="14"/>
      <c r="AJ212" s="14"/>
    </row>
    <row r="213" spans="1:36" ht="78.75" customHeight="1" x14ac:dyDescent="0.25">
      <c r="A213" s="185"/>
      <c r="B213" s="227" t="s">
        <v>155</v>
      </c>
      <c r="C213" s="218" t="s">
        <v>156</v>
      </c>
      <c r="D213" s="220" t="s">
        <v>373</v>
      </c>
      <c r="E213" s="190">
        <v>43832</v>
      </c>
      <c r="F213" s="190">
        <v>44196</v>
      </c>
      <c r="G213" s="222" t="s">
        <v>379</v>
      </c>
      <c r="H213" s="222" t="s">
        <v>165</v>
      </c>
      <c r="I213" s="1" t="s">
        <v>19</v>
      </c>
      <c r="J213" s="158">
        <v>1</v>
      </c>
      <c r="K213" s="158">
        <v>1</v>
      </c>
      <c r="L213" s="165">
        <v>0</v>
      </c>
      <c r="M213" s="165">
        <v>0</v>
      </c>
      <c r="N213" s="166">
        <f t="shared" ref="N213:N218" si="9">+K213</f>
        <v>1</v>
      </c>
      <c r="O213" s="329">
        <f>+N214/N213</f>
        <v>1</v>
      </c>
      <c r="P213" s="229" t="s">
        <v>459</v>
      </c>
      <c r="Q213" s="230"/>
      <c r="R213" s="231"/>
      <c r="S213" s="42"/>
      <c r="T213" s="197"/>
      <c r="U213" s="43"/>
      <c r="V213" s="12"/>
      <c r="W213" s="12"/>
      <c r="X213" s="13"/>
      <c r="Y213" s="14"/>
      <c r="Z213" s="14"/>
      <c r="AA213" s="14"/>
      <c r="AB213" s="14"/>
      <c r="AC213" s="14"/>
      <c r="AD213" s="14"/>
      <c r="AE213" s="14"/>
      <c r="AF213" s="14"/>
      <c r="AG213" s="14"/>
      <c r="AH213" s="14"/>
      <c r="AI213" s="14"/>
      <c r="AJ213" s="14"/>
    </row>
    <row r="214" spans="1:36" ht="70.5" customHeight="1" x14ac:dyDescent="0.25">
      <c r="A214" s="185"/>
      <c r="B214" s="228"/>
      <c r="C214" s="219"/>
      <c r="D214" s="221"/>
      <c r="E214" s="191"/>
      <c r="F214" s="191"/>
      <c r="G214" s="223"/>
      <c r="H214" s="223"/>
      <c r="I214" s="4" t="s">
        <v>20</v>
      </c>
      <c r="J214" s="158">
        <v>1</v>
      </c>
      <c r="K214" s="159">
        <v>1</v>
      </c>
      <c r="L214" s="165">
        <v>0</v>
      </c>
      <c r="M214" s="165">
        <v>0</v>
      </c>
      <c r="N214" s="166">
        <f t="shared" si="9"/>
        <v>1</v>
      </c>
      <c r="O214" s="330"/>
      <c r="P214" s="208"/>
      <c r="Q214" s="209"/>
      <c r="R214" s="210"/>
      <c r="S214" s="44"/>
      <c r="T214" s="198"/>
      <c r="U214" s="45"/>
      <c r="V214" s="33"/>
      <c r="W214" s="33"/>
      <c r="X214" s="13"/>
      <c r="Y214" s="14"/>
      <c r="Z214" s="14"/>
      <c r="AA214" s="14"/>
      <c r="AB214" s="14"/>
      <c r="AC214" s="14"/>
      <c r="AD214" s="14"/>
      <c r="AE214" s="14"/>
      <c r="AF214" s="14"/>
      <c r="AG214" s="14"/>
      <c r="AH214" s="14"/>
      <c r="AI214" s="14"/>
      <c r="AJ214" s="14"/>
    </row>
    <row r="215" spans="1:36" ht="48.75" customHeight="1" x14ac:dyDescent="0.25">
      <c r="A215" s="185"/>
      <c r="B215" s="228"/>
      <c r="C215" s="218" t="s">
        <v>157</v>
      </c>
      <c r="D215" s="220" t="s">
        <v>374</v>
      </c>
      <c r="E215" s="190">
        <v>43832</v>
      </c>
      <c r="F215" s="190">
        <v>44196</v>
      </c>
      <c r="G215" s="222" t="s">
        <v>379</v>
      </c>
      <c r="H215" s="222" t="s">
        <v>166</v>
      </c>
      <c r="I215" s="1" t="s">
        <v>19</v>
      </c>
      <c r="J215" s="158">
        <v>1</v>
      </c>
      <c r="K215" s="158">
        <v>1</v>
      </c>
      <c r="L215" s="165">
        <v>0</v>
      </c>
      <c r="M215" s="165">
        <v>0</v>
      </c>
      <c r="N215" s="166">
        <f t="shared" si="9"/>
        <v>1</v>
      </c>
      <c r="O215" s="329">
        <f>+N216/N215</f>
        <v>1</v>
      </c>
      <c r="P215" s="224" t="s">
        <v>460</v>
      </c>
      <c r="Q215" s="225"/>
      <c r="R215" s="226"/>
      <c r="S215" s="42"/>
      <c r="T215" s="198"/>
      <c r="U215" s="43"/>
      <c r="V215" s="12"/>
      <c r="W215" s="12"/>
      <c r="X215" s="13"/>
      <c r="Y215" s="14"/>
      <c r="Z215" s="14"/>
      <c r="AA215" s="14"/>
      <c r="AB215" s="14"/>
      <c r="AC215" s="14"/>
      <c r="AD215" s="14"/>
      <c r="AE215" s="14"/>
      <c r="AF215" s="14"/>
      <c r="AG215" s="14"/>
      <c r="AH215" s="14"/>
      <c r="AI215" s="14"/>
      <c r="AJ215" s="14"/>
    </row>
    <row r="216" spans="1:36" ht="48.75" customHeight="1" x14ac:dyDescent="0.25">
      <c r="A216" s="185"/>
      <c r="B216" s="228"/>
      <c r="C216" s="219"/>
      <c r="D216" s="221"/>
      <c r="E216" s="191"/>
      <c r="F216" s="191"/>
      <c r="G216" s="223"/>
      <c r="H216" s="223"/>
      <c r="I216" s="4" t="s">
        <v>20</v>
      </c>
      <c r="J216" s="158">
        <v>1</v>
      </c>
      <c r="K216" s="159">
        <v>1</v>
      </c>
      <c r="L216" s="165">
        <v>0</v>
      </c>
      <c r="M216" s="165">
        <v>0</v>
      </c>
      <c r="N216" s="166">
        <f t="shared" si="9"/>
        <v>1</v>
      </c>
      <c r="O216" s="330"/>
      <c r="P216" s="208"/>
      <c r="Q216" s="209"/>
      <c r="R216" s="210"/>
      <c r="S216" s="44"/>
      <c r="T216" s="198"/>
      <c r="U216" s="45"/>
      <c r="V216" s="33"/>
      <c r="W216" s="33"/>
      <c r="X216" s="13"/>
      <c r="Y216" s="14"/>
      <c r="Z216" s="14"/>
      <c r="AA216" s="14"/>
      <c r="AB216" s="14"/>
      <c r="AC216" s="14"/>
      <c r="AD216" s="14"/>
      <c r="AE216" s="14"/>
      <c r="AF216" s="14"/>
      <c r="AG216" s="14"/>
      <c r="AH216" s="14"/>
      <c r="AI216" s="14"/>
      <c r="AJ216" s="14"/>
    </row>
    <row r="217" spans="1:36" ht="48.75" customHeight="1" x14ac:dyDescent="0.25">
      <c r="A217" s="185"/>
      <c r="B217" s="228"/>
      <c r="C217" s="218" t="s">
        <v>158</v>
      </c>
      <c r="D217" s="220" t="s">
        <v>228</v>
      </c>
      <c r="E217" s="190">
        <v>43832</v>
      </c>
      <c r="F217" s="190">
        <v>44196</v>
      </c>
      <c r="G217" s="222" t="s">
        <v>379</v>
      </c>
      <c r="H217" s="222" t="s">
        <v>382</v>
      </c>
      <c r="I217" s="4" t="s">
        <v>19</v>
      </c>
      <c r="J217" s="158">
        <v>1</v>
      </c>
      <c r="K217" s="159">
        <v>1</v>
      </c>
      <c r="L217" s="167">
        <v>0</v>
      </c>
      <c r="M217" s="167">
        <v>0</v>
      </c>
      <c r="N217" s="166">
        <f t="shared" si="9"/>
        <v>1</v>
      </c>
      <c r="O217" s="329">
        <f>+N218/N217</f>
        <v>1</v>
      </c>
      <c r="P217" s="224" t="s">
        <v>461</v>
      </c>
      <c r="Q217" s="225"/>
      <c r="R217" s="226"/>
      <c r="S217" s="42"/>
      <c r="T217" s="198"/>
      <c r="U217" s="43"/>
      <c r="V217" s="12"/>
      <c r="W217" s="12"/>
      <c r="X217" s="13"/>
      <c r="Y217" s="14"/>
      <c r="Z217" s="14"/>
      <c r="AA217" s="14"/>
      <c r="AB217" s="14"/>
      <c r="AC217" s="14"/>
      <c r="AD217" s="14"/>
      <c r="AE217" s="14"/>
      <c r="AF217" s="14"/>
      <c r="AG217" s="14"/>
      <c r="AH217" s="14"/>
      <c r="AI217" s="14"/>
      <c r="AJ217" s="14"/>
    </row>
    <row r="218" spans="1:36" ht="55.5" customHeight="1" x14ac:dyDescent="0.25">
      <c r="A218" s="185"/>
      <c r="B218" s="228"/>
      <c r="C218" s="219"/>
      <c r="D218" s="221"/>
      <c r="E218" s="191"/>
      <c r="F218" s="191"/>
      <c r="G218" s="223"/>
      <c r="H218" s="223"/>
      <c r="I218" s="4" t="s">
        <v>20</v>
      </c>
      <c r="J218" s="158">
        <v>1</v>
      </c>
      <c r="K218" s="159">
        <v>1</v>
      </c>
      <c r="L218" s="167">
        <v>0</v>
      </c>
      <c r="M218" s="167">
        <v>0</v>
      </c>
      <c r="N218" s="166">
        <f t="shared" si="9"/>
        <v>1</v>
      </c>
      <c r="O218" s="330"/>
      <c r="P218" s="208"/>
      <c r="Q218" s="209"/>
      <c r="R218" s="210"/>
      <c r="S218" s="44"/>
      <c r="T218" s="198"/>
      <c r="U218" s="45"/>
      <c r="V218" s="33"/>
      <c r="W218" s="33"/>
      <c r="X218" s="13"/>
      <c r="Y218" s="14"/>
      <c r="Z218" s="14"/>
      <c r="AA218" s="14"/>
      <c r="AB218" s="14"/>
      <c r="AC218" s="14"/>
      <c r="AD218" s="14"/>
      <c r="AE218" s="14"/>
      <c r="AF218" s="14"/>
      <c r="AG218" s="14"/>
      <c r="AH218" s="14"/>
      <c r="AI218" s="14"/>
      <c r="AJ218" s="14"/>
    </row>
    <row r="219" spans="1:36" ht="81" customHeight="1" x14ac:dyDescent="0.25">
      <c r="A219" s="185"/>
      <c r="B219" s="228"/>
      <c r="C219" s="218" t="s">
        <v>159</v>
      </c>
      <c r="D219" s="220" t="s">
        <v>375</v>
      </c>
      <c r="E219" s="190">
        <v>44043</v>
      </c>
      <c r="F219" s="190">
        <v>44196</v>
      </c>
      <c r="G219" s="222" t="s">
        <v>379</v>
      </c>
      <c r="H219" s="222" t="s">
        <v>380</v>
      </c>
      <c r="I219" s="4" t="s">
        <v>19</v>
      </c>
      <c r="J219" s="160">
        <v>60</v>
      </c>
      <c r="K219" s="160">
        <v>60</v>
      </c>
      <c r="L219" s="168">
        <v>60</v>
      </c>
      <c r="M219" s="168">
        <v>60</v>
      </c>
      <c r="N219" s="165">
        <f t="shared" ref="N219:N230" si="10">+J219+K219+L219+M219</f>
        <v>240</v>
      </c>
      <c r="O219" s="329">
        <f>+N220/N219</f>
        <v>1</v>
      </c>
      <c r="P219" s="224" t="s">
        <v>450</v>
      </c>
      <c r="Q219" s="225"/>
      <c r="R219" s="226"/>
      <c r="S219" s="42"/>
      <c r="T219" s="46"/>
      <c r="U219" s="43"/>
      <c r="V219" s="12"/>
      <c r="W219" s="12"/>
      <c r="X219" s="13"/>
      <c r="Y219" s="14"/>
      <c r="Z219" s="14"/>
      <c r="AA219" s="14"/>
      <c r="AB219" s="14"/>
      <c r="AC219" s="14"/>
      <c r="AD219" s="14"/>
      <c r="AE219" s="14"/>
      <c r="AF219" s="14"/>
      <c r="AG219" s="14"/>
      <c r="AH219" s="14"/>
      <c r="AI219" s="14"/>
      <c r="AJ219" s="14"/>
    </row>
    <row r="220" spans="1:36" ht="103.5" customHeight="1" x14ac:dyDescent="0.25">
      <c r="A220" s="185"/>
      <c r="B220" s="228"/>
      <c r="C220" s="219"/>
      <c r="D220" s="221"/>
      <c r="E220" s="191"/>
      <c r="F220" s="191"/>
      <c r="G220" s="223"/>
      <c r="H220" s="223"/>
      <c r="I220" s="4" t="s">
        <v>20</v>
      </c>
      <c r="J220" s="160">
        <v>60</v>
      </c>
      <c r="K220" s="160">
        <v>60</v>
      </c>
      <c r="L220" s="168">
        <v>60</v>
      </c>
      <c r="M220" s="168">
        <v>60</v>
      </c>
      <c r="N220" s="165">
        <f t="shared" si="10"/>
        <v>240</v>
      </c>
      <c r="O220" s="330"/>
      <c r="P220" s="208"/>
      <c r="Q220" s="209"/>
      <c r="R220" s="210"/>
      <c r="S220" s="44"/>
      <c r="T220" s="46"/>
      <c r="U220" s="45"/>
      <c r="V220" s="33"/>
      <c r="W220" s="33"/>
      <c r="X220" s="13"/>
      <c r="Y220" s="14"/>
      <c r="Z220" s="14"/>
      <c r="AA220" s="14"/>
      <c r="AB220" s="14"/>
      <c r="AC220" s="14"/>
      <c r="AD220" s="14"/>
      <c r="AE220" s="14"/>
      <c r="AF220" s="14"/>
      <c r="AG220" s="14"/>
      <c r="AH220" s="14"/>
      <c r="AI220" s="14"/>
      <c r="AJ220" s="14"/>
    </row>
    <row r="221" spans="1:36" ht="48.75" customHeight="1" x14ac:dyDescent="0.25">
      <c r="A221" s="185"/>
      <c r="B221" s="228"/>
      <c r="C221" s="218" t="s">
        <v>160</v>
      </c>
      <c r="D221" s="220" t="s">
        <v>229</v>
      </c>
      <c r="E221" s="190">
        <v>43832</v>
      </c>
      <c r="F221" s="190">
        <v>44196</v>
      </c>
      <c r="G221" s="222" t="s">
        <v>379</v>
      </c>
      <c r="H221" s="222" t="s">
        <v>167</v>
      </c>
      <c r="I221" s="1" t="s">
        <v>19</v>
      </c>
      <c r="J221" s="160">
        <v>3</v>
      </c>
      <c r="K221" s="160">
        <v>3</v>
      </c>
      <c r="L221" s="168">
        <v>3</v>
      </c>
      <c r="M221" s="168">
        <v>3</v>
      </c>
      <c r="N221" s="165">
        <f t="shared" si="10"/>
        <v>12</v>
      </c>
      <c r="O221" s="329">
        <f>+N222/N221</f>
        <v>1</v>
      </c>
      <c r="P221" s="224" t="s">
        <v>451</v>
      </c>
      <c r="Q221" s="225"/>
      <c r="R221" s="226"/>
      <c r="S221" s="42"/>
      <c r="T221" s="46"/>
      <c r="U221" s="43"/>
      <c r="V221" s="12"/>
      <c r="W221" s="12"/>
      <c r="X221" s="13"/>
      <c r="Y221" s="14"/>
      <c r="Z221" s="14"/>
      <c r="AA221" s="14"/>
      <c r="AB221" s="14"/>
      <c r="AC221" s="14"/>
      <c r="AD221" s="14"/>
      <c r="AE221" s="14"/>
      <c r="AF221" s="14"/>
      <c r="AG221" s="14"/>
      <c r="AH221" s="14"/>
      <c r="AI221" s="14"/>
      <c r="AJ221" s="14"/>
    </row>
    <row r="222" spans="1:36" ht="48" customHeight="1" x14ac:dyDescent="0.25">
      <c r="A222" s="185"/>
      <c r="B222" s="228"/>
      <c r="C222" s="219"/>
      <c r="D222" s="221"/>
      <c r="E222" s="191"/>
      <c r="F222" s="191"/>
      <c r="G222" s="223"/>
      <c r="H222" s="223"/>
      <c r="I222" s="4" t="s">
        <v>20</v>
      </c>
      <c r="J222" s="160">
        <v>3</v>
      </c>
      <c r="K222" s="160">
        <v>3</v>
      </c>
      <c r="L222" s="168">
        <v>3</v>
      </c>
      <c r="M222" s="168">
        <v>3</v>
      </c>
      <c r="N222" s="165">
        <f t="shared" si="10"/>
        <v>12</v>
      </c>
      <c r="O222" s="330"/>
      <c r="P222" s="208"/>
      <c r="Q222" s="209"/>
      <c r="R222" s="210"/>
      <c r="S222" s="44"/>
      <c r="T222" s="46"/>
      <c r="U222" s="45"/>
      <c r="V222" s="33"/>
      <c r="W222" s="33"/>
      <c r="X222" s="13"/>
      <c r="Y222" s="14"/>
      <c r="Z222" s="14"/>
      <c r="AA222" s="14"/>
      <c r="AB222" s="14"/>
      <c r="AC222" s="14"/>
      <c r="AD222" s="14"/>
      <c r="AE222" s="14"/>
      <c r="AF222" s="14"/>
      <c r="AG222" s="14"/>
      <c r="AH222" s="14"/>
      <c r="AI222" s="14"/>
      <c r="AJ222" s="14"/>
    </row>
    <row r="223" spans="1:36" ht="67.5" customHeight="1" x14ac:dyDescent="0.25">
      <c r="A223" s="185"/>
      <c r="B223" s="228"/>
      <c r="C223" s="218" t="s">
        <v>161</v>
      </c>
      <c r="D223" s="220" t="s">
        <v>376</v>
      </c>
      <c r="E223" s="190">
        <v>43832</v>
      </c>
      <c r="F223" s="190">
        <v>44196</v>
      </c>
      <c r="G223" s="222" t="s">
        <v>379</v>
      </c>
      <c r="H223" s="222" t="s">
        <v>168</v>
      </c>
      <c r="I223" s="1" t="s">
        <v>19</v>
      </c>
      <c r="J223" s="160">
        <v>0</v>
      </c>
      <c r="K223" s="160">
        <v>1</v>
      </c>
      <c r="L223" s="168">
        <v>1</v>
      </c>
      <c r="M223" s="168">
        <v>1</v>
      </c>
      <c r="N223" s="165">
        <f t="shared" si="10"/>
        <v>3</v>
      </c>
      <c r="O223" s="329">
        <f>+N224/N223</f>
        <v>0.66666666666666663</v>
      </c>
      <c r="P223" s="224" t="s">
        <v>452</v>
      </c>
      <c r="Q223" s="225"/>
      <c r="R223" s="226"/>
      <c r="S223" s="42"/>
      <c r="T223" s="46"/>
      <c r="U223" s="43"/>
      <c r="V223" s="12"/>
      <c r="W223" s="12"/>
      <c r="X223" s="13"/>
      <c r="Y223" s="14"/>
      <c r="Z223" s="14"/>
      <c r="AA223" s="14"/>
      <c r="AB223" s="14"/>
      <c r="AC223" s="14"/>
      <c r="AD223" s="14"/>
      <c r="AE223" s="14"/>
      <c r="AF223" s="14"/>
      <c r="AG223" s="14"/>
      <c r="AH223" s="14"/>
      <c r="AI223" s="14"/>
      <c r="AJ223" s="14"/>
    </row>
    <row r="224" spans="1:36" ht="52.5" customHeight="1" x14ac:dyDescent="0.25">
      <c r="A224" s="185"/>
      <c r="B224" s="228"/>
      <c r="C224" s="219"/>
      <c r="D224" s="221"/>
      <c r="E224" s="191"/>
      <c r="F224" s="191"/>
      <c r="G224" s="223"/>
      <c r="H224" s="223"/>
      <c r="I224" s="4" t="s">
        <v>20</v>
      </c>
      <c r="J224" s="160">
        <v>0</v>
      </c>
      <c r="K224" s="160">
        <v>0</v>
      </c>
      <c r="L224" s="168">
        <v>1</v>
      </c>
      <c r="M224" s="168">
        <v>1</v>
      </c>
      <c r="N224" s="165">
        <f t="shared" si="10"/>
        <v>2</v>
      </c>
      <c r="O224" s="330"/>
      <c r="P224" s="208"/>
      <c r="Q224" s="209"/>
      <c r="R224" s="210"/>
      <c r="S224" s="44"/>
      <c r="T224" s="46"/>
      <c r="U224" s="45"/>
      <c r="V224" s="33"/>
      <c r="W224" s="33"/>
      <c r="X224" s="13"/>
      <c r="Y224" s="14"/>
      <c r="Z224" s="14"/>
      <c r="AA224" s="14"/>
      <c r="AB224" s="14"/>
      <c r="AC224" s="14"/>
      <c r="AD224" s="14"/>
      <c r="AE224" s="14"/>
      <c r="AF224" s="14"/>
      <c r="AG224" s="14"/>
      <c r="AH224" s="14"/>
      <c r="AI224" s="14"/>
      <c r="AJ224" s="14"/>
    </row>
    <row r="225" spans="1:36" ht="48.75" customHeight="1" x14ac:dyDescent="0.25">
      <c r="A225" s="185"/>
      <c r="B225" s="228"/>
      <c r="C225" s="218" t="s">
        <v>162</v>
      </c>
      <c r="D225" s="220" t="s">
        <v>230</v>
      </c>
      <c r="E225" s="190">
        <v>43832</v>
      </c>
      <c r="F225" s="190">
        <v>44196</v>
      </c>
      <c r="G225" s="222" t="s">
        <v>379</v>
      </c>
      <c r="H225" s="222" t="s">
        <v>169</v>
      </c>
      <c r="I225" s="4" t="s">
        <v>19</v>
      </c>
      <c r="J225" s="160">
        <v>296.75</v>
      </c>
      <c r="K225" s="160">
        <v>0</v>
      </c>
      <c r="L225" s="168">
        <v>119.4</v>
      </c>
      <c r="M225" s="168">
        <v>1154.7</v>
      </c>
      <c r="N225" s="169">
        <f t="shared" si="10"/>
        <v>1570.85</v>
      </c>
      <c r="O225" s="192">
        <f>+N226/N225</f>
        <v>1</v>
      </c>
      <c r="P225" s="205" t="s">
        <v>453</v>
      </c>
      <c r="Q225" s="206"/>
      <c r="R225" s="207"/>
      <c r="S225" s="42"/>
      <c r="T225" s="46"/>
      <c r="U225" s="43"/>
      <c r="V225" s="12"/>
      <c r="W225" s="12"/>
      <c r="X225" s="13"/>
      <c r="Y225" s="14"/>
      <c r="Z225" s="14"/>
      <c r="AA225" s="14"/>
      <c r="AB225" s="14"/>
      <c r="AC225" s="14"/>
      <c r="AD225" s="14"/>
      <c r="AE225" s="14"/>
      <c r="AF225" s="14"/>
      <c r="AG225" s="14"/>
      <c r="AH225" s="14"/>
      <c r="AI225" s="14"/>
      <c r="AJ225" s="14"/>
    </row>
    <row r="226" spans="1:36" ht="48.75" customHeight="1" x14ac:dyDescent="0.25">
      <c r="A226" s="185"/>
      <c r="B226" s="228"/>
      <c r="C226" s="219"/>
      <c r="D226" s="221"/>
      <c r="E226" s="191"/>
      <c r="F226" s="191"/>
      <c r="G226" s="223"/>
      <c r="H226" s="223"/>
      <c r="I226" s="4" t="s">
        <v>20</v>
      </c>
      <c r="J226" s="160">
        <v>296.75</v>
      </c>
      <c r="K226" s="160">
        <v>0</v>
      </c>
      <c r="L226" s="168">
        <v>119.4</v>
      </c>
      <c r="M226" s="168">
        <v>1154.7</v>
      </c>
      <c r="N226" s="169">
        <f t="shared" si="10"/>
        <v>1570.85</v>
      </c>
      <c r="O226" s="193"/>
      <c r="P226" s="208"/>
      <c r="Q226" s="209"/>
      <c r="R226" s="210"/>
      <c r="S226" s="44"/>
      <c r="T226" s="46"/>
      <c r="U226" s="45"/>
      <c r="V226" s="33"/>
      <c r="W226" s="33"/>
      <c r="X226" s="13"/>
      <c r="Y226" s="14"/>
      <c r="Z226" s="14"/>
      <c r="AA226" s="14"/>
      <c r="AB226" s="14"/>
      <c r="AC226" s="14"/>
      <c r="AD226" s="14"/>
      <c r="AE226" s="14"/>
      <c r="AF226" s="14"/>
      <c r="AG226" s="14"/>
      <c r="AH226" s="14"/>
      <c r="AI226" s="14"/>
      <c r="AJ226" s="14"/>
    </row>
    <row r="227" spans="1:36" ht="40.5" customHeight="1" x14ac:dyDescent="0.25">
      <c r="A227" s="185"/>
      <c r="B227" s="228"/>
      <c r="C227" s="218" t="s">
        <v>163</v>
      </c>
      <c r="D227" s="220" t="s">
        <v>377</v>
      </c>
      <c r="E227" s="190">
        <v>43832</v>
      </c>
      <c r="F227" s="190">
        <v>44196</v>
      </c>
      <c r="G227" s="222" t="s">
        <v>379</v>
      </c>
      <c r="H227" s="222" t="s">
        <v>383</v>
      </c>
      <c r="I227" s="1" t="s">
        <v>19</v>
      </c>
      <c r="J227" s="158">
        <v>0</v>
      </c>
      <c r="K227" s="158">
        <v>0</v>
      </c>
      <c r="L227" s="167">
        <v>1</v>
      </c>
      <c r="M227" s="167">
        <v>0</v>
      </c>
      <c r="N227" s="166">
        <f>+K227</f>
        <v>0</v>
      </c>
      <c r="O227" s="192">
        <v>1</v>
      </c>
      <c r="P227" s="205" t="s">
        <v>454</v>
      </c>
      <c r="Q227" s="206"/>
      <c r="R227" s="207"/>
      <c r="S227" s="42"/>
      <c r="T227" s="46"/>
      <c r="U227" s="43"/>
      <c r="V227" s="12"/>
      <c r="W227" s="12"/>
      <c r="X227" s="13"/>
      <c r="Y227" s="14"/>
      <c r="Z227" s="14"/>
      <c r="AA227" s="14"/>
      <c r="AB227" s="14"/>
      <c r="AC227" s="14"/>
      <c r="AD227" s="14"/>
      <c r="AE227" s="14"/>
      <c r="AF227" s="14"/>
      <c r="AG227" s="14"/>
      <c r="AH227" s="14"/>
      <c r="AI227" s="14"/>
      <c r="AJ227" s="14"/>
    </row>
    <row r="228" spans="1:36" ht="41.25" customHeight="1" x14ac:dyDescent="0.25">
      <c r="A228" s="185"/>
      <c r="B228" s="228"/>
      <c r="C228" s="219"/>
      <c r="D228" s="221"/>
      <c r="E228" s="191"/>
      <c r="F228" s="191"/>
      <c r="G228" s="223"/>
      <c r="H228" s="223"/>
      <c r="I228" s="4" t="s">
        <v>20</v>
      </c>
      <c r="J228" s="158">
        <v>0</v>
      </c>
      <c r="K228" s="158">
        <v>0</v>
      </c>
      <c r="L228" s="167">
        <v>1</v>
      </c>
      <c r="M228" s="167">
        <v>0</v>
      </c>
      <c r="N228" s="166">
        <f>+K228</f>
        <v>0</v>
      </c>
      <c r="O228" s="193"/>
      <c r="P228" s="208"/>
      <c r="Q228" s="209"/>
      <c r="R228" s="210"/>
      <c r="S228" s="44"/>
      <c r="T228" s="46"/>
      <c r="U228" s="45"/>
      <c r="V228" s="33"/>
      <c r="W228" s="33"/>
      <c r="X228" s="13"/>
      <c r="Y228" s="14"/>
      <c r="Z228" s="14"/>
      <c r="AA228" s="14"/>
      <c r="AB228" s="14"/>
      <c r="AC228" s="14"/>
      <c r="AD228" s="14"/>
      <c r="AE228" s="14"/>
      <c r="AF228" s="14"/>
      <c r="AG228" s="14"/>
      <c r="AH228" s="14"/>
      <c r="AI228" s="14"/>
      <c r="AJ228" s="14"/>
    </row>
    <row r="229" spans="1:36" ht="72" customHeight="1" x14ac:dyDescent="0.25">
      <c r="A229" s="185"/>
      <c r="B229" s="228"/>
      <c r="C229" s="218" t="s">
        <v>164</v>
      </c>
      <c r="D229" s="220" t="s">
        <v>378</v>
      </c>
      <c r="E229" s="190">
        <v>43832</v>
      </c>
      <c r="F229" s="190">
        <v>44196</v>
      </c>
      <c r="G229" s="222" t="s">
        <v>379</v>
      </c>
      <c r="H229" s="222" t="s">
        <v>381</v>
      </c>
      <c r="I229" s="1" t="s">
        <v>19</v>
      </c>
      <c r="J229" s="158">
        <v>0.01</v>
      </c>
      <c r="K229" s="158">
        <v>0</v>
      </c>
      <c r="L229" s="167">
        <v>0</v>
      </c>
      <c r="M229" s="167">
        <v>0</v>
      </c>
      <c r="N229" s="167">
        <f t="shared" si="10"/>
        <v>0.01</v>
      </c>
      <c r="O229" s="192">
        <f>+N230/N229</f>
        <v>1</v>
      </c>
      <c r="P229" s="205" t="s">
        <v>416</v>
      </c>
      <c r="Q229" s="206"/>
      <c r="R229" s="207"/>
      <c r="S229" s="42"/>
      <c r="T229" s="46"/>
      <c r="U229" s="43"/>
      <c r="V229" s="12"/>
      <c r="W229" s="12"/>
      <c r="X229" s="13"/>
      <c r="Y229" s="14"/>
      <c r="Z229" s="14"/>
      <c r="AA229" s="14"/>
      <c r="AB229" s="14"/>
      <c r="AC229" s="14"/>
      <c r="AD229" s="14"/>
      <c r="AE229" s="14"/>
      <c r="AF229" s="14"/>
      <c r="AG229" s="14"/>
      <c r="AH229" s="14"/>
      <c r="AI229" s="14"/>
      <c r="AJ229" s="14"/>
    </row>
    <row r="230" spans="1:36" ht="73.5" customHeight="1" x14ac:dyDescent="0.25">
      <c r="A230" s="185"/>
      <c r="B230" s="228"/>
      <c r="C230" s="219"/>
      <c r="D230" s="221"/>
      <c r="E230" s="191"/>
      <c r="F230" s="191"/>
      <c r="G230" s="223"/>
      <c r="H230" s="223"/>
      <c r="I230" s="4" t="s">
        <v>20</v>
      </c>
      <c r="J230" s="158">
        <v>0.01</v>
      </c>
      <c r="K230" s="158">
        <v>0</v>
      </c>
      <c r="L230" s="167">
        <v>0</v>
      </c>
      <c r="M230" s="167">
        <v>0</v>
      </c>
      <c r="N230" s="167">
        <f t="shared" si="10"/>
        <v>0.01</v>
      </c>
      <c r="O230" s="193"/>
      <c r="P230" s="208"/>
      <c r="Q230" s="209"/>
      <c r="R230" s="210"/>
      <c r="S230" s="44"/>
      <c r="T230" s="46"/>
      <c r="U230" s="45"/>
      <c r="V230" s="33"/>
      <c r="W230" s="33"/>
      <c r="X230" s="13"/>
      <c r="Y230" s="14"/>
      <c r="Z230" s="14"/>
      <c r="AA230" s="14"/>
      <c r="AB230" s="14"/>
      <c r="AC230" s="14"/>
      <c r="AD230" s="14"/>
      <c r="AE230" s="14"/>
      <c r="AF230" s="14"/>
      <c r="AG230" s="14"/>
      <c r="AH230" s="14"/>
      <c r="AI230" s="14"/>
      <c r="AJ230" s="14"/>
    </row>
    <row r="231" spans="1:36" ht="28.5" customHeight="1" x14ac:dyDescent="0.25">
      <c r="A231" s="5"/>
      <c r="B231" s="232" t="s">
        <v>10</v>
      </c>
      <c r="C231" s="233"/>
      <c r="D231" s="233"/>
      <c r="E231" s="233"/>
      <c r="F231" s="233"/>
      <c r="G231" s="233"/>
      <c r="H231" s="233"/>
      <c r="I231" s="233"/>
      <c r="J231" s="233"/>
      <c r="K231" s="233"/>
      <c r="L231" s="233"/>
      <c r="M231" s="233"/>
      <c r="N231" s="234"/>
      <c r="O231" s="3">
        <f>+SUM(O213:O230)/9</f>
        <v>0.96296296296296313</v>
      </c>
      <c r="P231" s="82"/>
      <c r="Q231" s="83"/>
      <c r="R231" s="84"/>
      <c r="S231" s="5"/>
      <c r="T231" s="12"/>
      <c r="U231" s="12"/>
      <c r="V231" s="12"/>
      <c r="W231" s="12"/>
      <c r="X231" s="13"/>
      <c r="Y231" s="14"/>
      <c r="Z231" s="14"/>
      <c r="AA231" s="14"/>
      <c r="AB231" s="14"/>
      <c r="AC231" s="14"/>
      <c r="AD231" s="14"/>
      <c r="AE231" s="14"/>
      <c r="AF231" s="14"/>
      <c r="AG231" s="14"/>
      <c r="AH231" s="14"/>
      <c r="AI231" s="14"/>
      <c r="AJ231" s="14"/>
    </row>
    <row r="232" spans="1:36" ht="43.5" customHeight="1" x14ac:dyDescent="0.25">
      <c r="A232" s="5"/>
      <c r="B232" s="243" t="s">
        <v>170</v>
      </c>
      <c r="C232" s="244"/>
      <c r="D232" s="244"/>
      <c r="E232" s="244"/>
      <c r="F232" s="244"/>
      <c r="G232" s="244"/>
      <c r="H232" s="244"/>
      <c r="I232" s="244"/>
      <c r="J232" s="244"/>
      <c r="K232" s="245"/>
      <c r="L232" s="212" t="s">
        <v>11</v>
      </c>
      <c r="M232" s="212"/>
      <c r="N232" s="342">
        <v>7.7299999999999994E-2</v>
      </c>
      <c r="O232" s="343"/>
      <c r="P232" s="213" t="s">
        <v>33</v>
      </c>
      <c r="Q232" s="213"/>
      <c r="R232" s="129">
        <f>O241*N232</f>
        <v>7.7299999999999994E-2</v>
      </c>
      <c r="S232" s="34"/>
      <c r="T232" s="35"/>
      <c r="U232" s="35"/>
      <c r="V232" s="35"/>
      <c r="W232" s="12"/>
      <c r="X232" s="13"/>
      <c r="Y232" s="14"/>
      <c r="Z232" s="14"/>
      <c r="AA232" s="14"/>
      <c r="AB232" s="14"/>
      <c r="AC232" s="14"/>
      <c r="AD232" s="14"/>
      <c r="AE232" s="14"/>
      <c r="AF232" s="14"/>
      <c r="AG232" s="14"/>
      <c r="AH232" s="14"/>
      <c r="AI232" s="14"/>
      <c r="AJ232" s="14"/>
    </row>
    <row r="233" spans="1:36" ht="45" customHeight="1" x14ac:dyDescent="0.25">
      <c r="A233" s="5"/>
      <c r="B233" s="214" t="s">
        <v>6</v>
      </c>
      <c r="C233" s="216" t="s">
        <v>29</v>
      </c>
      <c r="D233" s="216" t="s">
        <v>196</v>
      </c>
      <c r="E233" s="216" t="s">
        <v>8</v>
      </c>
      <c r="F233" s="216" t="s">
        <v>9</v>
      </c>
      <c r="G233" s="216" t="s">
        <v>3</v>
      </c>
      <c r="H233" s="216" t="s">
        <v>4</v>
      </c>
      <c r="I233" s="246" t="s">
        <v>27</v>
      </c>
      <c r="J233" s="247"/>
      <c r="K233" s="247"/>
      <c r="L233" s="247"/>
      <c r="M233" s="247"/>
      <c r="N233" s="247"/>
      <c r="O233" s="248"/>
      <c r="P233" s="199" t="s">
        <v>28</v>
      </c>
      <c r="Q233" s="200"/>
      <c r="R233" s="201"/>
      <c r="S233" s="19"/>
      <c r="T233" s="37"/>
      <c r="U233" s="38"/>
      <c r="V233" s="37"/>
      <c r="W233" s="12"/>
      <c r="X233" s="12"/>
      <c r="Y233" s="14"/>
      <c r="Z233" s="14"/>
      <c r="AA233" s="14"/>
      <c r="AB233" s="14"/>
      <c r="AC233" s="14"/>
      <c r="AD233" s="14"/>
      <c r="AE233" s="14"/>
      <c r="AF233" s="14"/>
      <c r="AG233" s="14"/>
      <c r="AH233" s="14"/>
      <c r="AI233" s="14"/>
      <c r="AJ233" s="14"/>
    </row>
    <row r="234" spans="1:36" ht="31.5" customHeight="1" x14ac:dyDescent="0.25">
      <c r="A234" s="6"/>
      <c r="B234" s="215"/>
      <c r="C234" s="217"/>
      <c r="D234" s="217"/>
      <c r="E234" s="217"/>
      <c r="F234" s="217"/>
      <c r="G234" s="217"/>
      <c r="H234" s="217"/>
      <c r="I234" s="36" t="s">
        <v>30</v>
      </c>
      <c r="J234" s="39" t="s">
        <v>21</v>
      </c>
      <c r="K234" s="152" t="s">
        <v>401</v>
      </c>
      <c r="L234" s="39" t="s">
        <v>424</v>
      </c>
      <c r="M234" s="39" t="s">
        <v>23</v>
      </c>
      <c r="N234" s="39" t="s">
        <v>15</v>
      </c>
      <c r="O234" s="72" t="s">
        <v>85</v>
      </c>
      <c r="P234" s="202"/>
      <c r="Q234" s="203"/>
      <c r="R234" s="204"/>
      <c r="S234" s="40"/>
      <c r="T234" s="41"/>
      <c r="U234" s="41"/>
      <c r="V234" s="41"/>
      <c r="W234" s="33"/>
      <c r="X234" s="13"/>
      <c r="Y234" s="14"/>
      <c r="Z234" s="14"/>
      <c r="AA234" s="14"/>
      <c r="AB234" s="14"/>
      <c r="AC234" s="14"/>
      <c r="AD234" s="14"/>
      <c r="AE234" s="14"/>
      <c r="AF234" s="14"/>
      <c r="AG234" s="14"/>
      <c r="AH234" s="14"/>
      <c r="AI234" s="14"/>
      <c r="AJ234" s="14"/>
    </row>
    <row r="235" spans="1:36" ht="66.75" customHeight="1" x14ac:dyDescent="0.25">
      <c r="A235" s="185"/>
      <c r="B235" s="188" t="s">
        <v>171</v>
      </c>
      <c r="C235" s="186" t="s">
        <v>172</v>
      </c>
      <c r="D235" s="188" t="s">
        <v>285</v>
      </c>
      <c r="E235" s="190">
        <v>43831</v>
      </c>
      <c r="F235" s="190">
        <v>44196</v>
      </c>
      <c r="G235" s="186" t="s">
        <v>286</v>
      </c>
      <c r="H235" s="186" t="s">
        <v>287</v>
      </c>
      <c r="I235" s="1" t="s">
        <v>19</v>
      </c>
      <c r="J235" s="4">
        <v>40</v>
      </c>
      <c r="K235" s="4">
        <v>28</v>
      </c>
      <c r="L235" s="4">
        <v>16</v>
      </c>
      <c r="M235" s="4">
        <v>14</v>
      </c>
      <c r="N235" s="4">
        <f t="shared" ref="N235:N240" si="11">+J235+K235+L235+M235</f>
        <v>98</v>
      </c>
      <c r="O235" s="192">
        <f>+N236/N235</f>
        <v>1</v>
      </c>
      <c r="P235" s="205" t="s">
        <v>484</v>
      </c>
      <c r="Q235" s="206"/>
      <c r="R235" s="207"/>
      <c r="S235" s="42"/>
      <c r="T235" s="197"/>
      <c r="U235" s="43"/>
      <c r="V235" s="12"/>
      <c r="W235" s="12"/>
      <c r="X235" s="13"/>
      <c r="Y235" s="14"/>
      <c r="Z235" s="14"/>
      <c r="AA235" s="14"/>
      <c r="AB235" s="14"/>
      <c r="AC235" s="14"/>
      <c r="AD235" s="14"/>
      <c r="AE235" s="14"/>
      <c r="AF235" s="14"/>
      <c r="AG235" s="14"/>
      <c r="AH235" s="14"/>
      <c r="AI235" s="14"/>
      <c r="AJ235" s="14"/>
    </row>
    <row r="236" spans="1:36" ht="55.5" customHeight="1" x14ac:dyDescent="0.25">
      <c r="A236" s="185"/>
      <c r="B236" s="211"/>
      <c r="C236" s="187"/>
      <c r="D236" s="189"/>
      <c r="E236" s="191"/>
      <c r="F236" s="191"/>
      <c r="G236" s="187"/>
      <c r="H236" s="187"/>
      <c r="I236" s="4" t="s">
        <v>20</v>
      </c>
      <c r="J236" s="4">
        <v>40</v>
      </c>
      <c r="K236" s="4">
        <v>28</v>
      </c>
      <c r="L236" s="4">
        <v>16</v>
      </c>
      <c r="M236" s="4">
        <v>14</v>
      </c>
      <c r="N236" s="4">
        <f t="shared" si="11"/>
        <v>98</v>
      </c>
      <c r="O236" s="193"/>
      <c r="P236" s="208"/>
      <c r="Q236" s="209"/>
      <c r="R236" s="210"/>
      <c r="S236" s="44"/>
      <c r="T236" s="198"/>
      <c r="U236" s="45"/>
      <c r="V236" s="33"/>
      <c r="W236" s="33"/>
      <c r="X236" s="13"/>
      <c r="Y236" s="14"/>
      <c r="Z236" s="14"/>
      <c r="AA236" s="14"/>
      <c r="AB236" s="14"/>
      <c r="AC236" s="14"/>
      <c r="AD236" s="14"/>
      <c r="AE236" s="14"/>
      <c r="AF236" s="14"/>
      <c r="AG236" s="14"/>
      <c r="AH236" s="14"/>
      <c r="AI236" s="14"/>
      <c r="AJ236" s="14"/>
    </row>
    <row r="237" spans="1:36" ht="45.75" customHeight="1" x14ac:dyDescent="0.25">
      <c r="A237" s="185"/>
      <c r="B237" s="211"/>
      <c r="C237" s="186" t="s">
        <v>173</v>
      </c>
      <c r="D237" s="188" t="s">
        <v>288</v>
      </c>
      <c r="E237" s="190">
        <v>43831</v>
      </c>
      <c r="F237" s="190">
        <v>44196</v>
      </c>
      <c r="G237" s="186" t="s">
        <v>286</v>
      </c>
      <c r="H237" s="186" t="s">
        <v>289</v>
      </c>
      <c r="I237" s="1" t="s">
        <v>19</v>
      </c>
      <c r="J237" s="4">
        <v>34</v>
      </c>
      <c r="K237" s="4">
        <v>0</v>
      </c>
      <c r="L237" s="4">
        <v>0</v>
      </c>
      <c r="M237" s="4">
        <v>0</v>
      </c>
      <c r="N237" s="4">
        <f t="shared" si="11"/>
        <v>34</v>
      </c>
      <c r="O237" s="192">
        <f>+N238/N237</f>
        <v>1</v>
      </c>
      <c r="P237" s="205" t="s">
        <v>483</v>
      </c>
      <c r="Q237" s="206"/>
      <c r="R237" s="207"/>
      <c r="S237" s="42"/>
      <c r="T237" s="198"/>
      <c r="U237" s="43"/>
      <c r="V237" s="12"/>
      <c r="W237" s="12"/>
      <c r="X237" s="13"/>
      <c r="Y237" s="14"/>
      <c r="Z237" s="14"/>
      <c r="AA237" s="14"/>
      <c r="AB237" s="14"/>
      <c r="AC237" s="14"/>
      <c r="AD237" s="14"/>
      <c r="AE237" s="14"/>
      <c r="AF237" s="14"/>
      <c r="AG237" s="14"/>
      <c r="AH237" s="14"/>
      <c r="AI237" s="14"/>
      <c r="AJ237" s="14"/>
    </row>
    <row r="238" spans="1:36" ht="63" customHeight="1" x14ac:dyDescent="0.25">
      <c r="A238" s="185"/>
      <c r="B238" s="211"/>
      <c r="C238" s="187"/>
      <c r="D238" s="189"/>
      <c r="E238" s="191"/>
      <c r="F238" s="191"/>
      <c r="G238" s="187"/>
      <c r="H238" s="187"/>
      <c r="I238" s="4" t="s">
        <v>20</v>
      </c>
      <c r="J238" s="4">
        <v>34</v>
      </c>
      <c r="K238" s="4">
        <v>0</v>
      </c>
      <c r="L238" s="4">
        <v>0</v>
      </c>
      <c r="M238" s="4">
        <v>0</v>
      </c>
      <c r="N238" s="4">
        <f t="shared" si="11"/>
        <v>34</v>
      </c>
      <c r="O238" s="193"/>
      <c r="P238" s="208"/>
      <c r="Q238" s="209"/>
      <c r="R238" s="210"/>
      <c r="S238" s="44"/>
      <c r="T238" s="198"/>
      <c r="U238" s="45"/>
      <c r="V238" s="33"/>
      <c r="W238" s="33"/>
      <c r="X238" s="13"/>
      <c r="Y238" s="14"/>
      <c r="Z238" s="14"/>
      <c r="AA238" s="14"/>
      <c r="AB238" s="14"/>
      <c r="AC238" s="14"/>
      <c r="AD238" s="14"/>
      <c r="AE238" s="14"/>
      <c r="AF238" s="14"/>
      <c r="AG238" s="14"/>
      <c r="AH238" s="14"/>
      <c r="AI238" s="14"/>
      <c r="AJ238" s="14"/>
    </row>
    <row r="239" spans="1:36" ht="54.75" customHeight="1" x14ac:dyDescent="0.25">
      <c r="A239" s="185"/>
      <c r="B239" s="211"/>
      <c r="C239" s="186" t="s">
        <v>174</v>
      </c>
      <c r="D239" s="188" t="s">
        <v>290</v>
      </c>
      <c r="E239" s="190">
        <v>43831</v>
      </c>
      <c r="F239" s="190">
        <v>44196</v>
      </c>
      <c r="G239" s="186" t="s">
        <v>286</v>
      </c>
      <c r="H239" s="186" t="s">
        <v>287</v>
      </c>
      <c r="I239" s="1" t="s">
        <v>19</v>
      </c>
      <c r="J239" s="4">
        <v>40</v>
      </c>
      <c r="K239" s="4">
        <v>28</v>
      </c>
      <c r="L239" s="4">
        <v>16</v>
      </c>
      <c r="M239" s="4">
        <v>14</v>
      </c>
      <c r="N239" s="4">
        <f t="shared" si="11"/>
        <v>98</v>
      </c>
      <c r="O239" s="192">
        <f>+N240/N239</f>
        <v>1</v>
      </c>
      <c r="P239" s="205" t="s">
        <v>482</v>
      </c>
      <c r="Q239" s="206"/>
      <c r="R239" s="207"/>
      <c r="S239" s="42"/>
      <c r="T239" s="46"/>
      <c r="U239" s="43"/>
      <c r="V239" s="12"/>
      <c r="W239" s="12"/>
      <c r="X239" s="13"/>
      <c r="Y239" s="14"/>
      <c r="Z239" s="14"/>
      <c r="AA239" s="14"/>
      <c r="AB239" s="14"/>
      <c r="AC239" s="14"/>
      <c r="AD239" s="14"/>
      <c r="AE239" s="14"/>
      <c r="AF239" s="14"/>
      <c r="AG239" s="14"/>
      <c r="AH239" s="14"/>
      <c r="AI239" s="14"/>
      <c r="AJ239" s="14"/>
    </row>
    <row r="240" spans="1:36" ht="57.75" customHeight="1" x14ac:dyDescent="0.25">
      <c r="A240" s="185"/>
      <c r="B240" s="211"/>
      <c r="C240" s="187"/>
      <c r="D240" s="189"/>
      <c r="E240" s="191"/>
      <c r="F240" s="191"/>
      <c r="G240" s="187"/>
      <c r="H240" s="187"/>
      <c r="I240" s="4" t="s">
        <v>20</v>
      </c>
      <c r="J240" s="4">
        <v>40</v>
      </c>
      <c r="K240" s="4">
        <v>28</v>
      </c>
      <c r="L240" s="4">
        <v>16</v>
      </c>
      <c r="M240" s="4">
        <v>14</v>
      </c>
      <c r="N240" s="4">
        <f t="shared" si="11"/>
        <v>98</v>
      </c>
      <c r="O240" s="193"/>
      <c r="P240" s="208"/>
      <c r="Q240" s="209"/>
      <c r="R240" s="210"/>
      <c r="S240" s="44"/>
      <c r="T240" s="46"/>
      <c r="U240" s="45"/>
      <c r="V240" s="33"/>
      <c r="W240" s="33"/>
      <c r="X240" s="13"/>
      <c r="Y240" s="14"/>
      <c r="Z240" s="14"/>
      <c r="AA240" s="14"/>
      <c r="AB240" s="14"/>
      <c r="AC240" s="14"/>
      <c r="AD240" s="14"/>
      <c r="AE240" s="14"/>
      <c r="AF240" s="14"/>
      <c r="AG240" s="14"/>
      <c r="AH240" s="14"/>
      <c r="AI240" s="14"/>
      <c r="AJ240" s="14"/>
    </row>
    <row r="241" spans="1:36" ht="28.5" customHeight="1" x14ac:dyDescent="0.25">
      <c r="A241" s="5"/>
      <c r="B241" s="232" t="s">
        <v>10</v>
      </c>
      <c r="C241" s="233"/>
      <c r="D241" s="233"/>
      <c r="E241" s="233"/>
      <c r="F241" s="233"/>
      <c r="G241" s="233"/>
      <c r="H241" s="233"/>
      <c r="I241" s="233"/>
      <c r="J241" s="233"/>
      <c r="K241" s="233"/>
      <c r="L241" s="233"/>
      <c r="M241" s="233"/>
      <c r="N241" s="234"/>
      <c r="O241" s="3">
        <f>+SUM(O235:O240)/3</f>
        <v>1</v>
      </c>
      <c r="P241" s="82"/>
      <c r="Q241" s="83"/>
      <c r="R241" s="84"/>
      <c r="S241" s="5"/>
      <c r="T241" s="12"/>
      <c r="U241" s="12"/>
      <c r="V241" s="12"/>
      <c r="W241" s="12"/>
      <c r="X241" s="13"/>
      <c r="Y241" s="14"/>
      <c r="Z241" s="14"/>
      <c r="AA241" s="14"/>
      <c r="AB241" s="14"/>
      <c r="AC241" s="14"/>
      <c r="AD241" s="14"/>
      <c r="AE241" s="14"/>
      <c r="AF241" s="14"/>
      <c r="AG241" s="14"/>
      <c r="AH241" s="14"/>
      <c r="AI241" s="14"/>
      <c r="AJ241" s="14"/>
    </row>
    <row r="242" spans="1:36" ht="43.5" customHeight="1" x14ac:dyDescent="0.25">
      <c r="A242" s="5"/>
      <c r="B242" s="243" t="s">
        <v>182</v>
      </c>
      <c r="C242" s="244"/>
      <c r="D242" s="244"/>
      <c r="E242" s="244"/>
      <c r="F242" s="244"/>
      <c r="G242" s="244"/>
      <c r="H242" s="244"/>
      <c r="I242" s="244"/>
      <c r="J242" s="244"/>
      <c r="K242" s="245"/>
      <c r="L242" s="212" t="s">
        <v>11</v>
      </c>
      <c r="M242" s="212"/>
      <c r="N242" s="342">
        <v>7.7299999999999994E-2</v>
      </c>
      <c r="O242" s="343"/>
      <c r="P242" s="213" t="s">
        <v>33</v>
      </c>
      <c r="Q242" s="213"/>
      <c r="R242" s="129">
        <f>O257*N242</f>
        <v>6.6908769754660147E-2</v>
      </c>
      <c r="S242" s="34"/>
      <c r="T242" s="35"/>
      <c r="U242" s="35"/>
      <c r="V242" s="35"/>
      <c r="W242" s="12"/>
      <c r="X242" s="13"/>
      <c r="Y242" s="14"/>
      <c r="Z242" s="14"/>
      <c r="AA242" s="14"/>
      <c r="AB242" s="14"/>
      <c r="AC242" s="14"/>
      <c r="AD242" s="14"/>
      <c r="AE242" s="14"/>
      <c r="AF242" s="14"/>
      <c r="AG242" s="14"/>
      <c r="AH242" s="14"/>
      <c r="AI242" s="14"/>
      <c r="AJ242" s="14"/>
    </row>
    <row r="243" spans="1:36" ht="45" customHeight="1" x14ac:dyDescent="0.25">
      <c r="A243" s="5"/>
      <c r="B243" s="214" t="s">
        <v>6</v>
      </c>
      <c r="C243" s="216" t="s">
        <v>29</v>
      </c>
      <c r="D243" s="216" t="s">
        <v>196</v>
      </c>
      <c r="E243" s="216" t="s">
        <v>8</v>
      </c>
      <c r="F243" s="216" t="s">
        <v>9</v>
      </c>
      <c r="G243" s="216" t="s">
        <v>3</v>
      </c>
      <c r="H243" s="216" t="s">
        <v>4</v>
      </c>
      <c r="I243" s="246" t="s">
        <v>27</v>
      </c>
      <c r="J243" s="247"/>
      <c r="K243" s="247"/>
      <c r="L243" s="247"/>
      <c r="M243" s="247"/>
      <c r="N243" s="247"/>
      <c r="O243" s="248"/>
      <c r="P243" s="199" t="s">
        <v>28</v>
      </c>
      <c r="Q243" s="200"/>
      <c r="R243" s="201"/>
      <c r="S243" s="19"/>
      <c r="T243" s="37"/>
      <c r="U243" s="38"/>
      <c r="V243" s="37"/>
      <c r="W243" s="12"/>
      <c r="X243" s="12"/>
      <c r="Y243" s="14"/>
      <c r="Z243" s="14"/>
      <c r="AA243" s="14"/>
      <c r="AB243" s="14"/>
      <c r="AC243" s="14"/>
      <c r="AD243" s="14"/>
      <c r="AE243" s="14"/>
      <c r="AF243" s="14"/>
      <c r="AG243" s="14"/>
      <c r="AH243" s="14"/>
      <c r="AI243" s="14"/>
      <c r="AJ243" s="14"/>
    </row>
    <row r="244" spans="1:36" ht="48" customHeight="1" x14ac:dyDescent="0.25">
      <c r="A244" s="6"/>
      <c r="B244" s="215"/>
      <c r="C244" s="217"/>
      <c r="D244" s="217"/>
      <c r="E244" s="217"/>
      <c r="F244" s="217"/>
      <c r="G244" s="217"/>
      <c r="H244" s="217"/>
      <c r="I244" s="36" t="s">
        <v>30</v>
      </c>
      <c r="J244" s="39" t="s">
        <v>21</v>
      </c>
      <c r="K244" s="152" t="s">
        <v>401</v>
      </c>
      <c r="L244" s="39" t="s">
        <v>424</v>
      </c>
      <c r="M244" s="39" t="s">
        <v>23</v>
      </c>
      <c r="N244" s="39" t="s">
        <v>15</v>
      </c>
      <c r="O244" s="72" t="s">
        <v>85</v>
      </c>
      <c r="P244" s="202"/>
      <c r="Q244" s="203"/>
      <c r="R244" s="204"/>
      <c r="S244" s="40"/>
      <c r="T244" s="41"/>
      <c r="U244" s="41"/>
      <c r="V244" s="41"/>
      <c r="W244" s="33"/>
      <c r="X244" s="13"/>
      <c r="Y244" s="14"/>
      <c r="Z244" s="14"/>
      <c r="AA244" s="14"/>
      <c r="AB244" s="14"/>
      <c r="AC244" s="14"/>
      <c r="AD244" s="14"/>
      <c r="AE244" s="14"/>
      <c r="AF244" s="14"/>
      <c r="AG244" s="14"/>
      <c r="AH244" s="14"/>
      <c r="AI244" s="14"/>
      <c r="AJ244" s="14"/>
    </row>
    <row r="245" spans="1:36" ht="84" customHeight="1" x14ac:dyDescent="0.25">
      <c r="A245" s="185"/>
      <c r="B245" s="188" t="s">
        <v>175</v>
      </c>
      <c r="C245" s="186" t="s">
        <v>176</v>
      </c>
      <c r="D245" s="186" t="s">
        <v>406</v>
      </c>
      <c r="E245" s="190">
        <v>43831</v>
      </c>
      <c r="F245" s="190">
        <v>44196</v>
      </c>
      <c r="G245" s="190" t="s">
        <v>407</v>
      </c>
      <c r="H245" s="186" t="s">
        <v>408</v>
      </c>
      <c r="I245" s="1" t="s">
        <v>19</v>
      </c>
      <c r="J245" s="154">
        <v>20000000</v>
      </c>
      <c r="K245" s="155">
        <v>400000000</v>
      </c>
      <c r="L245" s="155">
        <v>993896000</v>
      </c>
      <c r="M245" s="155">
        <v>50000000</v>
      </c>
      <c r="N245" s="154">
        <f>SUM(J245:M245)</f>
        <v>1463896000</v>
      </c>
      <c r="O245" s="192">
        <f>+N246/N245</f>
        <v>0.58974992895670186</v>
      </c>
      <c r="P245" s="205" t="s">
        <v>513</v>
      </c>
      <c r="Q245" s="206"/>
      <c r="R245" s="207"/>
      <c r="S245" s="42"/>
      <c r="T245" s="197"/>
      <c r="U245" s="43"/>
      <c r="V245" s="12"/>
      <c r="W245" s="12"/>
      <c r="X245" s="13"/>
      <c r="Y245" s="14"/>
      <c r="Z245" s="14"/>
      <c r="AA245" s="14"/>
      <c r="AB245" s="14"/>
      <c r="AC245" s="14"/>
      <c r="AD245" s="14"/>
      <c r="AE245" s="14"/>
      <c r="AF245" s="14"/>
      <c r="AG245" s="14"/>
      <c r="AH245" s="14"/>
      <c r="AI245" s="14"/>
      <c r="AJ245" s="14"/>
    </row>
    <row r="246" spans="1:36" ht="64.5" customHeight="1" x14ac:dyDescent="0.25">
      <c r="A246" s="185"/>
      <c r="B246" s="211"/>
      <c r="C246" s="187"/>
      <c r="D246" s="187"/>
      <c r="E246" s="191"/>
      <c r="F246" s="191"/>
      <c r="G246" s="191"/>
      <c r="H246" s="187"/>
      <c r="I246" s="4" t="s">
        <v>20</v>
      </c>
      <c r="J246" s="157">
        <f>23470900+26683862+20201902</f>
        <v>70356664</v>
      </c>
      <c r="K246" s="157">
        <f>321755776+(207003421-99280000-40000000-59260000-85280000)</f>
        <v>244939197</v>
      </c>
      <c r="L246" s="170">
        <f>36166989+28529102+137568859</f>
        <v>202264950</v>
      </c>
      <c r="M246" s="161">
        <f>240479376+27575511+77716864</f>
        <v>345771751</v>
      </c>
      <c r="N246" s="171">
        <f>+J246+K246+L246+M246</f>
        <v>863332562</v>
      </c>
      <c r="O246" s="193"/>
      <c r="P246" s="208"/>
      <c r="Q246" s="209"/>
      <c r="R246" s="210"/>
      <c r="S246" s="44"/>
      <c r="T246" s="198"/>
      <c r="U246" s="45"/>
      <c r="V246" s="33"/>
      <c r="W246" s="33"/>
      <c r="X246" s="13"/>
      <c r="Y246" s="14"/>
      <c r="Z246" s="14"/>
      <c r="AA246" s="14"/>
      <c r="AB246" s="14"/>
      <c r="AC246" s="14"/>
      <c r="AD246" s="14"/>
      <c r="AE246" s="14"/>
      <c r="AF246" s="14"/>
      <c r="AG246" s="14"/>
      <c r="AH246" s="14"/>
      <c r="AI246" s="14"/>
      <c r="AJ246" s="14"/>
    </row>
    <row r="247" spans="1:36" ht="66" customHeight="1" x14ac:dyDescent="0.25">
      <c r="A247" s="185"/>
      <c r="B247" s="211"/>
      <c r="C247" s="186" t="s">
        <v>177</v>
      </c>
      <c r="D247" s="186" t="s">
        <v>236</v>
      </c>
      <c r="E247" s="190">
        <v>43831</v>
      </c>
      <c r="F247" s="190">
        <v>44196</v>
      </c>
      <c r="G247" s="190" t="s">
        <v>407</v>
      </c>
      <c r="H247" s="186" t="s">
        <v>237</v>
      </c>
      <c r="I247" s="1" t="s">
        <v>19</v>
      </c>
      <c r="J247" s="92">
        <v>250</v>
      </c>
      <c r="K247" s="92">
        <v>250</v>
      </c>
      <c r="L247" s="161">
        <v>250</v>
      </c>
      <c r="M247" s="161">
        <v>250</v>
      </c>
      <c r="N247" s="161">
        <f>J247+K247+L247+M247</f>
        <v>1000</v>
      </c>
      <c r="O247" s="192">
        <f>+N248/N247</f>
        <v>1.1200000000000001</v>
      </c>
      <c r="P247" s="205" t="s">
        <v>411</v>
      </c>
      <c r="Q247" s="206"/>
      <c r="R247" s="207"/>
      <c r="S247" s="42"/>
      <c r="T247" s="198"/>
      <c r="U247" s="43"/>
      <c r="V247" s="12"/>
      <c r="W247" s="12"/>
      <c r="X247" s="13"/>
      <c r="Y247" s="14"/>
      <c r="Z247" s="14"/>
      <c r="AA247" s="14"/>
      <c r="AB247" s="14"/>
      <c r="AC247" s="14"/>
      <c r="AD247" s="14"/>
      <c r="AE247" s="14"/>
      <c r="AF247" s="14"/>
      <c r="AG247" s="14"/>
      <c r="AH247" s="14"/>
      <c r="AI247" s="14"/>
      <c r="AJ247" s="14"/>
    </row>
    <row r="248" spans="1:36" ht="59.25" customHeight="1" x14ac:dyDescent="0.25">
      <c r="A248" s="185"/>
      <c r="B248" s="211"/>
      <c r="C248" s="187"/>
      <c r="D248" s="187"/>
      <c r="E248" s="191"/>
      <c r="F248" s="191"/>
      <c r="G248" s="191"/>
      <c r="H248" s="187"/>
      <c r="I248" s="4" t="s">
        <v>20</v>
      </c>
      <c r="J248" s="92">
        <f>78+119+34</f>
        <v>231</v>
      </c>
      <c r="K248" s="92">
        <f>108+134</f>
        <v>242</v>
      </c>
      <c r="L248" s="161">
        <v>329</v>
      </c>
      <c r="M248" s="161">
        <v>318</v>
      </c>
      <c r="N248" s="161">
        <f>+J248+K248+L248+M248</f>
        <v>1120</v>
      </c>
      <c r="O248" s="193"/>
      <c r="P248" s="208"/>
      <c r="Q248" s="209"/>
      <c r="R248" s="210"/>
      <c r="S248" s="44"/>
      <c r="T248" s="198"/>
      <c r="U248" s="45"/>
      <c r="V248" s="33"/>
      <c r="W248" s="33"/>
      <c r="X248" s="13"/>
      <c r="Y248" s="14"/>
      <c r="Z248" s="14"/>
      <c r="AA248" s="14"/>
      <c r="AB248" s="14"/>
      <c r="AC248" s="14"/>
      <c r="AD248" s="14"/>
      <c r="AE248" s="14"/>
      <c r="AF248" s="14"/>
      <c r="AG248" s="14"/>
      <c r="AH248" s="14"/>
      <c r="AI248" s="14"/>
      <c r="AJ248" s="14"/>
    </row>
    <row r="249" spans="1:36" ht="64.5" customHeight="1" x14ac:dyDescent="0.25">
      <c r="A249" s="185"/>
      <c r="B249" s="211"/>
      <c r="C249" s="186" t="s">
        <v>178</v>
      </c>
      <c r="D249" s="186" t="s">
        <v>238</v>
      </c>
      <c r="E249" s="190">
        <v>43831</v>
      </c>
      <c r="F249" s="190">
        <v>44196</v>
      </c>
      <c r="G249" s="190" t="s">
        <v>407</v>
      </c>
      <c r="H249" s="186" t="s">
        <v>237</v>
      </c>
      <c r="I249" s="1" t="s">
        <v>19</v>
      </c>
      <c r="J249" s="92">
        <v>11</v>
      </c>
      <c r="K249" s="92">
        <v>60</v>
      </c>
      <c r="L249" s="161">
        <v>35</v>
      </c>
      <c r="M249" s="161">
        <v>30</v>
      </c>
      <c r="N249" s="161">
        <f>J249+K249+L249+M249</f>
        <v>136</v>
      </c>
      <c r="O249" s="192">
        <f t="shared" ref="O249:O255" si="12">+N250/N249</f>
        <v>1.0073529411764706</v>
      </c>
      <c r="P249" s="205" t="s">
        <v>410</v>
      </c>
      <c r="Q249" s="206"/>
      <c r="R249" s="207"/>
      <c r="S249" s="42"/>
      <c r="T249" s="198"/>
      <c r="U249" s="43"/>
      <c r="V249" s="12"/>
      <c r="W249" s="12"/>
      <c r="X249" s="13"/>
      <c r="Y249" s="14"/>
      <c r="Z249" s="14"/>
      <c r="AA249" s="14"/>
      <c r="AB249" s="14"/>
      <c r="AC249" s="14"/>
      <c r="AD249" s="14"/>
      <c r="AE249" s="14"/>
      <c r="AF249" s="14"/>
      <c r="AG249" s="14"/>
      <c r="AH249" s="14"/>
      <c r="AI249" s="14"/>
      <c r="AJ249" s="14"/>
    </row>
    <row r="250" spans="1:36" ht="50.25" customHeight="1" x14ac:dyDescent="0.25">
      <c r="A250" s="185"/>
      <c r="B250" s="211"/>
      <c r="C250" s="187"/>
      <c r="D250" s="187"/>
      <c r="E250" s="191"/>
      <c r="F250" s="191"/>
      <c r="G250" s="191"/>
      <c r="H250" s="187"/>
      <c r="I250" s="4" t="s">
        <v>20</v>
      </c>
      <c r="J250" s="92">
        <v>33</v>
      </c>
      <c r="K250" s="92">
        <f>71-J250</f>
        <v>38</v>
      </c>
      <c r="L250" s="161">
        <v>26</v>
      </c>
      <c r="M250" s="161">
        <v>40</v>
      </c>
      <c r="N250" s="161">
        <f>+J250+K250+L250+M250</f>
        <v>137</v>
      </c>
      <c r="O250" s="193"/>
      <c r="P250" s="208"/>
      <c r="Q250" s="209"/>
      <c r="R250" s="210"/>
      <c r="S250" s="44"/>
      <c r="T250" s="198"/>
      <c r="U250" s="45"/>
      <c r="V250" s="33"/>
      <c r="W250" s="33"/>
      <c r="X250" s="13"/>
      <c r="Y250" s="14"/>
      <c r="Z250" s="14"/>
      <c r="AA250" s="14"/>
      <c r="AB250" s="14"/>
      <c r="AC250" s="14"/>
      <c r="AD250" s="14"/>
      <c r="AE250" s="14"/>
      <c r="AF250" s="14"/>
      <c r="AG250" s="14"/>
      <c r="AH250" s="14"/>
      <c r="AI250" s="14"/>
      <c r="AJ250" s="14"/>
    </row>
    <row r="251" spans="1:36" ht="53.25" customHeight="1" x14ac:dyDescent="0.25">
      <c r="A251" s="185"/>
      <c r="B251" s="211"/>
      <c r="C251" s="186" t="s">
        <v>179</v>
      </c>
      <c r="D251" s="186" t="s">
        <v>239</v>
      </c>
      <c r="E251" s="190">
        <v>43831</v>
      </c>
      <c r="F251" s="190">
        <v>44196</v>
      </c>
      <c r="G251" s="190" t="s">
        <v>407</v>
      </c>
      <c r="H251" s="186" t="s">
        <v>240</v>
      </c>
      <c r="I251" s="1" t="s">
        <v>19</v>
      </c>
      <c r="J251" s="92">
        <v>800</v>
      </c>
      <c r="K251" s="92">
        <v>800</v>
      </c>
      <c r="L251" s="161">
        <v>700</v>
      </c>
      <c r="M251" s="161">
        <v>700</v>
      </c>
      <c r="N251" s="161">
        <f>J251+K251+L251+M251</f>
        <v>3000</v>
      </c>
      <c r="O251" s="192">
        <f t="shared" si="12"/>
        <v>0.97633333333333339</v>
      </c>
      <c r="P251" s="205" t="s">
        <v>438</v>
      </c>
      <c r="Q251" s="206"/>
      <c r="R251" s="207"/>
      <c r="S251" s="42"/>
      <c r="T251" s="46"/>
      <c r="U251" s="43"/>
      <c r="V251" s="12"/>
      <c r="W251" s="12"/>
      <c r="X251" s="13"/>
      <c r="Y251" s="14"/>
      <c r="Z251" s="14"/>
      <c r="AA251" s="14"/>
      <c r="AB251" s="14"/>
      <c r="AC251" s="14"/>
      <c r="AD251" s="14"/>
      <c r="AE251" s="14"/>
      <c r="AF251" s="14"/>
      <c r="AG251" s="14"/>
      <c r="AH251" s="14"/>
      <c r="AI251" s="14"/>
      <c r="AJ251" s="14"/>
    </row>
    <row r="252" spans="1:36" ht="55.5" customHeight="1" x14ac:dyDescent="0.25">
      <c r="A252" s="185"/>
      <c r="B252" s="211"/>
      <c r="C252" s="187"/>
      <c r="D252" s="187"/>
      <c r="E252" s="191"/>
      <c r="F252" s="191"/>
      <c r="G252" s="191"/>
      <c r="H252" s="187"/>
      <c r="I252" s="4" t="s">
        <v>20</v>
      </c>
      <c r="J252" s="92">
        <f>209+233+149</f>
        <v>591</v>
      </c>
      <c r="K252" s="92">
        <f>175+209</f>
        <v>384</v>
      </c>
      <c r="L252" s="161">
        <v>918</v>
      </c>
      <c r="M252" s="161">
        <v>1036</v>
      </c>
      <c r="N252" s="161">
        <f>+J252+K252+L252+M252</f>
        <v>2929</v>
      </c>
      <c r="O252" s="193"/>
      <c r="P252" s="208"/>
      <c r="Q252" s="209"/>
      <c r="R252" s="210"/>
      <c r="S252" s="44"/>
      <c r="T252" s="46"/>
      <c r="U252" s="45"/>
      <c r="V252" s="33"/>
      <c r="W252" s="33"/>
      <c r="X252" s="13"/>
      <c r="Y252" s="14"/>
      <c r="Z252" s="14"/>
      <c r="AA252" s="14"/>
      <c r="AB252" s="14"/>
      <c r="AC252" s="14"/>
      <c r="AD252" s="14"/>
      <c r="AE252" s="14"/>
      <c r="AF252" s="14"/>
      <c r="AG252" s="14"/>
      <c r="AH252" s="14"/>
      <c r="AI252" s="14"/>
      <c r="AJ252" s="14"/>
    </row>
    <row r="253" spans="1:36" ht="61.5" customHeight="1" x14ac:dyDescent="0.25">
      <c r="A253" s="185"/>
      <c r="B253" s="211"/>
      <c r="C253" s="186" t="s">
        <v>180</v>
      </c>
      <c r="D253" s="186" t="s">
        <v>241</v>
      </c>
      <c r="E253" s="190">
        <v>43831</v>
      </c>
      <c r="F253" s="190">
        <v>44196</v>
      </c>
      <c r="G253" s="190" t="s">
        <v>407</v>
      </c>
      <c r="H253" s="186" t="s">
        <v>181</v>
      </c>
      <c r="I253" s="1" t="s">
        <v>19</v>
      </c>
      <c r="J253" s="92">
        <v>3</v>
      </c>
      <c r="K253" s="92">
        <v>3</v>
      </c>
      <c r="L253" s="161">
        <v>3</v>
      </c>
      <c r="M253" s="161">
        <v>3</v>
      </c>
      <c r="N253" s="161">
        <v>12</v>
      </c>
      <c r="O253" s="192">
        <f t="shared" si="12"/>
        <v>1</v>
      </c>
      <c r="P253" s="205" t="s">
        <v>514</v>
      </c>
      <c r="Q253" s="206"/>
      <c r="R253" s="207"/>
      <c r="S253" s="42"/>
      <c r="T253" s="46"/>
      <c r="U253" s="43"/>
      <c r="V253" s="12"/>
      <c r="W253" s="12"/>
      <c r="X253" s="13"/>
      <c r="Y253" s="14"/>
      <c r="Z253" s="14"/>
      <c r="AA253" s="14"/>
      <c r="AB253" s="14"/>
      <c r="AC253" s="14"/>
      <c r="AD253" s="14"/>
      <c r="AE253" s="14"/>
      <c r="AF253" s="14"/>
      <c r="AG253" s="14"/>
      <c r="AH253" s="14"/>
      <c r="AI253" s="14"/>
      <c r="AJ253" s="14"/>
    </row>
    <row r="254" spans="1:36" ht="51" customHeight="1" x14ac:dyDescent="0.25">
      <c r="A254" s="185"/>
      <c r="B254" s="211"/>
      <c r="C254" s="187"/>
      <c r="D254" s="187"/>
      <c r="E254" s="191"/>
      <c r="F254" s="191"/>
      <c r="G254" s="191"/>
      <c r="H254" s="187"/>
      <c r="I254" s="4" t="s">
        <v>20</v>
      </c>
      <c r="J254" s="92">
        <v>2</v>
      </c>
      <c r="K254" s="92">
        <v>2</v>
      </c>
      <c r="L254" s="161">
        <v>3</v>
      </c>
      <c r="M254" s="161">
        <v>5</v>
      </c>
      <c r="N254" s="161">
        <f>+J254+K254+L254+M254</f>
        <v>12</v>
      </c>
      <c r="O254" s="193"/>
      <c r="P254" s="208"/>
      <c r="Q254" s="209"/>
      <c r="R254" s="210"/>
      <c r="S254" s="44"/>
      <c r="T254" s="46"/>
      <c r="U254" s="45"/>
      <c r="V254" s="33"/>
      <c r="W254" s="33"/>
      <c r="X254" s="13"/>
      <c r="Y254" s="14"/>
      <c r="Z254" s="14"/>
      <c r="AA254" s="14"/>
      <c r="AB254" s="14"/>
      <c r="AC254" s="14"/>
      <c r="AD254" s="14"/>
      <c r="AE254" s="14"/>
      <c r="AF254" s="14"/>
      <c r="AG254" s="14"/>
      <c r="AH254" s="14"/>
      <c r="AI254" s="14"/>
      <c r="AJ254" s="14"/>
    </row>
    <row r="255" spans="1:36" ht="42" customHeight="1" x14ac:dyDescent="0.25">
      <c r="A255" s="185"/>
      <c r="B255" s="211"/>
      <c r="C255" s="186" t="s">
        <v>409</v>
      </c>
      <c r="D255" s="186" t="s">
        <v>242</v>
      </c>
      <c r="E255" s="190">
        <v>43831</v>
      </c>
      <c r="F255" s="190">
        <v>44196</v>
      </c>
      <c r="G255" s="190" t="s">
        <v>407</v>
      </c>
      <c r="H255" s="186" t="s">
        <v>243</v>
      </c>
      <c r="I255" s="1" t="s">
        <v>19</v>
      </c>
      <c r="J255" s="92">
        <v>1</v>
      </c>
      <c r="K255" s="92">
        <v>1</v>
      </c>
      <c r="L255" s="161">
        <v>1</v>
      </c>
      <c r="M255" s="161">
        <v>1</v>
      </c>
      <c r="N255" s="161">
        <v>4</v>
      </c>
      <c r="O255" s="192">
        <f t="shared" si="12"/>
        <v>0.5</v>
      </c>
      <c r="P255" s="205" t="s">
        <v>515</v>
      </c>
      <c r="Q255" s="206"/>
      <c r="R255" s="207"/>
      <c r="S255" s="42"/>
      <c r="T255" s="46"/>
      <c r="U255" s="43"/>
      <c r="V255" s="12"/>
      <c r="W255" s="12"/>
      <c r="X255" s="13"/>
      <c r="Y255" s="14"/>
      <c r="Z255" s="14"/>
      <c r="AA255" s="14"/>
      <c r="AB255" s="14"/>
      <c r="AC255" s="14"/>
      <c r="AD255" s="14"/>
      <c r="AE255" s="14"/>
      <c r="AF255" s="14"/>
      <c r="AG255" s="14"/>
      <c r="AH255" s="14"/>
      <c r="AI255" s="14"/>
      <c r="AJ255" s="14"/>
    </row>
    <row r="256" spans="1:36" ht="51" customHeight="1" x14ac:dyDescent="0.25">
      <c r="A256" s="185"/>
      <c r="B256" s="211"/>
      <c r="C256" s="187"/>
      <c r="D256" s="187"/>
      <c r="E256" s="191"/>
      <c r="F256" s="191"/>
      <c r="G256" s="191"/>
      <c r="H256" s="187"/>
      <c r="I256" s="4" t="s">
        <v>20</v>
      </c>
      <c r="J256" s="92">
        <v>1</v>
      </c>
      <c r="K256" s="92">
        <v>0</v>
      </c>
      <c r="L256" s="161">
        <v>0</v>
      </c>
      <c r="M256" s="161">
        <v>1</v>
      </c>
      <c r="N256" s="161">
        <f>+J256+K256+L256+M256</f>
        <v>2</v>
      </c>
      <c r="O256" s="193"/>
      <c r="P256" s="208"/>
      <c r="Q256" s="209"/>
      <c r="R256" s="210"/>
      <c r="S256" s="44"/>
      <c r="T256" s="46"/>
      <c r="U256" s="45"/>
      <c r="V256" s="33"/>
      <c r="W256" s="33"/>
      <c r="X256" s="13"/>
      <c r="Y256" s="14"/>
      <c r="Z256" s="14"/>
      <c r="AA256" s="14"/>
      <c r="AB256" s="14"/>
      <c r="AC256" s="14"/>
      <c r="AD256" s="14"/>
      <c r="AE256" s="14"/>
      <c r="AF256" s="14"/>
      <c r="AG256" s="14"/>
      <c r="AH256" s="14"/>
      <c r="AI256" s="14"/>
      <c r="AJ256" s="14"/>
    </row>
    <row r="257" spans="1:36" ht="28.5" customHeight="1" x14ac:dyDescent="0.25">
      <c r="A257" s="5"/>
      <c r="B257" s="232" t="s">
        <v>10</v>
      </c>
      <c r="C257" s="233"/>
      <c r="D257" s="233"/>
      <c r="E257" s="233"/>
      <c r="F257" s="233"/>
      <c r="G257" s="233"/>
      <c r="H257" s="233"/>
      <c r="I257" s="233"/>
      <c r="J257" s="233"/>
      <c r="K257" s="233"/>
      <c r="L257" s="233"/>
      <c r="M257" s="233"/>
      <c r="N257" s="234"/>
      <c r="O257" s="3">
        <f>+SUM(O245:O256)/6</f>
        <v>0.86557270057775104</v>
      </c>
      <c r="P257" s="82"/>
      <c r="Q257" s="83"/>
      <c r="R257" s="84"/>
      <c r="S257" s="5"/>
      <c r="T257" s="12"/>
      <c r="U257" s="12"/>
      <c r="V257" s="12"/>
      <c r="W257" s="12"/>
      <c r="X257" s="13"/>
      <c r="Y257" s="14"/>
      <c r="Z257" s="14"/>
      <c r="AA257" s="14"/>
      <c r="AB257" s="14"/>
      <c r="AC257" s="14"/>
      <c r="AD257" s="14"/>
      <c r="AE257" s="14"/>
      <c r="AF257" s="14"/>
      <c r="AG257" s="14"/>
      <c r="AH257" s="14"/>
      <c r="AI257" s="14"/>
      <c r="AJ257" s="14"/>
    </row>
    <row r="258" spans="1:36" ht="36" customHeight="1" x14ac:dyDescent="0.25">
      <c r="A258" s="5"/>
      <c r="B258" s="243" t="s">
        <v>183</v>
      </c>
      <c r="C258" s="244"/>
      <c r="D258" s="244"/>
      <c r="E258" s="244"/>
      <c r="F258" s="244"/>
      <c r="G258" s="244"/>
      <c r="H258" s="244"/>
      <c r="I258" s="244"/>
      <c r="J258" s="244"/>
      <c r="K258" s="245"/>
      <c r="L258" s="212" t="s">
        <v>11</v>
      </c>
      <c r="M258" s="212"/>
      <c r="N258" s="344">
        <v>0.15</v>
      </c>
      <c r="O258" s="345"/>
      <c r="P258" s="213" t="s">
        <v>33</v>
      </c>
      <c r="Q258" s="213"/>
      <c r="R258" s="142">
        <f>O265*N258</f>
        <v>0.23094466436965125</v>
      </c>
      <c r="S258" s="34"/>
      <c r="T258" s="35"/>
      <c r="U258" s="35"/>
      <c r="V258" s="35"/>
      <c r="W258" s="12"/>
      <c r="X258" s="13"/>
      <c r="Y258" s="14"/>
      <c r="Z258" s="14"/>
      <c r="AA258" s="14"/>
      <c r="AB258" s="14"/>
      <c r="AC258" s="14"/>
      <c r="AD258" s="14"/>
      <c r="AE258" s="14"/>
      <c r="AF258" s="14"/>
      <c r="AG258" s="14"/>
      <c r="AH258" s="14"/>
      <c r="AI258" s="14"/>
      <c r="AJ258" s="14"/>
    </row>
    <row r="259" spans="1:36" ht="45" customHeight="1" x14ac:dyDescent="0.25">
      <c r="A259" s="5"/>
      <c r="B259" s="290" t="s">
        <v>6</v>
      </c>
      <c r="C259" s="292" t="s">
        <v>29</v>
      </c>
      <c r="D259" s="216" t="s">
        <v>196</v>
      </c>
      <c r="E259" s="292" t="s">
        <v>8</v>
      </c>
      <c r="F259" s="292" t="s">
        <v>9</v>
      </c>
      <c r="G259" s="292" t="s">
        <v>3</v>
      </c>
      <c r="H259" s="292" t="s">
        <v>4</v>
      </c>
      <c r="I259" s="246" t="s">
        <v>27</v>
      </c>
      <c r="J259" s="247"/>
      <c r="K259" s="247"/>
      <c r="L259" s="247"/>
      <c r="M259" s="247"/>
      <c r="N259" s="247"/>
      <c r="O259" s="248"/>
      <c r="P259" s="199" t="s">
        <v>28</v>
      </c>
      <c r="Q259" s="200"/>
      <c r="R259" s="201"/>
      <c r="S259" s="19"/>
      <c r="T259" s="37"/>
      <c r="U259" s="38"/>
      <c r="V259" s="37"/>
      <c r="W259" s="12"/>
      <c r="X259" s="12"/>
      <c r="Y259" s="14"/>
      <c r="Z259" s="14"/>
      <c r="AA259" s="14"/>
      <c r="AB259" s="14"/>
      <c r="AC259" s="14"/>
      <c r="AD259" s="14"/>
      <c r="AE259" s="14"/>
      <c r="AF259" s="14"/>
      <c r="AG259" s="14"/>
      <c r="AH259" s="14"/>
      <c r="AI259" s="14"/>
      <c r="AJ259" s="14"/>
    </row>
    <row r="260" spans="1:36" ht="41.25" customHeight="1" x14ac:dyDescent="0.25">
      <c r="A260" s="6"/>
      <c r="B260" s="291"/>
      <c r="C260" s="293"/>
      <c r="D260" s="217"/>
      <c r="E260" s="293"/>
      <c r="F260" s="293"/>
      <c r="G260" s="293"/>
      <c r="H260" s="293"/>
      <c r="I260" s="47" t="s">
        <v>30</v>
      </c>
      <c r="J260" s="176" t="s">
        <v>414</v>
      </c>
      <c r="K260" s="176"/>
      <c r="L260" s="48" t="s">
        <v>424</v>
      </c>
      <c r="M260" s="48" t="s">
        <v>23</v>
      </c>
      <c r="N260" s="48" t="s">
        <v>15</v>
      </c>
      <c r="O260" s="72" t="s">
        <v>187</v>
      </c>
      <c r="P260" s="202"/>
      <c r="Q260" s="203"/>
      <c r="R260" s="204"/>
      <c r="S260" s="40"/>
      <c r="T260" s="41"/>
      <c r="U260" s="41"/>
      <c r="V260" s="41"/>
      <c r="W260" s="33"/>
      <c r="X260" s="13"/>
      <c r="Y260" s="14"/>
      <c r="Z260" s="14"/>
      <c r="AA260" s="14"/>
      <c r="AB260" s="14"/>
      <c r="AC260" s="14"/>
      <c r="AD260" s="14"/>
      <c r="AE260" s="14"/>
      <c r="AF260" s="14"/>
      <c r="AG260" s="14"/>
      <c r="AH260" s="14"/>
      <c r="AI260" s="14"/>
      <c r="AJ260" s="14"/>
    </row>
    <row r="261" spans="1:36" ht="48.75" customHeight="1" x14ac:dyDescent="0.25">
      <c r="A261" s="185"/>
      <c r="B261" s="255" t="s">
        <v>184</v>
      </c>
      <c r="C261" s="218" t="s">
        <v>185</v>
      </c>
      <c r="D261" s="331" t="s">
        <v>188</v>
      </c>
      <c r="E261" s="190">
        <v>43831</v>
      </c>
      <c r="F261" s="190">
        <v>44196</v>
      </c>
      <c r="G261" s="333" t="s">
        <v>190</v>
      </c>
      <c r="H261" s="222" t="s">
        <v>191</v>
      </c>
      <c r="I261" s="1" t="s">
        <v>19</v>
      </c>
      <c r="J261" s="177">
        <v>1182073333</v>
      </c>
      <c r="K261" s="178"/>
      <c r="L261" s="89">
        <v>1182073333</v>
      </c>
      <c r="M261" s="89">
        <v>1182073333</v>
      </c>
      <c r="N261" s="89">
        <f>+M261</f>
        <v>1182073333</v>
      </c>
      <c r="O261" s="338">
        <f>+N262/N261</f>
        <v>1.5396310957976751</v>
      </c>
      <c r="P261" s="284" t="s">
        <v>415</v>
      </c>
      <c r="Q261" s="285"/>
      <c r="R261" s="286"/>
      <c r="S261" s="42"/>
      <c r="T261" s="197"/>
      <c r="U261" s="43"/>
      <c r="V261" s="12"/>
      <c r="W261" s="12"/>
      <c r="X261" s="13"/>
      <c r="Y261" s="14"/>
      <c r="Z261" s="14"/>
      <c r="AA261" s="14"/>
      <c r="AB261" s="14"/>
      <c r="AC261" s="14"/>
      <c r="AD261" s="14"/>
      <c r="AE261" s="14"/>
      <c r="AF261" s="14"/>
      <c r="AG261" s="14"/>
      <c r="AH261" s="14"/>
      <c r="AI261" s="14"/>
      <c r="AJ261" s="14"/>
    </row>
    <row r="262" spans="1:36" ht="48.75" customHeight="1" x14ac:dyDescent="0.25">
      <c r="A262" s="185"/>
      <c r="B262" s="256"/>
      <c r="C262" s="219"/>
      <c r="D262" s="332"/>
      <c r="E262" s="191"/>
      <c r="F262" s="191"/>
      <c r="G262" s="334"/>
      <c r="H262" s="223"/>
      <c r="I262" s="4" t="s">
        <v>20</v>
      </c>
      <c r="J262" s="177">
        <v>822019197</v>
      </c>
      <c r="K262" s="178">
        <v>822019197</v>
      </c>
      <c r="L262" s="175">
        <v>822019197</v>
      </c>
      <c r="M262" s="175">
        <v>175918467</v>
      </c>
      <c r="N262" s="89">
        <f>J262+L262+M262</f>
        <v>1819956861</v>
      </c>
      <c r="O262" s="339"/>
      <c r="P262" s="287"/>
      <c r="Q262" s="288"/>
      <c r="R262" s="289"/>
      <c r="S262" s="44"/>
      <c r="T262" s="198"/>
      <c r="U262" s="45"/>
      <c r="V262" s="33"/>
      <c r="W262" s="33"/>
      <c r="X262" s="13"/>
      <c r="Y262" s="14"/>
      <c r="Z262" s="14"/>
      <c r="AA262" s="14"/>
      <c r="AB262" s="14"/>
      <c r="AC262" s="14"/>
      <c r="AD262" s="14"/>
      <c r="AE262" s="14"/>
      <c r="AF262" s="14"/>
      <c r="AG262" s="14"/>
      <c r="AH262" s="14"/>
      <c r="AI262" s="14"/>
      <c r="AJ262" s="14"/>
    </row>
    <row r="263" spans="1:36" ht="48.75" customHeight="1" x14ac:dyDescent="0.25">
      <c r="A263" s="185"/>
      <c r="B263" s="256"/>
      <c r="C263" s="218" t="s">
        <v>186</v>
      </c>
      <c r="D263" s="331" t="s">
        <v>189</v>
      </c>
      <c r="E263" s="190">
        <v>43831</v>
      </c>
      <c r="F263" s="190">
        <v>44196</v>
      </c>
      <c r="G263" s="222" t="s">
        <v>190</v>
      </c>
      <c r="H263" s="222" t="s">
        <v>192</v>
      </c>
      <c r="I263" s="1" t="s">
        <v>19</v>
      </c>
      <c r="J263" s="177">
        <v>0</v>
      </c>
      <c r="K263" s="178">
        <v>0</v>
      </c>
      <c r="L263" s="89">
        <v>4306995</v>
      </c>
      <c r="M263" s="89">
        <v>0</v>
      </c>
      <c r="N263" s="89">
        <f>J263+K263+L263+M263</f>
        <v>4306995</v>
      </c>
      <c r="O263" s="340">
        <v>0</v>
      </c>
      <c r="P263" s="335"/>
      <c r="Q263" s="336"/>
      <c r="R263" s="337"/>
      <c r="S263" s="42"/>
      <c r="T263" s="198"/>
      <c r="U263" s="43"/>
      <c r="V263" s="12"/>
      <c r="W263" s="12"/>
      <c r="X263" s="13"/>
      <c r="Y263" s="14"/>
      <c r="Z263" s="14"/>
      <c r="AA263" s="14"/>
      <c r="AB263" s="14"/>
      <c r="AC263" s="14"/>
      <c r="AD263" s="14"/>
      <c r="AE263" s="14"/>
      <c r="AF263" s="14"/>
      <c r="AG263" s="14"/>
      <c r="AH263" s="14"/>
      <c r="AI263" s="14"/>
      <c r="AJ263" s="14"/>
    </row>
    <row r="264" spans="1:36" ht="48.75" customHeight="1" x14ac:dyDescent="0.25">
      <c r="A264" s="185"/>
      <c r="B264" s="264"/>
      <c r="C264" s="219"/>
      <c r="D264" s="332"/>
      <c r="E264" s="191"/>
      <c r="F264" s="191"/>
      <c r="G264" s="223"/>
      <c r="H264" s="223"/>
      <c r="I264" s="4" t="s">
        <v>20</v>
      </c>
      <c r="J264" s="177">
        <v>0</v>
      </c>
      <c r="K264" s="178">
        <v>0</v>
      </c>
      <c r="L264" s="89">
        <v>4306995</v>
      </c>
      <c r="M264" s="89">
        <v>0</v>
      </c>
      <c r="N264" s="89">
        <f>J264+K264+L264+M264</f>
        <v>4306995</v>
      </c>
      <c r="O264" s="341"/>
      <c r="P264" s="287"/>
      <c r="Q264" s="288"/>
      <c r="R264" s="289"/>
      <c r="S264" s="44"/>
      <c r="T264" s="198"/>
      <c r="U264" s="45"/>
      <c r="V264" s="33"/>
      <c r="W264" s="33"/>
      <c r="X264" s="13"/>
      <c r="Y264" s="14"/>
      <c r="Z264" s="14"/>
      <c r="AA264" s="14"/>
      <c r="AB264" s="14"/>
      <c r="AC264" s="14"/>
      <c r="AD264" s="14"/>
      <c r="AE264" s="14"/>
      <c r="AF264" s="14"/>
      <c r="AG264" s="14"/>
      <c r="AH264" s="14"/>
      <c r="AI264" s="14"/>
      <c r="AJ264" s="14"/>
    </row>
    <row r="265" spans="1:36" ht="28.5" customHeight="1" x14ac:dyDescent="0.25">
      <c r="A265" s="5"/>
      <c r="B265" s="232" t="s">
        <v>10</v>
      </c>
      <c r="C265" s="233"/>
      <c r="D265" s="233"/>
      <c r="E265" s="233"/>
      <c r="F265" s="233"/>
      <c r="G265" s="233"/>
      <c r="H265" s="233"/>
      <c r="I265" s="233"/>
      <c r="J265" s="233"/>
      <c r="K265" s="233"/>
      <c r="L265" s="233"/>
      <c r="M265" s="233"/>
      <c r="N265" s="234">
        <f>(N262+N264)/2</f>
        <v>912131928</v>
      </c>
      <c r="O265" s="3">
        <f>+SUM(O261:O264)</f>
        <v>1.5396310957976751</v>
      </c>
      <c r="P265" s="82"/>
      <c r="Q265" s="83"/>
      <c r="R265" s="84"/>
      <c r="S265" s="5"/>
      <c r="T265" s="12"/>
      <c r="U265" s="12"/>
      <c r="V265" s="12"/>
      <c r="W265" s="12"/>
      <c r="X265" s="13"/>
      <c r="Y265" s="14"/>
      <c r="Z265" s="14"/>
      <c r="AA265" s="14"/>
      <c r="AB265" s="14"/>
      <c r="AC265" s="14"/>
      <c r="AD265" s="14"/>
      <c r="AE265" s="14"/>
      <c r="AF265" s="14"/>
      <c r="AG265" s="14"/>
      <c r="AH265" s="14"/>
      <c r="AI265" s="14"/>
      <c r="AJ265" s="14"/>
    </row>
    <row r="266" spans="1:36" ht="12.75" customHeight="1" x14ac:dyDescent="0.25">
      <c r="A266" s="5"/>
      <c r="B266" s="49"/>
      <c r="C266" s="49"/>
      <c r="D266" s="50"/>
      <c r="E266" s="295"/>
      <c r="F266" s="296"/>
      <c r="G266" s="296"/>
      <c r="H266" s="296"/>
      <c r="I266" s="49"/>
      <c r="J266" s="49"/>
      <c r="K266" s="49"/>
      <c r="L266" s="49"/>
      <c r="M266" s="51"/>
      <c r="N266" s="51"/>
      <c r="O266" s="51"/>
      <c r="P266" s="130"/>
      <c r="Q266" s="130"/>
      <c r="R266" s="130"/>
      <c r="S266" s="13"/>
      <c r="T266" s="13"/>
      <c r="U266" s="13"/>
      <c r="V266" s="12"/>
      <c r="W266" s="12"/>
      <c r="X266" s="13"/>
      <c r="Y266" s="14"/>
      <c r="Z266" s="14"/>
      <c r="AA266" s="14"/>
      <c r="AB266" s="14"/>
      <c r="AC266" s="14"/>
      <c r="AD266" s="14"/>
      <c r="AE266" s="14"/>
      <c r="AF266" s="14"/>
      <c r="AG266" s="14"/>
      <c r="AH266" s="14"/>
      <c r="AI266" s="14"/>
      <c r="AJ266" s="14"/>
    </row>
    <row r="267" spans="1:36" ht="21.75" customHeight="1" x14ac:dyDescent="0.25">
      <c r="A267" s="5"/>
      <c r="B267" s="49"/>
      <c r="C267" s="49"/>
      <c r="D267" s="50"/>
      <c r="E267" s="49"/>
      <c r="F267" s="49"/>
      <c r="G267" s="49"/>
      <c r="H267" s="49"/>
      <c r="I267" s="49"/>
      <c r="J267" s="52"/>
      <c r="K267" s="52"/>
      <c r="L267" s="52"/>
      <c r="M267" s="52"/>
      <c r="N267" s="52"/>
      <c r="O267" s="52"/>
      <c r="P267" s="131"/>
      <c r="Q267" s="131"/>
      <c r="R267" s="131"/>
      <c r="S267" s="13"/>
      <c r="T267" s="13"/>
      <c r="U267" s="13"/>
      <c r="V267" s="12"/>
      <c r="W267" s="12"/>
      <c r="X267" s="13"/>
      <c r="Y267" s="14"/>
      <c r="Z267" s="14"/>
      <c r="AA267" s="14"/>
      <c r="AB267" s="14"/>
      <c r="AC267" s="14"/>
      <c r="AD267" s="14"/>
      <c r="AE267" s="14"/>
      <c r="AF267" s="14"/>
      <c r="AG267" s="14"/>
      <c r="AH267" s="14"/>
      <c r="AI267" s="14"/>
      <c r="AJ267" s="14"/>
    </row>
    <row r="268" spans="1:36" ht="56.25" customHeight="1" x14ac:dyDescent="0.25">
      <c r="A268" s="5"/>
      <c r="B268" s="53"/>
      <c r="C268" s="276" t="s">
        <v>12</v>
      </c>
      <c r="D268" s="276"/>
      <c r="E268" s="265">
        <f>N12+N44+N56+N84+N92+N144+N154+N184+N210+N232+N242+N258</f>
        <v>1.0003</v>
      </c>
      <c r="F268" s="265"/>
      <c r="G268" s="70"/>
      <c r="H268" s="70"/>
      <c r="I268" s="70"/>
      <c r="J268" s="276" t="s">
        <v>37</v>
      </c>
      <c r="K268" s="276"/>
      <c r="L268" s="276"/>
      <c r="M268" s="71"/>
      <c r="N268" s="294">
        <f>(O91+O83+O55+O43+O143+O153+O183+O209+O231+O241+O257+O265)/12</f>
        <v>0.90902106270192118</v>
      </c>
      <c r="O268" s="294"/>
      <c r="P268" s="294"/>
      <c r="Q268" s="131"/>
      <c r="R268" s="131"/>
      <c r="S268" s="54"/>
      <c r="T268" s="12"/>
      <c r="U268" s="12"/>
      <c r="V268" s="12"/>
      <c r="W268" s="12"/>
      <c r="X268" s="13"/>
      <c r="Y268" s="14"/>
      <c r="Z268" s="14"/>
      <c r="AA268" s="14"/>
      <c r="AB268" s="14"/>
      <c r="AC268" s="14"/>
      <c r="AD268" s="14"/>
      <c r="AE268" s="14"/>
      <c r="AF268" s="14"/>
      <c r="AG268" s="14"/>
      <c r="AH268" s="14"/>
      <c r="AI268" s="14"/>
      <c r="AJ268" s="14"/>
    </row>
    <row r="269" spans="1:36" ht="47.25" customHeight="1" x14ac:dyDescent="0.25">
      <c r="A269" s="5"/>
      <c r="B269" s="53"/>
      <c r="C269" s="276"/>
      <c r="D269" s="276"/>
      <c r="E269" s="265"/>
      <c r="F269" s="265"/>
      <c r="G269" s="70"/>
      <c r="H269" s="70"/>
      <c r="I269" s="70"/>
      <c r="J269" s="276"/>
      <c r="K269" s="276"/>
      <c r="L269" s="276"/>
      <c r="M269" s="71"/>
      <c r="N269" s="294"/>
      <c r="O269" s="294"/>
      <c r="P269" s="294"/>
      <c r="Q269" s="131"/>
      <c r="R269" s="131"/>
      <c r="S269" s="5"/>
      <c r="T269" s="12"/>
      <c r="U269" s="12"/>
      <c r="V269" s="12"/>
      <c r="W269" s="12"/>
      <c r="X269" s="13"/>
      <c r="Y269" s="14"/>
      <c r="Z269" s="14"/>
      <c r="AA269" s="14"/>
      <c r="AB269" s="14"/>
      <c r="AC269" s="14"/>
      <c r="AD269" s="14"/>
      <c r="AE269" s="14"/>
      <c r="AF269" s="14"/>
      <c r="AG269" s="14"/>
      <c r="AH269" s="14"/>
      <c r="AI269" s="14"/>
      <c r="AJ269" s="14"/>
    </row>
    <row r="270" spans="1:36" ht="49.5" customHeight="1" x14ac:dyDescent="0.25">
      <c r="A270" s="5"/>
      <c r="B270" s="55"/>
      <c r="C270" s="55"/>
      <c r="D270" s="301"/>
      <c r="E270" s="302"/>
      <c r="F270" s="302"/>
      <c r="G270" s="55"/>
      <c r="H270" s="55"/>
      <c r="I270" s="56"/>
      <c r="J270" s="56"/>
      <c r="K270" s="56"/>
      <c r="L270" s="56"/>
      <c r="M270" s="56"/>
      <c r="N270" s="56"/>
      <c r="O270" s="56"/>
      <c r="P270" s="132"/>
      <c r="Q270" s="132"/>
      <c r="R270" s="132"/>
      <c r="S270" s="5"/>
      <c r="T270" s="12"/>
      <c r="U270" s="12"/>
      <c r="V270" s="12"/>
      <c r="W270" s="12"/>
      <c r="X270" s="13"/>
      <c r="Y270" s="14"/>
      <c r="Z270" s="14"/>
      <c r="AA270" s="14"/>
      <c r="AB270" s="14"/>
      <c r="AC270" s="14"/>
      <c r="AD270" s="14"/>
      <c r="AE270" s="14"/>
      <c r="AF270" s="14"/>
      <c r="AG270" s="14"/>
      <c r="AH270" s="14"/>
      <c r="AI270" s="14"/>
      <c r="AJ270" s="14"/>
    </row>
    <row r="271" spans="1:36" ht="12.75" customHeight="1" x14ac:dyDescent="0.25">
      <c r="A271" s="5"/>
      <c r="B271" s="57"/>
      <c r="C271" s="57"/>
      <c r="D271" s="297"/>
      <c r="E271" s="298"/>
      <c r="F271" s="299"/>
      <c r="G271" s="57"/>
      <c r="H271" s="57"/>
      <c r="I271" s="58"/>
      <c r="J271" s="298"/>
      <c r="K271" s="300"/>
      <c r="L271" s="300"/>
      <c r="M271" s="300"/>
      <c r="N271" s="298"/>
      <c r="O271" s="59"/>
      <c r="P271" s="133"/>
      <c r="Q271" s="134"/>
      <c r="R271" s="134"/>
      <c r="S271" s="60"/>
      <c r="T271" s="13"/>
      <c r="U271" s="13"/>
      <c r="V271" s="13"/>
      <c r="W271" s="13"/>
      <c r="X271" s="13"/>
      <c r="Y271" s="14"/>
      <c r="Z271" s="14"/>
      <c r="AA271" s="14"/>
      <c r="AB271" s="14"/>
      <c r="AC271" s="14"/>
      <c r="AD271" s="14"/>
      <c r="AE271" s="14"/>
      <c r="AF271" s="14"/>
      <c r="AG271" s="14"/>
      <c r="AH271" s="14"/>
      <c r="AI271" s="14"/>
      <c r="AJ271" s="14"/>
    </row>
    <row r="272" spans="1:36" ht="12.75" customHeight="1" x14ac:dyDescent="0.25">
      <c r="A272" s="6"/>
      <c r="B272" s="58"/>
      <c r="C272" s="58"/>
      <c r="D272" s="58"/>
      <c r="E272" s="59"/>
      <c r="F272" s="59"/>
      <c r="G272" s="58"/>
      <c r="H272" s="58"/>
      <c r="I272" s="58"/>
      <c r="J272" s="59"/>
      <c r="K272" s="59"/>
      <c r="L272" s="59"/>
      <c r="M272" s="59"/>
      <c r="N272" s="59"/>
      <c r="O272" s="59"/>
      <c r="P272" s="133"/>
      <c r="Q272" s="134"/>
      <c r="R272" s="134"/>
      <c r="S272" s="60"/>
      <c r="T272" s="13"/>
      <c r="U272" s="13"/>
      <c r="V272" s="13"/>
      <c r="W272" s="13"/>
      <c r="X272" s="13"/>
      <c r="Y272" s="14"/>
      <c r="Z272" s="14"/>
      <c r="AA272" s="14"/>
      <c r="AB272" s="14"/>
      <c r="AC272" s="14"/>
      <c r="AD272" s="14"/>
      <c r="AE272" s="14"/>
      <c r="AF272" s="14"/>
      <c r="AG272" s="14"/>
      <c r="AH272" s="14"/>
      <c r="AI272" s="14"/>
      <c r="AJ272" s="14"/>
    </row>
    <row r="273" spans="1:36" ht="30" customHeight="1" x14ac:dyDescent="0.25">
      <c r="A273" s="5"/>
      <c r="B273" s="266" t="s">
        <v>38</v>
      </c>
      <c r="C273" s="266"/>
      <c r="D273" s="266"/>
      <c r="E273" s="266"/>
      <c r="F273" s="266"/>
      <c r="G273" s="266"/>
      <c r="H273" s="266"/>
      <c r="I273" s="61"/>
      <c r="J273" s="61"/>
      <c r="K273" s="61"/>
      <c r="L273" s="61"/>
      <c r="M273" s="61"/>
      <c r="N273" s="61"/>
      <c r="O273" s="61"/>
      <c r="P273" s="135"/>
      <c r="Q273" s="135"/>
      <c r="R273" s="135"/>
      <c r="S273" s="13"/>
      <c r="T273" s="13"/>
      <c r="U273" s="13"/>
      <c r="V273" s="13"/>
      <c r="W273" s="13"/>
      <c r="X273" s="13"/>
      <c r="Y273" s="14"/>
      <c r="Z273" s="14"/>
      <c r="AA273" s="14"/>
      <c r="AB273" s="14"/>
      <c r="AC273" s="14"/>
      <c r="AD273" s="14"/>
      <c r="AE273" s="14"/>
      <c r="AF273" s="14"/>
      <c r="AG273" s="14"/>
      <c r="AH273" s="14"/>
      <c r="AI273" s="14"/>
      <c r="AJ273" s="14"/>
    </row>
    <row r="274" spans="1:36" ht="66" customHeight="1" x14ac:dyDescent="0.25">
      <c r="A274" s="5"/>
      <c r="B274" s="62" t="s">
        <v>40</v>
      </c>
      <c r="C274" s="62" t="s">
        <v>29</v>
      </c>
      <c r="D274" s="62" t="s">
        <v>7</v>
      </c>
      <c r="E274" s="267" t="s">
        <v>39</v>
      </c>
      <c r="F274" s="268"/>
      <c r="G274" s="268"/>
      <c r="H274" s="269"/>
      <c r="I274" s="63"/>
      <c r="J274" s="64"/>
      <c r="K274" s="65"/>
      <c r="L274" s="145"/>
      <c r="M274" s="145"/>
      <c r="N274" s="66"/>
      <c r="O274" s="67"/>
      <c r="P274" s="136"/>
      <c r="Q274" s="76"/>
      <c r="R274" s="76"/>
      <c r="S274" s="13"/>
      <c r="T274" s="13"/>
      <c r="U274" s="13"/>
      <c r="V274" s="13"/>
      <c r="W274" s="13"/>
      <c r="X274" s="13"/>
      <c r="Y274" s="14"/>
      <c r="Z274" s="14"/>
      <c r="AA274" s="14"/>
      <c r="AB274" s="14"/>
      <c r="AC274" s="14"/>
      <c r="AD274" s="14"/>
      <c r="AE274" s="14"/>
      <c r="AF274" s="14"/>
      <c r="AG274" s="14"/>
      <c r="AH274" s="14"/>
      <c r="AI274" s="14"/>
      <c r="AJ274" s="14"/>
    </row>
    <row r="275" spans="1:36" ht="18" x14ac:dyDescent="0.25">
      <c r="A275" s="13"/>
      <c r="B275" s="113"/>
      <c r="C275" s="114"/>
      <c r="D275" s="114"/>
      <c r="E275" s="270"/>
      <c r="F275" s="271"/>
      <c r="G275" s="271"/>
      <c r="H275" s="272"/>
      <c r="I275" s="13"/>
      <c r="J275" s="68"/>
      <c r="K275" s="68"/>
      <c r="L275" s="68"/>
      <c r="M275" s="68"/>
      <c r="N275" s="68"/>
      <c r="O275" s="68"/>
      <c r="P275" s="137"/>
      <c r="Q275" s="76"/>
      <c r="R275" s="76"/>
      <c r="S275" s="13"/>
      <c r="T275" s="13"/>
      <c r="U275" s="13"/>
      <c r="V275" s="13"/>
      <c r="W275" s="13"/>
      <c r="X275" s="13"/>
      <c r="Y275" s="14"/>
      <c r="Z275" s="14"/>
      <c r="AA275" s="14"/>
      <c r="AB275" s="14"/>
      <c r="AC275" s="14"/>
      <c r="AD275" s="14"/>
      <c r="AE275" s="14"/>
      <c r="AF275" s="14"/>
      <c r="AG275" s="14"/>
      <c r="AH275" s="14"/>
      <c r="AI275" s="14"/>
      <c r="AJ275" s="14"/>
    </row>
    <row r="276" spans="1:36" ht="18" x14ac:dyDescent="0.25">
      <c r="A276" s="9"/>
      <c r="B276" s="113"/>
      <c r="C276" s="114"/>
      <c r="D276" s="116"/>
      <c r="E276" s="277"/>
      <c r="F276" s="278"/>
      <c r="G276" s="278"/>
      <c r="H276" s="279"/>
      <c r="I276" s="9"/>
      <c r="J276" s="69"/>
      <c r="K276" s="69"/>
      <c r="L276" s="69"/>
      <c r="M276" s="69"/>
      <c r="N276" s="69"/>
      <c r="O276" s="69"/>
      <c r="P276" s="138"/>
      <c r="Q276" s="139"/>
      <c r="R276" s="139"/>
      <c r="S276" s="9"/>
      <c r="T276" s="13"/>
      <c r="U276" s="13"/>
      <c r="V276" s="13"/>
      <c r="W276" s="13"/>
      <c r="X276" s="13"/>
      <c r="Y276" s="14"/>
      <c r="Z276" s="14"/>
      <c r="AA276" s="14"/>
      <c r="AB276" s="14"/>
      <c r="AC276" s="14"/>
      <c r="AD276" s="14"/>
      <c r="AE276" s="14"/>
      <c r="AF276" s="14"/>
      <c r="AG276" s="14"/>
      <c r="AH276" s="14"/>
      <c r="AI276" s="14"/>
      <c r="AJ276" s="14"/>
    </row>
    <row r="277" spans="1:36" ht="18" x14ac:dyDescent="0.25">
      <c r="A277" s="9"/>
      <c r="B277" s="113"/>
      <c r="C277" s="114"/>
      <c r="D277" s="141"/>
      <c r="E277" s="273"/>
      <c r="F277" s="274"/>
      <c r="G277" s="274"/>
      <c r="H277" s="275"/>
      <c r="I277" s="9"/>
      <c r="J277" s="69"/>
      <c r="K277" s="69"/>
      <c r="L277" s="69"/>
      <c r="M277" s="69"/>
      <c r="N277" s="69"/>
      <c r="O277" s="69"/>
      <c r="P277" s="138"/>
      <c r="Q277" s="139"/>
      <c r="R277" s="139"/>
      <c r="S277" s="9"/>
      <c r="T277" s="13"/>
      <c r="U277" s="13"/>
      <c r="V277" s="13"/>
      <c r="W277" s="13"/>
      <c r="X277" s="13"/>
      <c r="Y277" s="14"/>
      <c r="Z277" s="14"/>
      <c r="AA277" s="14"/>
      <c r="AB277" s="14"/>
      <c r="AC277" s="14"/>
      <c r="AD277" s="14"/>
      <c r="AE277" s="14"/>
      <c r="AF277" s="14"/>
      <c r="AG277" s="14"/>
      <c r="AH277" s="14"/>
      <c r="AI277" s="14"/>
      <c r="AJ277" s="14"/>
    </row>
    <row r="278" spans="1:36" ht="18" x14ac:dyDescent="0.25">
      <c r="A278" s="9"/>
      <c r="B278" s="113"/>
      <c r="C278" s="114"/>
      <c r="D278" s="116"/>
      <c r="E278" s="277"/>
      <c r="F278" s="278"/>
      <c r="G278" s="278"/>
      <c r="H278" s="279"/>
      <c r="I278" s="9"/>
      <c r="J278" s="69"/>
      <c r="K278" s="69"/>
      <c r="L278" s="69"/>
      <c r="M278" s="69"/>
      <c r="N278" s="69"/>
      <c r="O278" s="69"/>
      <c r="P278" s="138"/>
      <c r="Q278" s="139"/>
      <c r="R278" s="139"/>
      <c r="S278" s="9"/>
      <c r="T278" s="13"/>
      <c r="U278" s="13"/>
      <c r="V278" s="13"/>
      <c r="W278" s="13"/>
      <c r="X278" s="13"/>
      <c r="Y278" s="14"/>
      <c r="Z278" s="14"/>
      <c r="AA278" s="14"/>
      <c r="AB278" s="14"/>
      <c r="AC278" s="14"/>
      <c r="AD278" s="14"/>
      <c r="AE278" s="14"/>
      <c r="AF278" s="14"/>
      <c r="AG278" s="14"/>
      <c r="AH278" s="14"/>
      <c r="AI278" s="14"/>
      <c r="AJ278" s="14"/>
    </row>
    <row r="279" spans="1:36" ht="18" x14ac:dyDescent="0.25">
      <c r="A279" s="9"/>
      <c r="B279" s="113"/>
      <c r="C279" s="114"/>
      <c r="D279" s="114"/>
      <c r="E279" s="273"/>
      <c r="F279" s="274"/>
      <c r="G279" s="274"/>
      <c r="H279" s="275"/>
      <c r="I279" s="9"/>
      <c r="J279" s="69"/>
      <c r="K279" s="69"/>
      <c r="L279" s="69"/>
      <c r="M279" s="69"/>
      <c r="N279" s="69"/>
      <c r="O279" s="69"/>
      <c r="P279" s="138"/>
      <c r="Q279" s="139"/>
      <c r="R279" s="139"/>
      <c r="S279" s="9"/>
      <c r="T279" s="13"/>
      <c r="U279" s="13"/>
      <c r="V279" s="13"/>
      <c r="W279" s="13"/>
      <c r="X279" s="13"/>
      <c r="Y279" s="14"/>
      <c r="Z279" s="14"/>
      <c r="AA279" s="14"/>
      <c r="AB279" s="14"/>
      <c r="AC279" s="14"/>
      <c r="AD279" s="14"/>
      <c r="AE279" s="14"/>
      <c r="AF279" s="14"/>
      <c r="AG279" s="14"/>
      <c r="AH279" s="14"/>
      <c r="AI279" s="14"/>
      <c r="AJ279" s="14"/>
    </row>
    <row r="280" spans="1:36" ht="18" x14ac:dyDescent="0.25">
      <c r="A280" s="9"/>
      <c r="B280" s="113"/>
      <c r="C280" s="114"/>
      <c r="D280" s="114"/>
      <c r="E280" s="273"/>
      <c r="F280" s="274"/>
      <c r="G280" s="274"/>
      <c r="H280" s="275"/>
      <c r="I280" s="9"/>
      <c r="J280" s="69"/>
      <c r="K280" s="69"/>
      <c r="L280" s="69"/>
      <c r="M280" s="69"/>
      <c r="N280" s="69"/>
      <c r="O280" s="69"/>
      <c r="P280" s="138"/>
      <c r="Q280" s="139"/>
      <c r="R280" s="139"/>
      <c r="S280" s="9"/>
      <c r="T280" s="13"/>
      <c r="U280" s="13"/>
      <c r="V280" s="13"/>
      <c r="W280" s="13"/>
      <c r="X280" s="13"/>
      <c r="Y280" s="14"/>
      <c r="Z280" s="14"/>
      <c r="AA280" s="14"/>
      <c r="AB280" s="14"/>
      <c r="AC280" s="14"/>
      <c r="AD280" s="14"/>
      <c r="AE280" s="14"/>
      <c r="AF280" s="14"/>
      <c r="AG280" s="14"/>
      <c r="AH280" s="14"/>
      <c r="AI280" s="14"/>
      <c r="AJ280" s="14"/>
    </row>
    <row r="281" spans="1:36" ht="18" x14ac:dyDescent="0.25">
      <c r="A281" s="9"/>
      <c r="B281" s="113"/>
      <c r="C281" s="114"/>
      <c r="D281" s="114"/>
      <c r="E281" s="273"/>
      <c r="F281" s="274"/>
      <c r="G281" s="274"/>
      <c r="H281" s="275"/>
      <c r="I281" s="9"/>
      <c r="J281" s="69"/>
      <c r="K281" s="69"/>
      <c r="L281" s="69"/>
      <c r="M281" s="69"/>
      <c r="N281" s="69"/>
      <c r="O281" s="69"/>
      <c r="P281" s="138"/>
      <c r="Q281" s="139"/>
      <c r="R281" s="139"/>
      <c r="S281" s="9"/>
      <c r="T281" s="13"/>
      <c r="U281" s="13"/>
      <c r="V281" s="13"/>
      <c r="W281" s="13"/>
      <c r="X281" s="13"/>
      <c r="Y281" s="14"/>
      <c r="Z281" s="14"/>
      <c r="AA281" s="14"/>
      <c r="AB281" s="14"/>
      <c r="AC281" s="14"/>
      <c r="AD281" s="14"/>
      <c r="AE281" s="14"/>
      <c r="AF281" s="14"/>
      <c r="AG281" s="14"/>
      <c r="AH281" s="14"/>
      <c r="AI281" s="14"/>
      <c r="AJ281" s="14"/>
    </row>
    <row r="282" spans="1:36" ht="18" x14ac:dyDescent="0.25">
      <c r="A282" s="9"/>
      <c r="B282" s="113"/>
      <c r="C282" s="114"/>
      <c r="D282" s="115"/>
      <c r="E282" s="280"/>
      <c r="F282" s="281"/>
      <c r="G282" s="281"/>
      <c r="H282" s="282"/>
      <c r="I282" s="9"/>
      <c r="J282" s="69"/>
      <c r="K282" s="69"/>
      <c r="L282" s="69"/>
      <c r="M282" s="69"/>
      <c r="N282" s="69"/>
      <c r="O282" s="69"/>
      <c r="P282" s="138"/>
      <c r="Q282" s="139"/>
      <c r="R282" s="139"/>
      <c r="S282" s="9"/>
      <c r="T282" s="13"/>
      <c r="U282" s="13"/>
      <c r="V282" s="13"/>
      <c r="W282" s="13"/>
      <c r="X282" s="13"/>
      <c r="Y282" s="14"/>
      <c r="Z282" s="14"/>
      <c r="AA282" s="14"/>
      <c r="AB282" s="14"/>
      <c r="AC282" s="14"/>
      <c r="AD282" s="14"/>
      <c r="AE282" s="14"/>
      <c r="AF282" s="14"/>
      <c r="AG282" s="14"/>
      <c r="AH282" s="14"/>
      <c r="AI282" s="14"/>
      <c r="AJ282" s="14"/>
    </row>
    <row r="283" spans="1:36" ht="18" x14ac:dyDescent="0.25">
      <c r="A283" s="9"/>
      <c r="B283" s="113"/>
      <c r="C283" s="114"/>
      <c r="D283" s="114"/>
      <c r="E283" s="280"/>
      <c r="F283" s="281"/>
      <c r="G283" s="281"/>
      <c r="H283" s="282"/>
      <c r="I283" s="9"/>
      <c r="J283" s="69"/>
      <c r="K283" s="69"/>
      <c r="L283" s="69"/>
      <c r="M283" s="69"/>
      <c r="N283" s="69"/>
      <c r="O283" s="69"/>
      <c r="P283" s="138"/>
      <c r="Q283" s="139"/>
      <c r="R283" s="139"/>
      <c r="S283" s="9"/>
      <c r="T283" s="13"/>
      <c r="U283" s="13"/>
      <c r="V283" s="13"/>
      <c r="W283" s="13"/>
      <c r="X283" s="13"/>
      <c r="Y283" s="14"/>
      <c r="Z283" s="14"/>
      <c r="AA283" s="14"/>
      <c r="AB283" s="14"/>
      <c r="AC283" s="14"/>
      <c r="AD283" s="14"/>
      <c r="AE283" s="14"/>
      <c r="AF283" s="14"/>
      <c r="AG283" s="14"/>
      <c r="AH283" s="14"/>
      <c r="AI283" s="14"/>
      <c r="AJ283" s="14"/>
    </row>
    <row r="284" spans="1:36" ht="18" x14ac:dyDescent="0.25">
      <c r="A284" s="9"/>
      <c r="B284" s="113"/>
      <c r="C284" s="114"/>
      <c r="D284" s="116"/>
      <c r="E284" s="277"/>
      <c r="F284" s="278"/>
      <c r="G284" s="278"/>
      <c r="H284" s="279"/>
      <c r="I284" s="9"/>
      <c r="J284" s="69"/>
      <c r="K284" s="69"/>
      <c r="L284" s="69"/>
      <c r="M284" s="69"/>
      <c r="N284" s="69"/>
      <c r="O284" s="69"/>
      <c r="P284" s="138"/>
      <c r="Q284" s="139"/>
      <c r="R284" s="139"/>
      <c r="S284" s="9"/>
      <c r="T284" s="13"/>
      <c r="U284" s="13"/>
      <c r="V284" s="13"/>
      <c r="W284" s="13"/>
      <c r="X284" s="13"/>
      <c r="Y284" s="14"/>
      <c r="Z284" s="14"/>
      <c r="AA284" s="14"/>
      <c r="AB284" s="14"/>
      <c r="AC284" s="14"/>
      <c r="AD284" s="14"/>
      <c r="AE284" s="14"/>
      <c r="AF284" s="14"/>
      <c r="AG284" s="14"/>
      <c r="AH284" s="14"/>
      <c r="AI284" s="14"/>
      <c r="AJ284" s="14"/>
    </row>
    <row r="285" spans="1:36" ht="15.75" customHeight="1" x14ac:dyDescent="0.25"/>
    <row r="286" spans="1:36" ht="15.75" customHeight="1" x14ac:dyDescent="0.25"/>
    <row r="287" spans="1:36" ht="15.75" customHeight="1" x14ac:dyDescent="0.25"/>
    <row r="288" spans="1:36"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sheetData>
  <autoFilter ref="A94:AJ265">
    <filterColumn colId="15" showButton="0"/>
    <filterColumn colId="16" showButton="0"/>
  </autoFilter>
  <mergeCells count="1164">
    <mergeCell ref="A247:A248"/>
    <mergeCell ref="C247:C248"/>
    <mergeCell ref="D247:D248"/>
    <mergeCell ref="E247:E248"/>
    <mergeCell ref="F247:F248"/>
    <mergeCell ref="G247:G248"/>
    <mergeCell ref="H247:H248"/>
    <mergeCell ref="O247:O248"/>
    <mergeCell ref="P247:R248"/>
    <mergeCell ref="B265:N265"/>
    <mergeCell ref="N12:O12"/>
    <mergeCell ref="N44:O44"/>
    <mergeCell ref="N56:O56"/>
    <mergeCell ref="N84:O84"/>
    <mergeCell ref="N92:O92"/>
    <mergeCell ref="N144:O144"/>
    <mergeCell ref="N154:O154"/>
    <mergeCell ref="N184:O184"/>
    <mergeCell ref="N210:O210"/>
    <mergeCell ref="N232:O232"/>
    <mergeCell ref="N242:O242"/>
    <mergeCell ref="N258:O258"/>
    <mergeCell ref="B43:N43"/>
    <mergeCell ref="B55:N55"/>
    <mergeCell ref="B83:N83"/>
    <mergeCell ref="B91:N91"/>
    <mergeCell ref="B143:N143"/>
    <mergeCell ref="B153:N153"/>
    <mergeCell ref="B87:B90"/>
    <mergeCell ref="H113:H114"/>
    <mergeCell ref="O151:O152"/>
    <mergeCell ref="B183:N183"/>
    <mergeCell ref="G51:G52"/>
    <mergeCell ref="H51:H52"/>
    <mergeCell ref="O51:O52"/>
    <mergeCell ref="L184:M184"/>
    <mergeCell ref="F203:F204"/>
    <mergeCell ref="G203:G204"/>
    <mergeCell ref="O255:O256"/>
    <mergeCell ref="B232:K232"/>
    <mergeCell ref="O229:O230"/>
    <mergeCell ref="O123:O124"/>
    <mergeCell ref="I185:O185"/>
    <mergeCell ref="B231:N231"/>
    <mergeCell ref="B241:N241"/>
    <mergeCell ref="C139:C140"/>
    <mergeCell ref="C141:C142"/>
    <mergeCell ref="G235:G236"/>
    <mergeCell ref="H235:H236"/>
    <mergeCell ref="C79:C80"/>
    <mergeCell ref="D79:D80"/>
    <mergeCell ref="E79:E80"/>
    <mergeCell ref="F79:F80"/>
    <mergeCell ref="G79:G80"/>
    <mergeCell ref="O75:O76"/>
    <mergeCell ref="G67:G68"/>
    <mergeCell ref="O173:O174"/>
    <mergeCell ref="F221:F222"/>
    <mergeCell ref="G221:G222"/>
    <mergeCell ref="H221:H222"/>
    <mergeCell ref="O25:O26"/>
    <mergeCell ref="O27:O28"/>
    <mergeCell ref="O29:O30"/>
    <mergeCell ref="O31:O32"/>
    <mergeCell ref="O33:O34"/>
    <mergeCell ref="O35:O36"/>
    <mergeCell ref="O37:O38"/>
    <mergeCell ref="O39:O40"/>
    <mergeCell ref="O41:O42"/>
    <mergeCell ref="C115:C116"/>
    <mergeCell ref="C117:C118"/>
    <mergeCell ref="O59:O60"/>
    <mergeCell ref="O61:O62"/>
    <mergeCell ref="O63:O64"/>
    <mergeCell ref="O65:O66"/>
    <mergeCell ref="O67:O68"/>
    <mergeCell ref="O69:O70"/>
    <mergeCell ref="O77:O78"/>
    <mergeCell ref="O81:O82"/>
    <mergeCell ref="D63:D64"/>
    <mergeCell ref="E63:E64"/>
    <mergeCell ref="F63:F64"/>
    <mergeCell ref="O105:O106"/>
    <mergeCell ref="B84:K84"/>
    <mergeCell ref="E101:E102"/>
    <mergeCell ref="H67:H68"/>
    <mergeCell ref="L44:M44"/>
    <mergeCell ref="E47:E48"/>
    <mergeCell ref="C51:C52"/>
    <mergeCell ref="D51:D52"/>
    <mergeCell ref="E51:E52"/>
    <mergeCell ref="F51:F52"/>
    <mergeCell ref="B257:N257"/>
    <mergeCell ref="C105:C106"/>
    <mergeCell ref="C107:C108"/>
    <mergeCell ref="C109:C110"/>
    <mergeCell ref="C111:C112"/>
    <mergeCell ref="C113:C114"/>
    <mergeCell ref="O131:O132"/>
    <mergeCell ref="O133:O134"/>
    <mergeCell ref="O135:O136"/>
    <mergeCell ref="O137:O138"/>
    <mergeCell ref="B210:K210"/>
    <mergeCell ref="L210:M210"/>
    <mergeCell ref="G213:G214"/>
    <mergeCell ref="H213:H214"/>
    <mergeCell ref="C229:C230"/>
    <mergeCell ref="D229:D230"/>
    <mergeCell ref="E229:E230"/>
    <mergeCell ref="F229:F230"/>
    <mergeCell ref="O177:O178"/>
    <mergeCell ref="O181:O182"/>
    <mergeCell ref="B184:K184"/>
    <mergeCell ref="G219:G220"/>
    <mergeCell ref="H219:H220"/>
    <mergeCell ref="H223:H224"/>
    <mergeCell ref="E173:E174"/>
    <mergeCell ref="F173:F174"/>
    <mergeCell ref="H179:H180"/>
    <mergeCell ref="O179:O180"/>
    <mergeCell ref="G169:G170"/>
    <mergeCell ref="H169:H170"/>
    <mergeCell ref="O169:O170"/>
    <mergeCell ref="H173:H174"/>
    <mergeCell ref="E259:E260"/>
    <mergeCell ref="F259:F260"/>
    <mergeCell ref="G259:G260"/>
    <mergeCell ref="H259:H260"/>
    <mergeCell ref="P259:R260"/>
    <mergeCell ref="I259:O259"/>
    <mergeCell ref="P245:R246"/>
    <mergeCell ref="C89:C90"/>
    <mergeCell ref="D89:D90"/>
    <mergeCell ref="E89:E90"/>
    <mergeCell ref="F89:F90"/>
    <mergeCell ref="G89:G90"/>
    <mergeCell ref="H89:H90"/>
    <mergeCell ref="P89:R90"/>
    <mergeCell ref="G163:G164"/>
    <mergeCell ref="H163:H164"/>
    <mergeCell ref="O141:O142"/>
    <mergeCell ref="H203:H204"/>
    <mergeCell ref="P117:R118"/>
    <mergeCell ref="O253:O254"/>
    <mergeCell ref="P123:R124"/>
    <mergeCell ref="I243:O243"/>
    <mergeCell ref="I233:O233"/>
    <mergeCell ref="O235:O236"/>
    <mergeCell ref="O237:O238"/>
    <mergeCell ref="O239:O240"/>
    <mergeCell ref="I211:O211"/>
    <mergeCell ref="O213:O214"/>
    <mergeCell ref="O215:O216"/>
    <mergeCell ref="O217:O218"/>
    <mergeCell ref="O219:O220"/>
    <mergeCell ref="O221:O222"/>
    <mergeCell ref="A261:A262"/>
    <mergeCell ref="B261:B264"/>
    <mergeCell ref="C261:C262"/>
    <mergeCell ref="D261:D262"/>
    <mergeCell ref="E261:E262"/>
    <mergeCell ref="F261:F262"/>
    <mergeCell ref="G261:G262"/>
    <mergeCell ref="H261:H262"/>
    <mergeCell ref="P261:R262"/>
    <mergeCell ref="T261:T264"/>
    <mergeCell ref="A263:A264"/>
    <mergeCell ref="C263:C264"/>
    <mergeCell ref="D263:D264"/>
    <mergeCell ref="E263:E264"/>
    <mergeCell ref="F263:F264"/>
    <mergeCell ref="G263:G264"/>
    <mergeCell ref="H263:H264"/>
    <mergeCell ref="P263:R264"/>
    <mergeCell ref="O261:O262"/>
    <mergeCell ref="O263:O264"/>
    <mergeCell ref="A255:A256"/>
    <mergeCell ref="C255:C256"/>
    <mergeCell ref="D255:D256"/>
    <mergeCell ref="E255:E256"/>
    <mergeCell ref="F255:F256"/>
    <mergeCell ref="G255:G256"/>
    <mergeCell ref="H255:H256"/>
    <mergeCell ref="P255:R256"/>
    <mergeCell ref="B245:B256"/>
    <mergeCell ref="A245:A246"/>
    <mergeCell ref="C245:C246"/>
    <mergeCell ref="D245:D246"/>
    <mergeCell ref="E245:E246"/>
    <mergeCell ref="F245:F246"/>
    <mergeCell ref="G245:G246"/>
    <mergeCell ref="H245:H246"/>
    <mergeCell ref="T245:T250"/>
    <mergeCell ref="A249:A250"/>
    <mergeCell ref="C249:C250"/>
    <mergeCell ref="D249:D250"/>
    <mergeCell ref="E249:E250"/>
    <mergeCell ref="F249:F250"/>
    <mergeCell ref="G249:G250"/>
    <mergeCell ref="H249:H250"/>
    <mergeCell ref="P249:R250"/>
    <mergeCell ref="A251:A252"/>
    <mergeCell ref="C251:C252"/>
    <mergeCell ref="D251:D252"/>
    <mergeCell ref="E251:E252"/>
    <mergeCell ref="F251:F252"/>
    <mergeCell ref="G251:G252"/>
    <mergeCell ref="H251:H252"/>
    <mergeCell ref="A253:A254"/>
    <mergeCell ref="C253:C254"/>
    <mergeCell ref="D253:D254"/>
    <mergeCell ref="E253:E254"/>
    <mergeCell ref="F253:F254"/>
    <mergeCell ref="G253:G254"/>
    <mergeCell ref="A59:A60"/>
    <mergeCell ref="C59:C60"/>
    <mergeCell ref="D59:D60"/>
    <mergeCell ref="E59:E60"/>
    <mergeCell ref="F59:F60"/>
    <mergeCell ref="G59:G60"/>
    <mergeCell ref="H59:H60"/>
    <mergeCell ref="P59:R60"/>
    <mergeCell ref="A89:A90"/>
    <mergeCell ref="A69:A70"/>
    <mergeCell ref="C69:C70"/>
    <mergeCell ref="D69:D70"/>
    <mergeCell ref="E69:E70"/>
    <mergeCell ref="F69:F70"/>
    <mergeCell ref="G69:G70"/>
    <mergeCell ref="H69:H70"/>
    <mergeCell ref="P69:R70"/>
    <mergeCell ref="A67:A68"/>
    <mergeCell ref="C67:C68"/>
    <mergeCell ref="D67:D68"/>
    <mergeCell ref="E67:E68"/>
    <mergeCell ref="F67:F68"/>
    <mergeCell ref="I85:O85"/>
    <mergeCell ref="O111:O112"/>
    <mergeCell ref="O113:O114"/>
    <mergeCell ref="O223:O224"/>
    <mergeCell ref="P61:R62"/>
    <mergeCell ref="A63:A64"/>
    <mergeCell ref="C63:C64"/>
    <mergeCell ref="O15:O16"/>
    <mergeCell ref="A27:A28"/>
    <mergeCell ref="D27:D28"/>
    <mergeCell ref="E27:E28"/>
    <mergeCell ref="F27:F28"/>
    <mergeCell ref="G27:G28"/>
    <mergeCell ref="H27:H28"/>
    <mergeCell ref="P27:R28"/>
    <mergeCell ref="P39:R40"/>
    <mergeCell ref="A37:A38"/>
    <mergeCell ref="C37:C38"/>
    <mergeCell ref="D37:D38"/>
    <mergeCell ref="E37:E38"/>
    <mergeCell ref="F37:F38"/>
    <mergeCell ref="G37:G38"/>
    <mergeCell ref="H37:H38"/>
    <mergeCell ref="I45:O45"/>
    <mergeCell ref="I57:O57"/>
    <mergeCell ref="C49:C50"/>
    <mergeCell ref="D49:D50"/>
    <mergeCell ref="C57:C58"/>
    <mergeCell ref="P49:R50"/>
    <mergeCell ref="A51:A52"/>
    <mergeCell ref="P51:R52"/>
    <mergeCell ref="D15:D16"/>
    <mergeCell ref="B57:B58"/>
    <mergeCell ref="H61:H62"/>
    <mergeCell ref="E15:E16"/>
    <mergeCell ref="F15:F16"/>
    <mergeCell ref="A53:A54"/>
    <mergeCell ref="C53:C54"/>
    <mergeCell ref="D53:D54"/>
    <mergeCell ref="E53:E54"/>
    <mergeCell ref="F53:F54"/>
    <mergeCell ref="G53:G54"/>
    <mergeCell ref="H53:H54"/>
    <mergeCell ref="P53:R54"/>
    <mergeCell ref="A47:A48"/>
    <mergeCell ref="A21:A22"/>
    <mergeCell ref="A19:A20"/>
    <mergeCell ref="A25:A26"/>
    <mergeCell ref="P25:R26"/>
    <mergeCell ref="A23:A24"/>
    <mergeCell ref="C23:C24"/>
    <mergeCell ref="D23:D24"/>
    <mergeCell ref="E23:E24"/>
    <mergeCell ref="O47:O48"/>
    <mergeCell ref="P37:R38"/>
    <mergeCell ref="D39:D40"/>
    <mergeCell ref="A35:A36"/>
    <mergeCell ref="C35:C36"/>
    <mergeCell ref="D35:D36"/>
    <mergeCell ref="E35:E36"/>
    <mergeCell ref="F35:F36"/>
    <mergeCell ref="G35:G36"/>
    <mergeCell ref="H35:H36"/>
    <mergeCell ref="P35:R36"/>
    <mergeCell ref="F39:F40"/>
    <mergeCell ref="G39:G40"/>
    <mergeCell ref="H39:H40"/>
    <mergeCell ref="P47:R48"/>
    <mergeCell ref="C19:C20"/>
    <mergeCell ref="D19:D20"/>
    <mergeCell ref="E19:E20"/>
    <mergeCell ref="F19:F20"/>
    <mergeCell ref="G19:G20"/>
    <mergeCell ref="H19:H20"/>
    <mergeCell ref="P19:R20"/>
    <mergeCell ref="C25:C26"/>
    <mergeCell ref="D25:D26"/>
    <mergeCell ref="E25:E26"/>
    <mergeCell ref="F25:F26"/>
    <mergeCell ref="G25:G26"/>
    <mergeCell ref="C27:C28"/>
    <mergeCell ref="I13:O13"/>
    <mergeCell ref="F23:F24"/>
    <mergeCell ref="G23:G24"/>
    <mergeCell ref="H23:H24"/>
    <mergeCell ref="P23:R24"/>
    <mergeCell ref="E17:E18"/>
    <mergeCell ref="F17:F18"/>
    <mergeCell ref="G17:G18"/>
    <mergeCell ref="H17:H18"/>
    <mergeCell ref="P17:R18"/>
    <mergeCell ref="C17:C18"/>
    <mergeCell ref="D17:D18"/>
    <mergeCell ref="F13:F14"/>
    <mergeCell ref="P13:R14"/>
    <mergeCell ref="P15:R16"/>
    <mergeCell ref="O17:O18"/>
    <mergeCell ref="O19:O20"/>
    <mergeCell ref="O21:O22"/>
    <mergeCell ref="O23:O24"/>
    <mergeCell ref="P44:Q44"/>
    <mergeCell ref="G45:G46"/>
    <mergeCell ref="G13:G14"/>
    <mergeCell ref="G15:G16"/>
    <mergeCell ref="Q10:R10"/>
    <mergeCell ref="P45:R46"/>
    <mergeCell ref="B45:B46"/>
    <mergeCell ref="C45:C46"/>
    <mergeCell ref="D45:D46"/>
    <mergeCell ref="E45:E46"/>
    <mergeCell ref="F45:F46"/>
    <mergeCell ref="H45:H46"/>
    <mergeCell ref="L12:M12"/>
    <mergeCell ref="D10:G10"/>
    <mergeCell ref="B12:K12"/>
    <mergeCell ref="D4:P4"/>
    <mergeCell ref="D2:P3"/>
    <mergeCell ref="J8:L8"/>
    <mergeCell ref="D8:I8"/>
    <mergeCell ref="C9:F9"/>
    <mergeCell ref="G9:H9"/>
    <mergeCell ref="I9:L9"/>
    <mergeCell ref="M9:N9"/>
    <mergeCell ref="H10:I10"/>
    <mergeCell ref="P12:Q12"/>
    <mergeCell ref="C13:C14"/>
    <mergeCell ref="D13:D14"/>
    <mergeCell ref="E13:E14"/>
    <mergeCell ref="B6:H6"/>
    <mergeCell ref="B8:C8"/>
    <mergeCell ref="J10:L10"/>
    <mergeCell ref="M10:P10"/>
    <mergeCell ref="B13:B14"/>
    <mergeCell ref="B11:R11"/>
    <mergeCell ref="T15:T18"/>
    <mergeCell ref="T47:T54"/>
    <mergeCell ref="T59:T64"/>
    <mergeCell ref="F243:F244"/>
    <mergeCell ref="G243:G244"/>
    <mergeCell ref="H243:H244"/>
    <mergeCell ref="P243:R244"/>
    <mergeCell ref="H253:H254"/>
    <mergeCell ref="P253:R254"/>
    <mergeCell ref="B258:K258"/>
    <mergeCell ref="L258:M258"/>
    <mergeCell ref="P258:Q258"/>
    <mergeCell ref="T87:T90"/>
    <mergeCell ref="E21:E22"/>
    <mergeCell ref="F21:F22"/>
    <mergeCell ref="G21:G22"/>
    <mergeCell ref="H21:H22"/>
    <mergeCell ref="L84:M84"/>
    <mergeCell ref="P84:Q84"/>
    <mergeCell ref="C65:C66"/>
    <mergeCell ref="D65:D66"/>
    <mergeCell ref="E65:E66"/>
    <mergeCell ref="F65:F66"/>
    <mergeCell ref="G65:G66"/>
    <mergeCell ref="L56:M56"/>
    <mergeCell ref="P56:Q56"/>
    <mergeCell ref="G57:G58"/>
    <mergeCell ref="H13:H14"/>
    <mergeCell ref="C47:C48"/>
    <mergeCell ref="D47:D48"/>
    <mergeCell ref="E280:H280"/>
    <mergeCell ref="E282:H282"/>
    <mergeCell ref="E283:H283"/>
    <mergeCell ref="E284:H284"/>
    <mergeCell ref="P135:R136"/>
    <mergeCell ref="O139:O140"/>
    <mergeCell ref="P133:R134"/>
    <mergeCell ref="A87:A88"/>
    <mergeCell ref="C87:C88"/>
    <mergeCell ref="D87:D88"/>
    <mergeCell ref="E87:E88"/>
    <mergeCell ref="F87:F88"/>
    <mergeCell ref="G87:G88"/>
    <mergeCell ref="H87:H88"/>
    <mergeCell ref="P87:R88"/>
    <mergeCell ref="O87:O88"/>
    <mergeCell ref="O89:O90"/>
    <mergeCell ref="B259:B260"/>
    <mergeCell ref="C259:C260"/>
    <mergeCell ref="D259:D260"/>
    <mergeCell ref="N268:P269"/>
    <mergeCell ref="E266:H266"/>
    <mergeCell ref="D271:F271"/>
    <mergeCell ref="J271:N271"/>
    <mergeCell ref="D270:F270"/>
    <mergeCell ref="J268:L269"/>
    <mergeCell ref="E281:H281"/>
    <mergeCell ref="E277:H277"/>
    <mergeCell ref="P251:R252"/>
    <mergeCell ref="O245:O246"/>
    <mergeCell ref="O249:O250"/>
    <mergeCell ref="O251:O252"/>
    <mergeCell ref="E268:F269"/>
    <mergeCell ref="B273:H273"/>
    <mergeCell ref="B92:K92"/>
    <mergeCell ref="L92:M92"/>
    <mergeCell ref="B85:B86"/>
    <mergeCell ref="C85:C86"/>
    <mergeCell ref="D85:D86"/>
    <mergeCell ref="C21:C22"/>
    <mergeCell ref="D21:D22"/>
    <mergeCell ref="E85:E86"/>
    <mergeCell ref="F85:F86"/>
    <mergeCell ref="G85:G86"/>
    <mergeCell ref="H85:H86"/>
    <mergeCell ref="P85:R86"/>
    <mergeCell ref="E274:H274"/>
    <mergeCell ref="E275:H275"/>
    <mergeCell ref="E279:H279"/>
    <mergeCell ref="C268:D269"/>
    <mergeCell ref="H57:H58"/>
    <mergeCell ref="P57:R58"/>
    <mergeCell ref="P65:R66"/>
    <mergeCell ref="B242:K242"/>
    <mergeCell ref="L242:M242"/>
    <mergeCell ref="P242:Q242"/>
    <mergeCell ref="B243:B244"/>
    <mergeCell ref="C243:C244"/>
    <mergeCell ref="D243:D244"/>
    <mergeCell ref="E243:E244"/>
    <mergeCell ref="E276:H276"/>
    <mergeCell ref="E278:H278"/>
    <mergeCell ref="H25:H26"/>
    <mergeCell ref="O53:O54"/>
    <mergeCell ref="A33:A34"/>
    <mergeCell ref="C33:C34"/>
    <mergeCell ref="D33:D34"/>
    <mergeCell ref="E33:E34"/>
    <mergeCell ref="F33:F34"/>
    <mergeCell ref="G33:G34"/>
    <mergeCell ref="H33:H34"/>
    <mergeCell ref="P33:R34"/>
    <mergeCell ref="A31:A32"/>
    <mergeCell ref="C31:C32"/>
    <mergeCell ref="D31:D32"/>
    <mergeCell ref="E31:E32"/>
    <mergeCell ref="F31:F32"/>
    <mergeCell ref="G31:G32"/>
    <mergeCell ref="H31:H32"/>
    <mergeCell ref="P31:R32"/>
    <mergeCell ref="A29:A30"/>
    <mergeCell ref="C29:C30"/>
    <mergeCell ref="D29:D30"/>
    <mergeCell ref="E29:E30"/>
    <mergeCell ref="F29:F30"/>
    <mergeCell ref="G29:G30"/>
    <mergeCell ref="H29:H30"/>
    <mergeCell ref="P29:R30"/>
    <mergeCell ref="B15:B42"/>
    <mergeCell ref="A39:A40"/>
    <mergeCell ref="C39:C40"/>
    <mergeCell ref="C15:C16"/>
    <mergeCell ref="A15:A16"/>
    <mergeCell ref="A17:A18"/>
    <mergeCell ref="H15:H16"/>
    <mergeCell ref="P21:R22"/>
    <mergeCell ref="P67:R68"/>
    <mergeCell ref="A41:A42"/>
    <mergeCell ref="C41:C42"/>
    <mergeCell ref="D41:D42"/>
    <mergeCell ref="E41:E42"/>
    <mergeCell ref="F41:F42"/>
    <mergeCell ref="G41:G42"/>
    <mergeCell ref="H41:H42"/>
    <mergeCell ref="P41:R42"/>
    <mergeCell ref="A65:A66"/>
    <mergeCell ref="H65:H66"/>
    <mergeCell ref="A49:A50"/>
    <mergeCell ref="E49:E50"/>
    <mergeCell ref="F49:F50"/>
    <mergeCell ref="G49:G50"/>
    <mergeCell ref="H49:H50"/>
    <mergeCell ref="O49:O50"/>
    <mergeCell ref="D57:D58"/>
    <mergeCell ref="E57:E58"/>
    <mergeCell ref="F57:F58"/>
    <mergeCell ref="G63:G64"/>
    <mergeCell ref="H63:H64"/>
    <mergeCell ref="P63:R64"/>
    <mergeCell ref="A61:A62"/>
    <mergeCell ref="C61:C62"/>
    <mergeCell ref="D61:D62"/>
    <mergeCell ref="E61:E62"/>
    <mergeCell ref="F61:F62"/>
    <mergeCell ref="G61:G62"/>
    <mergeCell ref="F47:F48"/>
    <mergeCell ref="G47:G48"/>
    <mergeCell ref="H47:H48"/>
    <mergeCell ref="A73:A74"/>
    <mergeCell ref="C73:C74"/>
    <mergeCell ref="D73:D74"/>
    <mergeCell ref="E73:E74"/>
    <mergeCell ref="F73:F74"/>
    <mergeCell ref="G73:G74"/>
    <mergeCell ref="H73:H74"/>
    <mergeCell ref="P73:R74"/>
    <mergeCell ref="A71:A72"/>
    <mergeCell ref="C71:C72"/>
    <mergeCell ref="D71:D72"/>
    <mergeCell ref="E71:E72"/>
    <mergeCell ref="F71:F72"/>
    <mergeCell ref="G71:G72"/>
    <mergeCell ref="H71:H72"/>
    <mergeCell ref="P71:R72"/>
    <mergeCell ref="O71:O72"/>
    <mergeCell ref="O73:O74"/>
    <mergeCell ref="M8:R8"/>
    <mergeCell ref="B47:B54"/>
    <mergeCell ref="O9:R9"/>
    <mergeCell ref="B44:K44"/>
    <mergeCell ref="B59:B82"/>
    <mergeCell ref="B56:K56"/>
    <mergeCell ref="A81:A82"/>
    <mergeCell ref="C81:C82"/>
    <mergeCell ref="D81:D82"/>
    <mergeCell ref="E81:E82"/>
    <mergeCell ref="F81:F82"/>
    <mergeCell ref="G81:G82"/>
    <mergeCell ref="H81:H82"/>
    <mergeCell ref="P81:R82"/>
    <mergeCell ref="A77:A78"/>
    <mergeCell ref="C77:C78"/>
    <mergeCell ref="D77:D78"/>
    <mergeCell ref="E77:E78"/>
    <mergeCell ref="F77:F78"/>
    <mergeCell ref="G77:G78"/>
    <mergeCell ref="H77:H78"/>
    <mergeCell ref="P77:R78"/>
    <mergeCell ref="E39:E40"/>
    <mergeCell ref="A75:A76"/>
    <mergeCell ref="C75:C76"/>
    <mergeCell ref="D75:D76"/>
    <mergeCell ref="E75:E76"/>
    <mergeCell ref="F75:F76"/>
    <mergeCell ref="G75:G76"/>
    <mergeCell ref="H75:H76"/>
    <mergeCell ref="P75:R76"/>
    <mergeCell ref="A79:A80"/>
    <mergeCell ref="A103:A104"/>
    <mergeCell ref="D103:D104"/>
    <mergeCell ref="E103:E104"/>
    <mergeCell ref="F103:F104"/>
    <mergeCell ref="G103:G104"/>
    <mergeCell ref="H103:H104"/>
    <mergeCell ref="P92:Q92"/>
    <mergeCell ref="B93:B94"/>
    <mergeCell ref="C93:C94"/>
    <mergeCell ref="D93:D94"/>
    <mergeCell ref="E93:E94"/>
    <mergeCell ref="F93:F94"/>
    <mergeCell ref="G93:G94"/>
    <mergeCell ref="H93:H94"/>
    <mergeCell ref="P93:R94"/>
    <mergeCell ref="C95:C96"/>
    <mergeCell ref="C97:C98"/>
    <mergeCell ref="C99:C100"/>
    <mergeCell ref="C101:C102"/>
    <mergeCell ref="C103:C104"/>
    <mergeCell ref="P103:R104"/>
    <mergeCell ref="F101:F102"/>
    <mergeCell ref="G101:G102"/>
    <mergeCell ref="H101:H102"/>
    <mergeCell ref="I93:O93"/>
    <mergeCell ref="O95:O96"/>
    <mergeCell ref="O97:O98"/>
    <mergeCell ref="O99:O100"/>
    <mergeCell ref="O101:O102"/>
    <mergeCell ref="O103:O104"/>
    <mergeCell ref="A105:A106"/>
    <mergeCell ref="D105:D106"/>
    <mergeCell ref="E105:E106"/>
    <mergeCell ref="F105:F106"/>
    <mergeCell ref="G105:G106"/>
    <mergeCell ref="H105:H106"/>
    <mergeCell ref="P105:R106"/>
    <mergeCell ref="T95:T100"/>
    <mergeCell ref="A97:A98"/>
    <mergeCell ref="D97:D98"/>
    <mergeCell ref="E97:E98"/>
    <mergeCell ref="F97:F98"/>
    <mergeCell ref="G97:G98"/>
    <mergeCell ref="H97:H98"/>
    <mergeCell ref="P97:R98"/>
    <mergeCell ref="A99:A100"/>
    <mergeCell ref="D99:D100"/>
    <mergeCell ref="E99:E100"/>
    <mergeCell ref="F99:F100"/>
    <mergeCell ref="G99:G100"/>
    <mergeCell ref="H99:H100"/>
    <mergeCell ref="P99:R100"/>
    <mergeCell ref="A95:A96"/>
    <mergeCell ref="D95:D96"/>
    <mergeCell ref="E95:E96"/>
    <mergeCell ref="F95:F96"/>
    <mergeCell ref="G95:G96"/>
    <mergeCell ref="H95:H96"/>
    <mergeCell ref="P95:R96"/>
    <mergeCell ref="A101:A102"/>
    <mergeCell ref="D101:D102"/>
    <mergeCell ref="P101:R102"/>
    <mergeCell ref="A111:A112"/>
    <mergeCell ref="D111:D112"/>
    <mergeCell ref="E111:E112"/>
    <mergeCell ref="F111:F112"/>
    <mergeCell ref="G111:G112"/>
    <mergeCell ref="H111:H112"/>
    <mergeCell ref="P111:R112"/>
    <mergeCell ref="A107:A108"/>
    <mergeCell ref="D107:D108"/>
    <mergeCell ref="E107:E108"/>
    <mergeCell ref="F107:F108"/>
    <mergeCell ref="G107:G108"/>
    <mergeCell ref="H107:H108"/>
    <mergeCell ref="P107:R108"/>
    <mergeCell ref="A109:A110"/>
    <mergeCell ref="D109:D110"/>
    <mergeCell ref="E109:E110"/>
    <mergeCell ref="F109:F110"/>
    <mergeCell ref="G109:G110"/>
    <mergeCell ref="H109:H110"/>
    <mergeCell ref="P109:R110"/>
    <mergeCell ref="O107:O108"/>
    <mergeCell ref="O109:O110"/>
    <mergeCell ref="P113:R114"/>
    <mergeCell ref="A115:A116"/>
    <mergeCell ref="D115:D116"/>
    <mergeCell ref="E115:E116"/>
    <mergeCell ref="F115:F116"/>
    <mergeCell ref="G115:G116"/>
    <mergeCell ref="H115:H116"/>
    <mergeCell ref="P115:R116"/>
    <mergeCell ref="C121:C122"/>
    <mergeCell ref="O115:O116"/>
    <mergeCell ref="O117:O118"/>
    <mergeCell ref="O121:O122"/>
    <mergeCell ref="A119:A120"/>
    <mergeCell ref="C119:C120"/>
    <mergeCell ref="D119:D120"/>
    <mergeCell ref="E119:E120"/>
    <mergeCell ref="F119:F120"/>
    <mergeCell ref="G119:G120"/>
    <mergeCell ref="H119:H120"/>
    <mergeCell ref="O119:O120"/>
    <mergeCell ref="P119:R120"/>
    <mergeCell ref="P127:R128"/>
    <mergeCell ref="A129:A130"/>
    <mergeCell ref="D129:D130"/>
    <mergeCell ref="E129:E130"/>
    <mergeCell ref="F129:F130"/>
    <mergeCell ref="G129:G130"/>
    <mergeCell ref="H129:H130"/>
    <mergeCell ref="C123:C124"/>
    <mergeCell ref="C127:C128"/>
    <mergeCell ref="C129:C130"/>
    <mergeCell ref="P129:R130"/>
    <mergeCell ref="O127:O128"/>
    <mergeCell ref="O129:O130"/>
    <mergeCell ref="B95:B142"/>
    <mergeCell ref="A117:A118"/>
    <mergeCell ref="D117:D118"/>
    <mergeCell ref="E117:E118"/>
    <mergeCell ref="F117:F118"/>
    <mergeCell ref="G117:G118"/>
    <mergeCell ref="H117:H118"/>
    <mergeCell ref="A121:A122"/>
    <mergeCell ref="D121:D122"/>
    <mergeCell ref="E121:E122"/>
    <mergeCell ref="F121:F122"/>
    <mergeCell ref="G121:G122"/>
    <mergeCell ref="H121:H122"/>
    <mergeCell ref="P121:R122"/>
    <mergeCell ref="A113:A114"/>
    <mergeCell ref="D113:D114"/>
    <mergeCell ref="E113:E114"/>
    <mergeCell ref="F113:F114"/>
    <mergeCell ref="G113:G114"/>
    <mergeCell ref="A133:A134"/>
    <mergeCell ref="D133:D134"/>
    <mergeCell ref="E133:E134"/>
    <mergeCell ref="F133:F134"/>
    <mergeCell ref="G133:G134"/>
    <mergeCell ref="H133:H134"/>
    <mergeCell ref="A123:A124"/>
    <mergeCell ref="D123:D124"/>
    <mergeCell ref="E123:E124"/>
    <mergeCell ref="F123:F124"/>
    <mergeCell ref="G123:G124"/>
    <mergeCell ref="H123:H124"/>
    <mergeCell ref="A131:A132"/>
    <mergeCell ref="D131:D132"/>
    <mergeCell ref="E131:E132"/>
    <mergeCell ref="F131:F132"/>
    <mergeCell ref="G131:G132"/>
    <mergeCell ref="H131:H132"/>
    <mergeCell ref="A127:A128"/>
    <mergeCell ref="D127:D128"/>
    <mergeCell ref="E127:E128"/>
    <mergeCell ref="F127:F128"/>
    <mergeCell ref="G127:G128"/>
    <mergeCell ref="H127:H128"/>
    <mergeCell ref="A125:A126"/>
    <mergeCell ref="C125:C126"/>
    <mergeCell ref="D125:D126"/>
    <mergeCell ref="E125:E126"/>
    <mergeCell ref="F125:F126"/>
    <mergeCell ref="G125:G126"/>
    <mergeCell ref="H125:H126"/>
    <mergeCell ref="P141:R142"/>
    <mergeCell ref="A135:A136"/>
    <mergeCell ref="D135:D136"/>
    <mergeCell ref="E135:E136"/>
    <mergeCell ref="F135:F136"/>
    <mergeCell ref="P137:R138"/>
    <mergeCell ref="A141:A142"/>
    <mergeCell ref="D141:D142"/>
    <mergeCell ref="E141:E142"/>
    <mergeCell ref="F141:F142"/>
    <mergeCell ref="G141:G142"/>
    <mergeCell ref="H141:H142"/>
    <mergeCell ref="P131:R132"/>
    <mergeCell ref="A139:A140"/>
    <mergeCell ref="D139:D140"/>
    <mergeCell ref="E139:E140"/>
    <mergeCell ref="F139:F140"/>
    <mergeCell ref="G139:G140"/>
    <mergeCell ref="H139:H140"/>
    <mergeCell ref="P139:R140"/>
    <mergeCell ref="C131:C132"/>
    <mergeCell ref="G135:G136"/>
    <mergeCell ref="H135:H136"/>
    <mergeCell ref="C133:C134"/>
    <mergeCell ref="C135:C136"/>
    <mergeCell ref="C137:C138"/>
    <mergeCell ref="H137:H138"/>
    <mergeCell ref="A137:A138"/>
    <mergeCell ref="D137:D138"/>
    <mergeCell ref="E137:E138"/>
    <mergeCell ref="F137:F138"/>
    <mergeCell ref="G137:G138"/>
    <mergeCell ref="T151:T152"/>
    <mergeCell ref="A151:A152"/>
    <mergeCell ref="C151:C152"/>
    <mergeCell ref="D151:D152"/>
    <mergeCell ref="E151:E152"/>
    <mergeCell ref="F151:F152"/>
    <mergeCell ref="G151:G152"/>
    <mergeCell ref="H151:H152"/>
    <mergeCell ref="P151:R152"/>
    <mergeCell ref="B144:K144"/>
    <mergeCell ref="L144:M144"/>
    <mergeCell ref="P144:Q144"/>
    <mergeCell ref="B145:B146"/>
    <mergeCell ref="C145:C146"/>
    <mergeCell ref="D145:D146"/>
    <mergeCell ref="E145:E146"/>
    <mergeCell ref="F145:F146"/>
    <mergeCell ref="G145:G146"/>
    <mergeCell ref="H145:H146"/>
    <mergeCell ref="P145:R146"/>
    <mergeCell ref="I145:O145"/>
    <mergeCell ref="T147:T148"/>
    <mergeCell ref="P149:R150"/>
    <mergeCell ref="T149:T150"/>
    <mergeCell ref="B147:B152"/>
    <mergeCell ref="A161:A162"/>
    <mergeCell ref="C161:C162"/>
    <mergeCell ref="D161:D162"/>
    <mergeCell ref="E161:E162"/>
    <mergeCell ref="F161:F162"/>
    <mergeCell ref="G161:G162"/>
    <mergeCell ref="H161:H162"/>
    <mergeCell ref="P161:R162"/>
    <mergeCell ref="B154:K154"/>
    <mergeCell ref="L154:M154"/>
    <mergeCell ref="P154:Q154"/>
    <mergeCell ref="B155:B156"/>
    <mergeCell ref="C155:C156"/>
    <mergeCell ref="D155:D156"/>
    <mergeCell ref="E155:E156"/>
    <mergeCell ref="F155:F156"/>
    <mergeCell ref="G155:G156"/>
    <mergeCell ref="H155:H156"/>
    <mergeCell ref="P155:R156"/>
    <mergeCell ref="I155:O155"/>
    <mergeCell ref="O157:O158"/>
    <mergeCell ref="O159:O160"/>
    <mergeCell ref="O161:O162"/>
    <mergeCell ref="T157:T160"/>
    <mergeCell ref="A159:A160"/>
    <mergeCell ref="C159:C160"/>
    <mergeCell ref="D159:D160"/>
    <mergeCell ref="E159:E160"/>
    <mergeCell ref="F159:F160"/>
    <mergeCell ref="G159:G160"/>
    <mergeCell ref="H159:H160"/>
    <mergeCell ref="P159:R160"/>
    <mergeCell ref="A157:A158"/>
    <mergeCell ref="C157:C158"/>
    <mergeCell ref="D157:D158"/>
    <mergeCell ref="E157:E158"/>
    <mergeCell ref="F157:F158"/>
    <mergeCell ref="G157:G158"/>
    <mergeCell ref="H157:H158"/>
    <mergeCell ref="P157:R158"/>
    <mergeCell ref="P163:R164"/>
    <mergeCell ref="A165:A166"/>
    <mergeCell ref="C165:C166"/>
    <mergeCell ref="D165:D166"/>
    <mergeCell ref="E165:E166"/>
    <mergeCell ref="F165:F166"/>
    <mergeCell ref="G165:G166"/>
    <mergeCell ref="H165:H166"/>
    <mergeCell ref="P165:R166"/>
    <mergeCell ref="A167:A168"/>
    <mergeCell ref="C167:C168"/>
    <mergeCell ref="D167:D168"/>
    <mergeCell ref="E167:E168"/>
    <mergeCell ref="F167:F168"/>
    <mergeCell ref="G167:G168"/>
    <mergeCell ref="H167:H168"/>
    <mergeCell ref="O163:O164"/>
    <mergeCell ref="O165:O166"/>
    <mergeCell ref="O167:O168"/>
    <mergeCell ref="P184:Q184"/>
    <mergeCell ref="B185:B186"/>
    <mergeCell ref="C185:C186"/>
    <mergeCell ref="D185:D186"/>
    <mergeCell ref="E185:E186"/>
    <mergeCell ref="F185:F186"/>
    <mergeCell ref="G185:G186"/>
    <mergeCell ref="H185:H186"/>
    <mergeCell ref="P185:R186"/>
    <mergeCell ref="A181:A182"/>
    <mergeCell ref="C181:C182"/>
    <mergeCell ref="D181:D182"/>
    <mergeCell ref="E181:E182"/>
    <mergeCell ref="F181:F182"/>
    <mergeCell ref="G181:G182"/>
    <mergeCell ref="H181:H182"/>
    <mergeCell ref="P181:R182"/>
    <mergeCell ref="B157:B182"/>
    <mergeCell ref="P167:R168"/>
    <mergeCell ref="A177:A178"/>
    <mergeCell ref="C177:C178"/>
    <mergeCell ref="D177:D178"/>
    <mergeCell ref="E177:E178"/>
    <mergeCell ref="F177:F178"/>
    <mergeCell ref="G177:G178"/>
    <mergeCell ref="H177:H178"/>
    <mergeCell ref="P177:R178"/>
    <mergeCell ref="A163:A164"/>
    <mergeCell ref="C163:C164"/>
    <mergeCell ref="D163:D164"/>
    <mergeCell ref="E163:E164"/>
    <mergeCell ref="F163:F164"/>
    <mergeCell ref="A193:A194"/>
    <mergeCell ref="C193:C194"/>
    <mergeCell ref="D193:D194"/>
    <mergeCell ref="E193:E194"/>
    <mergeCell ref="F193:F194"/>
    <mergeCell ref="G193:G194"/>
    <mergeCell ref="H193:H194"/>
    <mergeCell ref="P193:R194"/>
    <mergeCell ref="A195:A196"/>
    <mergeCell ref="C195:C196"/>
    <mergeCell ref="D195:D196"/>
    <mergeCell ref="E195:E196"/>
    <mergeCell ref="F195:F196"/>
    <mergeCell ref="G195:G196"/>
    <mergeCell ref="H195:H196"/>
    <mergeCell ref="B187:B208"/>
    <mergeCell ref="P195:R196"/>
    <mergeCell ref="A197:A198"/>
    <mergeCell ref="C197:C198"/>
    <mergeCell ref="D197:D198"/>
    <mergeCell ref="E197:E198"/>
    <mergeCell ref="F197:F198"/>
    <mergeCell ref="G197:G198"/>
    <mergeCell ref="H197:H198"/>
    <mergeCell ref="P197:R198"/>
    <mergeCell ref="A203:A204"/>
    <mergeCell ref="C203:C204"/>
    <mergeCell ref="D203:D204"/>
    <mergeCell ref="E203:E204"/>
    <mergeCell ref="O193:O194"/>
    <mergeCell ref="O195:O196"/>
    <mergeCell ref="O197:O198"/>
    <mergeCell ref="T187:T192"/>
    <mergeCell ref="A189:A190"/>
    <mergeCell ref="C189:C190"/>
    <mergeCell ref="D189:D190"/>
    <mergeCell ref="E189:E190"/>
    <mergeCell ref="F189:F190"/>
    <mergeCell ref="G189:G190"/>
    <mergeCell ref="H189:H190"/>
    <mergeCell ref="P189:R190"/>
    <mergeCell ref="A191:A192"/>
    <mergeCell ref="C191:C192"/>
    <mergeCell ref="D191:D192"/>
    <mergeCell ref="E191:E192"/>
    <mergeCell ref="F191:F192"/>
    <mergeCell ref="G191:G192"/>
    <mergeCell ref="H191:H192"/>
    <mergeCell ref="P191:R192"/>
    <mergeCell ref="A187:A188"/>
    <mergeCell ref="C187:C188"/>
    <mergeCell ref="D187:D188"/>
    <mergeCell ref="E187:E188"/>
    <mergeCell ref="F187:F188"/>
    <mergeCell ref="G187:G188"/>
    <mergeCell ref="H187:H188"/>
    <mergeCell ref="P187:R188"/>
    <mergeCell ref="O187:O188"/>
    <mergeCell ref="O189:O190"/>
    <mergeCell ref="O191:O192"/>
    <mergeCell ref="P203:R204"/>
    <mergeCell ref="A205:A206"/>
    <mergeCell ref="C205:C206"/>
    <mergeCell ref="D205:D206"/>
    <mergeCell ref="E205:E206"/>
    <mergeCell ref="F205:F206"/>
    <mergeCell ref="G205:G206"/>
    <mergeCell ref="H205:H206"/>
    <mergeCell ref="P205:R206"/>
    <mergeCell ref="O203:O204"/>
    <mergeCell ref="O205:O206"/>
    <mergeCell ref="O207:O208"/>
    <mergeCell ref="A199:A200"/>
    <mergeCell ref="C199:C200"/>
    <mergeCell ref="D199:D200"/>
    <mergeCell ref="E199:E200"/>
    <mergeCell ref="F199:F200"/>
    <mergeCell ref="G199:G200"/>
    <mergeCell ref="H199:H200"/>
    <mergeCell ref="P199:R200"/>
    <mergeCell ref="A201:A202"/>
    <mergeCell ref="C201:C202"/>
    <mergeCell ref="D201:D202"/>
    <mergeCell ref="E201:E202"/>
    <mergeCell ref="F201:F202"/>
    <mergeCell ref="G201:G202"/>
    <mergeCell ref="H201:H202"/>
    <mergeCell ref="P201:R202"/>
    <mergeCell ref="O199:O200"/>
    <mergeCell ref="O201:O202"/>
    <mergeCell ref="P221:R222"/>
    <mergeCell ref="P210:Q210"/>
    <mergeCell ref="B211:B212"/>
    <mergeCell ref="C211:C212"/>
    <mergeCell ref="D211:D212"/>
    <mergeCell ref="E211:E212"/>
    <mergeCell ref="F211:F212"/>
    <mergeCell ref="G211:G212"/>
    <mergeCell ref="H211:H212"/>
    <mergeCell ref="P211:R212"/>
    <mergeCell ref="A207:A208"/>
    <mergeCell ref="C207:C208"/>
    <mergeCell ref="D207:D208"/>
    <mergeCell ref="E207:E208"/>
    <mergeCell ref="F207:F208"/>
    <mergeCell ref="G207:G208"/>
    <mergeCell ref="H207:H208"/>
    <mergeCell ref="P207:R208"/>
    <mergeCell ref="B209:N209"/>
    <mergeCell ref="T213:T218"/>
    <mergeCell ref="A215:A216"/>
    <mergeCell ref="C215:C216"/>
    <mergeCell ref="D215:D216"/>
    <mergeCell ref="E215:E216"/>
    <mergeCell ref="F215:F216"/>
    <mergeCell ref="G215:G216"/>
    <mergeCell ref="H215:H216"/>
    <mergeCell ref="P215:R216"/>
    <mergeCell ref="A217:A218"/>
    <mergeCell ref="C217:C218"/>
    <mergeCell ref="D217:D218"/>
    <mergeCell ref="E217:E218"/>
    <mergeCell ref="F217:F218"/>
    <mergeCell ref="G217:G218"/>
    <mergeCell ref="H217:H218"/>
    <mergeCell ref="P217:R218"/>
    <mergeCell ref="A213:A214"/>
    <mergeCell ref="B213:B230"/>
    <mergeCell ref="C213:C214"/>
    <mergeCell ref="D213:D214"/>
    <mergeCell ref="E213:E214"/>
    <mergeCell ref="F213:F214"/>
    <mergeCell ref="A229:A230"/>
    <mergeCell ref="P213:R214"/>
    <mergeCell ref="A219:A220"/>
    <mergeCell ref="C219:C220"/>
    <mergeCell ref="D219:D220"/>
    <mergeCell ref="E219:E220"/>
    <mergeCell ref="F219:F220"/>
    <mergeCell ref="P219:R220"/>
    <mergeCell ref="A221:A222"/>
    <mergeCell ref="P179:R180"/>
    <mergeCell ref="P229:R230"/>
    <mergeCell ref="A225:A226"/>
    <mergeCell ref="C225:C226"/>
    <mergeCell ref="D225:D226"/>
    <mergeCell ref="E225:E226"/>
    <mergeCell ref="F225:F226"/>
    <mergeCell ref="G225:G226"/>
    <mergeCell ref="H225:H226"/>
    <mergeCell ref="P225:R226"/>
    <mergeCell ref="A227:A228"/>
    <mergeCell ref="C227:C228"/>
    <mergeCell ref="D227:D228"/>
    <mergeCell ref="E227:E228"/>
    <mergeCell ref="F227:F228"/>
    <mergeCell ref="G227:G228"/>
    <mergeCell ref="H227:H228"/>
    <mergeCell ref="P227:R228"/>
    <mergeCell ref="G229:G230"/>
    <mergeCell ref="H229:H230"/>
    <mergeCell ref="O225:O226"/>
    <mergeCell ref="O227:O228"/>
    <mergeCell ref="A223:A224"/>
    <mergeCell ref="C223:C224"/>
    <mergeCell ref="D223:D224"/>
    <mergeCell ref="E223:E224"/>
    <mergeCell ref="F223:F224"/>
    <mergeCell ref="G223:G224"/>
    <mergeCell ref="P223:R224"/>
    <mergeCell ref="C221:C222"/>
    <mergeCell ref="D221:D222"/>
    <mergeCell ref="E221:E222"/>
    <mergeCell ref="A239:A240"/>
    <mergeCell ref="C239:C240"/>
    <mergeCell ref="D239:D240"/>
    <mergeCell ref="E239:E240"/>
    <mergeCell ref="F239:F240"/>
    <mergeCell ref="G239:G240"/>
    <mergeCell ref="H239:H240"/>
    <mergeCell ref="P239:R240"/>
    <mergeCell ref="B235:B240"/>
    <mergeCell ref="L232:M232"/>
    <mergeCell ref="P232:Q232"/>
    <mergeCell ref="B233:B234"/>
    <mergeCell ref="A235:A236"/>
    <mergeCell ref="C235:C236"/>
    <mergeCell ref="D235:D236"/>
    <mergeCell ref="E235:E236"/>
    <mergeCell ref="F235:F236"/>
    <mergeCell ref="P235:R236"/>
    <mergeCell ref="A237:A238"/>
    <mergeCell ref="C237:C238"/>
    <mergeCell ref="D237:D238"/>
    <mergeCell ref="E237:E238"/>
    <mergeCell ref="F237:F238"/>
    <mergeCell ref="G237:G238"/>
    <mergeCell ref="H237:H238"/>
    <mergeCell ref="P237:R238"/>
    <mergeCell ref="C233:C234"/>
    <mergeCell ref="D233:D234"/>
    <mergeCell ref="E233:E234"/>
    <mergeCell ref="F233:F234"/>
    <mergeCell ref="G233:G234"/>
    <mergeCell ref="H233:H234"/>
    <mergeCell ref="P169:R170"/>
    <mergeCell ref="A171:A172"/>
    <mergeCell ref="C171:C172"/>
    <mergeCell ref="D171:D172"/>
    <mergeCell ref="E171:E172"/>
    <mergeCell ref="F171:F172"/>
    <mergeCell ref="G171:G172"/>
    <mergeCell ref="H171:H172"/>
    <mergeCell ref="O171:O172"/>
    <mergeCell ref="P171:R172"/>
    <mergeCell ref="H79:H80"/>
    <mergeCell ref="O79:O80"/>
    <mergeCell ref="P79:R80"/>
    <mergeCell ref="T235:T238"/>
    <mergeCell ref="E149:E150"/>
    <mergeCell ref="F149:F150"/>
    <mergeCell ref="G149:G150"/>
    <mergeCell ref="H149:H150"/>
    <mergeCell ref="O149:O150"/>
    <mergeCell ref="A179:A180"/>
    <mergeCell ref="C179:C180"/>
    <mergeCell ref="D179:D180"/>
    <mergeCell ref="E179:E180"/>
    <mergeCell ref="F179:F180"/>
    <mergeCell ref="G179:G180"/>
    <mergeCell ref="P233:R234"/>
    <mergeCell ref="A173:A174"/>
    <mergeCell ref="C173:C174"/>
    <mergeCell ref="D173:D174"/>
    <mergeCell ref="O125:O126"/>
    <mergeCell ref="P125:R126"/>
    <mergeCell ref="G173:G174"/>
    <mergeCell ref="J260:K260"/>
    <mergeCell ref="J261:K261"/>
    <mergeCell ref="J262:K262"/>
    <mergeCell ref="J263:K263"/>
    <mergeCell ref="J264:K264"/>
    <mergeCell ref="P173:R174"/>
    <mergeCell ref="A175:A176"/>
    <mergeCell ref="C175:C176"/>
    <mergeCell ref="D175:D176"/>
    <mergeCell ref="E175:E176"/>
    <mergeCell ref="F175:F176"/>
    <mergeCell ref="G175:G176"/>
    <mergeCell ref="H175:H176"/>
    <mergeCell ref="O175:O176"/>
    <mergeCell ref="P175:R176"/>
    <mergeCell ref="A147:A148"/>
    <mergeCell ref="C147:C148"/>
    <mergeCell ref="D147:D148"/>
    <mergeCell ref="E147:E148"/>
    <mergeCell ref="F147:F148"/>
    <mergeCell ref="G147:G148"/>
    <mergeCell ref="H147:H148"/>
    <mergeCell ref="O147:O148"/>
    <mergeCell ref="P147:R148"/>
    <mergeCell ref="A149:A150"/>
    <mergeCell ref="C149:C150"/>
    <mergeCell ref="D149:D150"/>
    <mergeCell ref="A169:A170"/>
    <mergeCell ref="C169:C170"/>
    <mergeCell ref="D169:D170"/>
    <mergeCell ref="E169:E170"/>
    <mergeCell ref="F169:F170"/>
  </mergeCells>
  <dataValidations xWindow="97" yWindow="467"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
    <dataValidation allowBlank="1" showInputMessage="1" showErrorMessage="1" promptTitle="FECHA DE FORMULACIÓN PA" prompt="Escriba la fecha  en que el Plan de acción se formuló. " sqref="B11"/>
    <dataValidation allowBlank="1" showInputMessage="1" showErrorMessage="1" promptTitle="DEPENDENCIA RESPONSABLE" prompt="Escriba el nombre de la  subdirección u oficina  responsable del Plan de acción" sqref="J8:L8"/>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PERIODO DE EJECUCIÓN" prompt="Escriba el periodo en el cual se ajecutará el Plan de acción. Ej 1 de Enero al 31 de Diciembre de 2019 _x000a__x000a_" sqref="H10:I10"/>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0:P10"/>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2 B44 B92 B184 B210 B258"/>
    <dataValidation allowBlank="1" showInputMessage="1" showErrorMessage="1" promptTitle="PONDERACION" prompt="Coloque el peso del componente en porcentaje." sqref="L12:M12 L44:M44 L92:M92 L184:M184 L210:M210 L258:M258"/>
    <dataValidation allowBlank="1" showInputMessage="1" showErrorMessage="1" promptTitle="Cumplimiento componente" prompt="Este valor se genera  una vez se haya diligenciado el avance de cumplimiento del indicador de todos los productos del componente._x000a_" sqref="P12:Q12 P44:Q44 P92:Q92 P184:Q184 P210:Q210 P258:Q258"/>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3:B14 B45:B46 B93:B94 B185:B186 B211:B212 B259:B260"/>
    <dataValidation allowBlank="1" showInputMessage="1" showErrorMessage="1" promptTitle="N°" prompt="Escriba el consecutivo de cada producto acorde con la númeración del componente Ej: Para el componente 1, producto 1, N° 1.1." sqref="C13:C14 C45:C46 C93:C94 C185:C186 C211:C212 C259:C260"/>
    <dataValidation allowBlank="1" showInputMessage="1" showErrorMessage="1" promptTitle="PRODUCTO" prompt="Liste los productos que espera entregar para el cumplimiento de la meta. " sqref="D13:D14 D243:D244 D85:D86 D155:D156 D185:D186 D45:D46 D57:D58 D93:D94 D259:D260 D211:D212 D233:D234 D145:D146"/>
    <dataValidation allowBlank="1" showInputMessage="1" showErrorMessage="1" promptTitle="FECHA INICIO" prompt="Determine y escriba la fecha en que se dará inicio al desarrollo del producto propuesto." sqref="E13:E14 E45:E46 E93:E94 E185:E186 E211:E212 E259:E260"/>
    <dataValidation allowBlank="1" showInputMessage="1" showErrorMessage="1" promptTitle="FECHA FINAL" prompt="Determine y escriba la fecha en que finalizará el producto propuesto._x000a_" sqref="F13:F14 F45:F46 F93:F94 F185:F186 F211:F212 F259:F260"/>
    <dataValidation allowBlank="1" showInputMessage="1" showErrorMessage="1" promptTitle="RESPONSABLE" prompt="Escriba el responsable de realizar y cumplir con el producto propuesto." sqref="G13:G14 G45:G46 G93:G94 G185:G186 G211:G212 G259:G260"/>
    <dataValidation allowBlank="1" showInputMessage="1" showErrorMessage="1" promptTitle="INDICADOR" prompt="Formule el indicador asociado al cumplimiento del producto." sqref="H13:H14 H45:H46 H93:H94 H185:H186 H211:H212 H259:H260"/>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259"/>
    <dataValidation allowBlank="1" showInputMessage="1" showErrorMessage="1" promptTitle="Total programado" prompt="El total programado corresponde a la suma de la ponderación por componente y su resultado debe ser 100%. " sqref="C268:D269"/>
    <dataValidation allowBlank="1" showInputMessage="1" showErrorMessage="1" promptTitle="Total % Plan de Acción" prompt="Es la suma del cumplimiento de los componentes." sqref="J268:L269"/>
    <dataValidation allowBlank="1" showInputMessage="1" showErrorMessage="1" promptTitle="Fecha de Solicitud " prompt="Registre la  fecha de solicitud del cambio o actualización." sqref="B274"/>
    <dataValidation allowBlank="1" showInputMessage="1" showErrorMessage="1" promptTitle="N°" prompt="Escriba el consecutivo del producto a cambiar o actualizar acorde con la númeración del componente y el producto Ej: producto 1, N° 1.1." sqref="C274"/>
    <dataValidation allowBlank="1" showInputMessage="1" showErrorMessage="1" promptTitle="PRODUCTO" prompt="Escriba el nombre del producto a cambiar o actualizar. " sqref="D274"/>
    <dataValidation allowBlank="1" showInputMessage="1" showErrorMessage="1" promptTitle="JUSTIFICACION DEL CAMBIO" prompt="Explique el motivo del cambio o actualización" sqref="E274:H274"/>
    <dataValidation allowBlank="1" showInputMessage="1" showErrorMessage="1" promptTitle="FECHA DE FORMULACIÓN PA" prompt="Escriba la fecha de formulación del Plan de acción. " sqref="B10"/>
    <dataValidation allowBlank="1" showInputMessage="1" showErrorMessage="1" promptTitle="ANALISIS CUMPLIMIENTO INDICADOR" prompt="Justifique el avance o retraso de la ejecución del producto con respecto al lo programado. Escriba los documentos y/o evidencias asociadas al avance." sqref="P13:R14 P45:R46 P93:R94 P185:R186 P211:R212 P259:R260"/>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Maria Victoria Galvis Quiroga</cp:lastModifiedBy>
  <cp:lastPrinted>2019-07-08T19:11:05Z</cp:lastPrinted>
  <dcterms:created xsi:type="dcterms:W3CDTF">2019-07-03T19:33:08Z</dcterms:created>
  <dcterms:modified xsi:type="dcterms:W3CDTF">2021-01-29T14:12:56Z</dcterms:modified>
</cp:coreProperties>
</file>