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66925"/>
  <mc:AlternateContent xmlns:mc="http://schemas.openxmlformats.org/markup-compatibility/2006">
    <mc:Choice Requires="x15">
      <x15ac:absPath xmlns:x15ac="http://schemas.microsoft.com/office/spreadsheetml/2010/11/ac" url="F:\IDIGER\Planes de Acción Definitivos\Plan Estratégico 2020-2024\"/>
    </mc:Choice>
  </mc:AlternateContent>
  <xr:revisionPtr revIDLastSave="0" documentId="8_{A0AC0F53-6BCB-47A3-A23E-9A0D6EF9A3FB}" xr6:coauthVersionLast="47" xr6:coauthVersionMax="47" xr10:uidLastSave="{00000000-0000-0000-0000-000000000000}"/>
  <workbookProtection workbookAlgorithmName="SHA-512" workbookHashValue="3pjv73Ul1sZP3HbICPmGnqO/TmZaNTeXF19A4ruxD7txHX6NGiau8eER5JrJYuVno0fpte/3VLpqPqkJhYkrcw==" workbookSaltValue="dYs4XOt6Lx0S/BQIAITZ7Q==" workbookSpinCount="100000" lockStructure="1"/>
  <bookViews>
    <workbookView xWindow="-120" yWindow="-120" windowWidth="20730" windowHeight="11160" firstSheet="2" activeTab="2" xr2:uid="{00000000-000D-0000-FFFF-FFFF00000000}"/>
  </bookViews>
  <sheets>
    <sheet name="Plan Estratégico Institucio (2)" sheetId="7" state="hidden" r:id="rId1"/>
    <sheet name="Plan Estratégico Institucio (3)" sheetId="8" state="hidden" r:id="rId2"/>
    <sheet name="Plan Estratégico Institucional" sheetId="1" r:id="rId3"/>
    <sheet name="Hoja2" sheetId="5" state="hidden" r:id="rId4"/>
    <sheet name="Hoja1" sheetId="4" state="hidden" r:id="rId5"/>
    <sheet name="OBJ ESTR" sheetId="2" r:id="rId6"/>
    <sheet name="Resumen PEI" sheetId="3" state="hidden" r:id="rId7"/>
  </sheets>
  <definedNames>
    <definedName name="_xlnm._FilterDatabase" localSheetId="0" hidden="1">'Plan Estratégico Institucio (2)'!$A$5:$AX$27</definedName>
    <definedName name="_xlnm._FilterDatabase" localSheetId="1" hidden="1">'Plan Estratégico Institucio (3)'!$A$4:$BC$16</definedName>
    <definedName name="_xlnm._FilterDatabase" localSheetId="2" hidden="1">'Plan Estratégico Institucional'!$A$4:$BC$23</definedName>
    <definedName name="_xlnm._FilterDatabase" localSheetId="6" hidden="1">'Resumen PEI'!$A$5:$BC$27</definedName>
    <definedName name="_xlnm.Print_Titles" localSheetId="6">'Resumen PEI'!$1:$7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16" i="8" l="1"/>
  <c r="AL16" i="8"/>
  <c r="AJ16" i="8"/>
  <c r="AH16" i="8"/>
  <c r="AN16" i="8" s="1"/>
  <c r="AG16" i="8"/>
  <c r="AD16" i="8"/>
  <c r="AB16" i="8"/>
  <c r="Z16" i="8"/>
  <c r="AF16" i="8" s="1"/>
  <c r="W16" i="8"/>
  <c r="V16" i="8"/>
  <c r="U16" i="8"/>
  <c r="T16" i="8"/>
  <c r="X16" i="8" s="1"/>
  <c r="S16" i="8"/>
  <c r="R16" i="8"/>
  <c r="O16" i="8"/>
  <c r="N16" i="8"/>
  <c r="M16" i="8"/>
  <c r="L16" i="8"/>
  <c r="K16" i="8"/>
  <c r="J16" i="8"/>
  <c r="AO15" i="8"/>
  <c r="AL15" i="8"/>
  <c r="AJ15" i="8"/>
  <c r="AH15" i="8"/>
  <c r="AG15" i="8"/>
  <c r="AD15" i="8"/>
  <c r="AB15" i="8"/>
  <c r="Z15" i="8"/>
  <c r="Y15" i="8"/>
  <c r="X15" i="8"/>
  <c r="Q15" i="8"/>
  <c r="P15" i="8"/>
  <c r="AO14" i="8"/>
  <c r="AL14" i="8"/>
  <c r="AJ14" i="8"/>
  <c r="AH14" i="8"/>
  <c r="AG14" i="8"/>
  <c r="AD14" i="8"/>
  <c r="AB14" i="8"/>
  <c r="Z14" i="8"/>
  <c r="AF14" i="8" s="1"/>
  <c r="W14" i="8"/>
  <c r="V14" i="8"/>
  <c r="U14" i="8"/>
  <c r="BA14" i="8" s="1"/>
  <c r="T14" i="8"/>
  <c r="S14" i="8"/>
  <c r="AY14" i="8" s="1"/>
  <c r="R14" i="8"/>
  <c r="O14" i="8"/>
  <c r="N14" i="8"/>
  <c r="M14" i="8"/>
  <c r="L14" i="8"/>
  <c r="K14" i="8"/>
  <c r="J14" i="8"/>
  <c r="AO13" i="8"/>
  <c r="AN13" i="8"/>
  <c r="AG13" i="8"/>
  <c r="AF13" i="8"/>
  <c r="Y13" i="8"/>
  <c r="X13" i="8"/>
  <c r="Q13" i="8"/>
  <c r="P13" i="8"/>
  <c r="AO12" i="8"/>
  <c r="AN12" i="8"/>
  <c r="AG12" i="8"/>
  <c r="AF12" i="8"/>
  <c r="Y12" i="8"/>
  <c r="X12" i="8"/>
  <c r="Q12" i="8"/>
  <c r="P12" i="8"/>
  <c r="AO11" i="8"/>
  <c r="AN11" i="8"/>
  <c r="AG11" i="8"/>
  <c r="AF11" i="8"/>
  <c r="Y11" i="8"/>
  <c r="X11" i="8"/>
  <c r="Q11" i="8"/>
  <c r="P11" i="8"/>
  <c r="AN10" i="8"/>
  <c r="AM10" i="8"/>
  <c r="AK10" i="8"/>
  <c r="AO10" i="8" s="1"/>
  <c r="AF10" i="8"/>
  <c r="AE10" i="8"/>
  <c r="AC10" i="8"/>
  <c r="Y10" i="8"/>
  <c r="X10" i="8"/>
  <c r="Q10" i="8"/>
  <c r="P10" i="8"/>
  <c r="AT9" i="8"/>
  <c r="AR9" i="8"/>
  <c r="AP9" i="8"/>
  <c r="AO9" i="8"/>
  <c r="AL9" i="8"/>
  <c r="AJ9" i="8"/>
  <c r="AH9" i="8"/>
  <c r="AG9" i="8"/>
  <c r="AD9" i="8"/>
  <c r="AB9" i="8"/>
  <c r="Z9" i="8"/>
  <c r="W9" i="8"/>
  <c r="V9" i="8"/>
  <c r="U9" i="8"/>
  <c r="T9" i="8"/>
  <c r="S9" i="8"/>
  <c r="R9" i="8"/>
  <c r="X9" i="8" s="1"/>
  <c r="O9" i="8"/>
  <c r="N9" i="8"/>
  <c r="M9" i="8"/>
  <c r="L9" i="8"/>
  <c r="K9" i="8"/>
  <c r="Q9" i="8" s="1"/>
  <c r="J9" i="8"/>
  <c r="AO8" i="8"/>
  <c r="AN8" i="8"/>
  <c r="AG8" i="8"/>
  <c r="AF8" i="8"/>
  <c r="Y8" i="8"/>
  <c r="X8" i="8"/>
  <c r="Q8" i="8"/>
  <c r="P8" i="8"/>
  <c r="AO7" i="8"/>
  <c r="AN7" i="8"/>
  <c r="AG7" i="8"/>
  <c r="AF7" i="8"/>
  <c r="Y7" i="8"/>
  <c r="X7" i="8"/>
  <c r="Q7" i="8"/>
  <c r="P7" i="8"/>
  <c r="AM17" i="1"/>
  <c r="AK17" i="1"/>
  <c r="AE17" i="1"/>
  <c r="AC17" i="1"/>
  <c r="W16" i="1"/>
  <c r="U16" i="1"/>
  <c r="M16" i="1"/>
  <c r="K16" i="1"/>
  <c r="AN11" i="1"/>
  <c r="AO11" i="1"/>
  <c r="AG11" i="1"/>
  <c r="AF11" i="1"/>
  <c r="Y11" i="1"/>
  <c r="X11" i="1"/>
  <c r="Q11" i="1"/>
  <c r="P11" i="1"/>
  <c r="AL23" i="1"/>
  <c r="AJ23" i="1"/>
  <c r="AH23" i="1"/>
  <c r="AD23" i="1"/>
  <c r="AB23" i="1"/>
  <c r="Z23" i="1"/>
  <c r="W23" i="1"/>
  <c r="V23" i="1"/>
  <c r="U23" i="1"/>
  <c r="T23" i="1"/>
  <c r="S23" i="1"/>
  <c r="R23" i="1"/>
  <c r="O23" i="1"/>
  <c r="N23" i="1"/>
  <c r="M23" i="1"/>
  <c r="L23" i="1"/>
  <c r="K23" i="1"/>
  <c r="J23" i="1"/>
  <c r="AL22" i="1"/>
  <c r="AJ22" i="1"/>
  <c r="AH22" i="1"/>
  <c r="AD22" i="1"/>
  <c r="AB22" i="1"/>
  <c r="Z22" i="1"/>
  <c r="AO21" i="1"/>
  <c r="AL21" i="1"/>
  <c r="AJ21" i="1"/>
  <c r="AH21" i="1"/>
  <c r="AN21" i="1" s="1"/>
  <c r="AD21" i="1"/>
  <c r="AB21" i="1"/>
  <c r="Z21" i="1"/>
  <c r="W21" i="1"/>
  <c r="V21" i="1"/>
  <c r="U21" i="1"/>
  <c r="T21" i="1"/>
  <c r="S21" i="1"/>
  <c r="R21" i="1"/>
  <c r="O21" i="1"/>
  <c r="N21" i="1"/>
  <c r="M21" i="1"/>
  <c r="L21" i="1"/>
  <c r="K21" i="1"/>
  <c r="J21" i="1"/>
  <c r="AT16" i="1"/>
  <c r="AR16" i="1"/>
  <c r="AP16" i="1"/>
  <c r="AO17" i="1"/>
  <c r="AN17" i="1"/>
  <c r="Y17" i="1"/>
  <c r="X17" i="1"/>
  <c r="AT13" i="1"/>
  <c r="AR13" i="1"/>
  <c r="AP13" i="1"/>
  <c r="AO13" i="1"/>
  <c r="AL13" i="1"/>
  <c r="AN13" i="1" s="1"/>
  <c r="AJ13" i="1"/>
  <c r="AH13" i="1"/>
  <c r="AD13" i="1"/>
  <c r="AB13" i="1"/>
  <c r="Z13" i="1"/>
  <c r="W13" i="1"/>
  <c r="V13" i="1"/>
  <c r="U13" i="1"/>
  <c r="T13" i="1"/>
  <c r="S13" i="1"/>
  <c r="R13" i="1"/>
  <c r="O13" i="1"/>
  <c r="N13" i="1"/>
  <c r="AT12" i="1"/>
  <c r="AR12" i="1"/>
  <c r="AP12" i="1"/>
  <c r="AH10" i="1"/>
  <c r="AD10" i="1"/>
  <c r="AB10" i="1"/>
  <c r="Z10" i="1"/>
  <c r="W10" i="1"/>
  <c r="V10" i="1"/>
  <c r="U10" i="1"/>
  <c r="T10" i="1"/>
  <c r="X10" i="1" s="1"/>
  <c r="AL9" i="1"/>
  <c r="AJ9" i="1"/>
  <c r="AH9" i="1"/>
  <c r="AD9" i="1"/>
  <c r="AB9" i="1"/>
  <c r="Z9" i="1"/>
  <c r="W9" i="1"/>
  <c r="V9" i="1"/>
  <c r="U9" i="1"/>
  <c r="T9" i="1"/>
  <c r="S9" i="1"/>
  <c r="R9" i="1"/>
  <c r="N9" i="1"/>
  <c r="P9" i="1" s="1"/>
  <c r="AL8" i="1"/>
  <c r="AJ8" i="1"/>
  <c r="AH8" i="1"/>
  <c r="AD8" i="1"/>
  <c r="AB8" i="1"/>
  <c r="Z8" i="1"/>
  <c r="X8" i="1"/>
  <c r="S16" i="1"/>
  <c r="O16" i="1"/>
  <c r="AL16" i="1"/>
  <c r="AJ16" i="1"/>
  <c r="AH16" i="1"/>
  <c r="AD16" i="1"/>
  <c r="AB16" i="1"/>
  <c r="Z16" i="1"/>
  <c r="V16" i="1"/>
  <c r="T16" i="1"/>
  <c r="R16" i="1"/>
  <c r="N16" i="1"/>
  <c r="L16" i="1"/>
  <c r="J16" i="1"/>
  <c r="AO7" i="1"/>
  <c r="AN7" i="1"/>
  <c r="AG7" i="1"/>
  <c r="AF7" i="1"/>
  <c r="Y21" i="1" l="1"/>
  <c r="AX15" i="8"/>
  <c r="Q16" i="8"/>
  <c r="AZ16" i="8" s="1"/>
  <c r="X21" i="1"/>
  <c r="Q14" i="8"/>
  <c r="P16" i="8"/>
  <c r="AV16" i="8" s="1"/>
  <c r="AV11" i="8"/>
  <c r="AV12" i="8"/>
  <c r="AV13" i="8"/>
  <c r="AZ11" i="8"/>
  <c r="AZ12" i="8"/>
  <c r="BA13" i="8"/>
  <c r="Y9" i="8"/>
  <c r="AG10" i="8"/>
  <c r="BA10" i="8" s="1"/>
  <c r="AZ14" i="8"/>
  <c r="P9" i="8"/>
  <c r="AY9" i="8" s="1"/>
  <c r="AF9" i="8"/>
  <c r="AN9" i="8"/>
  <c r="P14" i="8"/>
  <c r="AX14" i="8" s="1"/>
  <c r="AN14" i="8"/>
  <c r="AF15" i="8"/>
  <c r="AN15" i="8"/>
  <c r="BA15" i="8" s="1"/>
  <c r="Y16" i="8"/>
  <c r="AX13" i="8"/>
  <c r="AY7" i="8"/>
  <c r="AY8" i="8"/>
  <c r="AZ7" i="8"/>
  <c r="AZ8" i="8"/>
  <c r="BA7" i="8"/>
  <c r="BA8" i="8"/>
  <c r="AY10" i="8"/>
  <c r="AX10" i="8"/>
  <c r="AW9" i="8"/>
  <c r="AY16" i="8"/>
  <c r="AX16" i="8"/>
  <c r="AW16" i="8"/>
  <c r="AW7" i="8"/>
  <c r="AW8" i="8"/>
  <c r="AX11" i="8"/>
  <c r="AX12" i="8"/>
  <c r="AY13" i="8"/>
  <c r="AV7" i="8"/>
  <c r="AV8" i="8"/>
  <c r="AV10" i="8"/>
  <c r="AW11" i="8"/>
  <c r="BA11" i="8"/>
  <c r="AW12" i="8"/>
  <c r="BA12" i="8"/>
  <c r="Y14" i="8"/>
  <c r="AW14" i="8" s="1"/>
  <c r="AX7" i="8"/>
  <c r="AX8" i="8"/>
  <c r="AY11" i="8"/>
  <c r="AY12" i="8"/>
  <c r="AZ13" i="8"/>
  <c r="AW15" i="8"/>
  <c r="AW13" i="8"/>
  <c r="BB13" i="8" s="1"/>
  <c r="X14" i="8"/>
  <c r="P14" i="1"/>
  <c r="Q14" i="1"/>
  <c r="AX14" i="1" s="1"/>
  <c r="X14" i="1"/>
  <c r="Y14" i="1"/>
  <c r="AF14" i="1"/>
  <c r="AG14" i="1"/>
  <c r="AN14" i="1"/>
  <c r="AO14" i="1"/>
  <c r="AO18" i="1"/>
  <c r="AN18" i="1"/>
  <c r="AG18" i="1"/>
  <c r="AF18" i="1"/>
  <c r="Y18" i="1"/>
  <c r="X18" i="1"/>
  <c r="Q18" i="1"/>
  <c r="P18" i="1"/>
  <c r="X20" i="1"/>
  <c r="AF20" i="1"/>
  <c r="BB12" i="8" l="1"/>
  <c r="BB16" i="8"/>
  <c r="BD16" i="8" s="1"/>
  <c r="BA16" i="8"/>
  <c r="BA9" i="8"/>
  <c r="BB11" i="8"/>
  <c r="AZ10" i="8"/>
  <c r="AV15" i="8"/>
  <c r="BB15" i="8" s="1"/>
  <c r="BB8" i="8"/>
  <c r="BD7" i="8" s="1"/>
  <c r="AW10" i="8"/>
  <c r="BB10" i="8" s="1"/>
  <c r="AX9" i="8"/>
  <c r="AV9" i="8"/>
  <c r="BB9" i="8" s="1"/>
  <c r="AV14" i="8"/>
  <c r="BB14" i="8" s="1"/>
  <c r="BD14" i="8" s="1"/>
  <c r="AZ9" i="8"/>
  <c r="BD11" i="8"/>
  <c r="BB7" i="8"/>
  <c r="AW11" i="1"/>
  <c r="AV11" i="1"/>
  <c r="AV14" i="1"/>
  <c r="AV18" i="1"/>
  <c r="AW18" i="1"/>
  <c r="AW14" i="1"/>
  <c r="AZ11" i="1"/>
  <c r="K8" i="7"/>
  <c r="L8" i="7"/>
  <c r="S8" i="7"/>
  <c r="T8" i="7"/>
  <c r="K9" i="7"/>
  <c r="L9" i="7"/>
  <c r="S9" i="7"/>
  <c r="T9" i="7"/>
  <c r="K10" i="7"/>
  <c r="AS10" i="7" s="1"/>
  <c r="L10" i="7"/>
  <c r="S10" i="7"/>
  <c r="T10" i="7"/>
  <c r="K11" i="7"/>
  <c r="AS11" i="7" s="1"/>
  <c r="L11" i="7"/>
  <c r="S11" i="7"/>
  <c r="T11" i="7"/>
  <c r="K12" i="7"/>
  <c r="L12" i="7"/>
  <c r="S12" i="7"/>
  <c r="T12" i="7"/>
  <c r="K13" i="7"/>
  <c r="L13" i="7"/>
  <c r="S13" i="7"/>
  <c r="T13" i="7"/>
  <c r="K14" i="7"/>
  <c r="L14" i="7"/>
  <c r="S14" i="7"/>
  <c r="T14" i="7"/>
  <c r="K15" i="7"/>
  <c r="L15" i="7"/>
  <c r="S15" i="7"/>
  <c r="T15" i="7"/>
  <c r="K16" i="7"/>
  <c r="L16" i="7"/>
  <c r="S16" i="7"/>
  <c r="T16" i="7"/>
  <c r="K17" i="7"/>
  <c r="L17" i="7"/>
  <c r="S17" i="7"/>
  <c r="T17" i="7"/>
  <c r="K18" i="7"/>
  <c r="L18" i="7"/>
  <c r="S18" i="7"/>
  <c r="T18" i="7"/>
  <c r="E19" i="7"/>
  <c r="F19" i="7"/>
  <c r="G19" i="7"/>
  <c r="H19" i="7"/>
  <c r="L19" i="7" s="1"/>
  <c r="I19" i="7"/>
  <c r="J19" i="7"/>
  <c r="M19" i="7"/>
  <c r="S19" i="7" s="1"/>
  <c r="N19" i="7"/>
  <c r="O19" i="7"/>
  <c r="P19" i="7"/>
  <c r="Q19" i="7"/>
  <c r="R19" i="7"/>
  <c r="U19" i="7"/>
  <c r="W19" i="7"/>
  <c r="Y19" i="7"/>
  <c r="K20" i="7"/>
  <c r="L20" i="7"/>
  <c r="S20" i="7"/>
  <c r="T20" i="7"/>
  <c r="K21" i="7"/>
  <c r="AS21" i="7" s="1"/>
  <c r="L21" i="7"/>
  <c r="S21" i="7"/>
  <c r="T21" i="7"/>
  <c r="K22" i="7"/>
  <c r="L22" i="7"/>
  <c r="S22" i="7"/>
  <c r="T22" i="7"/>
  <c r="K23" i="7"/>
  <c r="AS23" i="7" s="1"/>
  <c r="L23" i="7"/>
  <c r="S23" i="7"/>
  <c r="T23" i="7"/>
  <c r="K24" i="7"/>
  <c r="L24" i="7"/>
  <c r="S24" i="7"/>
  <c r="T24" i="7"/>
  <c r="K25" i="7"/>
  <c r="S25" i="7"/>
  <c r="T25" i="7"/>
  <c r="K26" i="7"/>
  <c r="L26" i="7"/>
  <c r="S26" i="7"/>
  <c r="T26" i="7"/>
  <c r="K27" i="7"/>
  <c r="L27" i="7"/>
  <c r="S27" i="7"/>
  <c r="T27" i="7"/>
  <c r="AJ27" i="7"/>
  <c r="AI27" i="7"/>
  <c r="AB27" i="7"/>
  <c r="AA27" i="7"/>
  <c r="AJ26" i="7"/>
  <c r="AI26" i="7"/>
  <c r="AB26" i="7"/>
  <c r="AA26" i="7"/>
  <c r="AJ25" i="7"/>
  <c r="AI25" i="7"/>
  <c r="AB25" i="7"/>
  <c r="AA25" i="7"/>
  <c r="AJ24" i="7"/>
  <c r="AI24" i="7"/>
  <c r="AB24" i="7"/>
  <c r="AA24" i="7"/>
  <c r="AW23" i="7"/>
  <c r="AV23" i="7"/>
  <c r="AU23" i="7"/>
  <c r="AT23" i="7"/>
  <c r="AJ23" i="7"/>
  <c r="AI23" i="7"/>
  <c r="AB23" i="7"/>
  <c r="AA23" i="7"/>
  <c r="AJ22" i="7"/>
  <c r="AI22" i="7"/>
  <c r="AB22" i="7"/>
  <c r="AA22" i="7"/>
  <c r="AJ21" i="7"/>
  <c r="AI21" i="7"/>
  <c r="AB21" i="7"/>
  <c r="AA21" i="7"/>
  <c r="AJ20" i="7"/>
  <c r="AI20" i="7"/>
  <c r="AB20" i="7"/>
  <c r="AA20" i="7"/>
  <c r="AJ19" i="7"/>
  <c r="AG19" i="7"/>
  <c r="AE19" i="7"/>
  <c r="AC19" i="7"/>
  <c r="AB19" i="7"/>
  <c r="AJ18" i="7"/>
  <c r="AI18" i="7"/>
  <c r="AB18" i="7"/>
  <c r="AA18" i="7"/>
  <c r="AJ17" i="7"/>
  <c r="AI17" i="7"/>
  <c r="AB17" i="7"/>
  <c r="AA17" i="7"/>
  <c r="AJ16" i="7"/>
  <c r="AI16" i="7"/>
  <c r="AB16" i="7"/>
  <c r="AA16" i="7"/>
  <c r="AJ15" i="7"/>
  <c r="AI15" i="7"/>
  <c r="AB15" i="7"/>
  <c r="AA15" i="7"/>
  <c r="AJ14" i="7"/>
  <c r="AI14" i="7"/>
  <c r="AB14" i="7"/>
  <c r="AA14" i="7"/>
  <c r="AJ13" i="7"/>
  <c r="AI13" i="7"/>
  <c r="AB13" i="7"/>
  <c r="AA13" i="7"/>
  <c r="AJ12" i="7"/>
  <c r="AI12" i="7"/>
  <c r="AB12" i="7"/>
  <c r="AA12" i="7"/>
  <c r="AJ11" i="7"/>
  <c r="AI11" i="7"/>
  <c r="AB11" i="7"/>
  <c r="AA11" i="7"/>
  <c r="AJ10" i="7"/>
  <c r="AI10" i="7"/>
  <c r="AB10" i="7"/>
  <c r="AA10" i="7"/>
  <c r="AJ9" i="7"/>
  <c r="AI9" i="7"/>
  <c r="AB9" i="7"/>
  <c r="AA9" i="7"/>
  <c r="AJ8" i="7"/>
  <c r="AI8" i="7"/>
  <c r="AB8" i="7"/>
  <c r="AA8" i="7"/>
  <c r="T19" i="7" l="1"/>
  <c r="AS27" i="7"/>
  <c r="K19" i="7"/>
  <c r="BD9" i="8"/>
  <c r="BB11" i="1"/>
  <c r="AR13" i="7"/>
  <c r="AQ26" i="7"/>
  <c r="AS20" i="7"/>
  <c r="BB14" i="1"/>
  <c r="BB18" i="1"/>
  <c r="AQ14" i="7"/>
  <c r="AQ25" i="7"/>
  <c r="AV24" i="7"/>
  <c r="AR25" i="7"/>
  <c r="AU15" i="7"/>
  <c r="AQ15" i="7"/>
  <c r="AS14" i="7"/>
  <c r="AV10" i="7"/>
  <c r="AT10" i="7"/>
  <c r="AU11" i="7"/>
  <c r="AU14" i="7"/>
  <c r="AS15" i="7"/>
  <c r="AT17" i="7"/>
  <c r="AT20" i="7"/>
  <c r="AT21" i="7"/>
  <c r="AV26" i="7"/>
  <c r="AV27" i="7"/>
  <c r="AQ11" i="7"/>
  <c r="AQ16" i="7"/>
  <c r="AQ18" i="7"/>
  <c r="AA19" i="7"/>
  <c r="AI19" i="7"/>
  <c r="AQ19" i="7" s="1"/>
  <c r="AU20" i="7"/>
  <c r="AU21" i="7"/>
  <c r="AQ22" i="7"/>
  <c r="AQ23" i="7"/>
  <c r="AV25" i="7"/>
  <c r="AU12" i="7"/>
  <c r="AQ13" i="7"/>
  <c r="AT18" i="7"/>
  <c r="AU19" i="7"/>
  <c r="AT22" i="7"/>
  <c r="AR23" i="7"/>
  <c r="AQ24" i="7"/>
  <c r="AS24" i="7"/>
  <c r="AS25" i="7"/>
  <c r="AT27" i="7"/>
  <c r="AS16" i="7"/>
  <c r="AU16" i="7"/>
  <c r="AU9" i="7"/>
  <c r="AT9" i="7"/>
  <c r="AS9" i="7"/>
  <c r="AQ12" i="7"/>
  <c r="AS12" i="7"/>
  <c r="AW13" i="7"/>
  <c r="AU17" i="7"/>
  <c r="AQ17" i="7"/>
  <c r="AU8" i="7"/>
  <c r="AT8" i="7"/>
  <c r="AS8" i="7"/>
  <c r="AV8" i="7"/>
  <c r="AV9" i="7"/>
  <c r="AU10" i="7"/>
  <c r="AQ8" i="7"/>
  <c r="AR8" i="7"/>
  <c r="AQ9" i="7"/>
  <c r="AR9" i="7"/>
  <c r="AQ10" i="7"/>
  <c r="AV11" i="7"/>
  <c r="AT11" i="7"/>
  <c r="AT12" i="7"/>
  <c r="AT13" i="7"/>
  <c r="AS13" i="7"/>
  <c r="AU13" i="7"/>
  <c r="AV13" i="7"/>
  <c r="AV15" i="7"/>
  <c r="AT15" i="7"/>
  <c r="AT16" i="7"/>
  <c r="AS17" i="7"/>
  <c r="AR19" i="7"/>
  <c r="AR14" i="7"/>
  <c r="AW14" i="7" s="1"/>
  <c r="AV14" i="7"/>
  <c r="AU18" i="7"/>
  <c r="AU22" i="7"/>
  <c r="AR24" i="7"/>
  <c r="AS26" i="7"/>
  <c r="AR27" i="7"/>
  <c r="AR18" i="7"/>
  <c r="AV18" i="7"/>
  <c r="AQ20" i="7"/>
  <c r="AQ21" i="7"/>
  <c r="AR22" i="7"/>
  <c r="AW22" i="7" s="1"/>
  <c r="AV22" i="7"/>
  <c r="AR26" i="7"/>
  <c r="AW26" i="7" s="1"/>
  <c r="AQ27" i="7"/>
  <c r="AU27" i="7"/>
  <c r="AR12" i="7"/>
  <c r="AV12" i="7"/>
  <c r="AT14" i="7"/>
  <c r="AR16" i="7"/>
  <c r="AV16" i="7"/>
  <c r="AR17" i="7"/>
  <c r="AV17" i="7"/>
  <c r="AS18" i="7"/>
  <c r="AR20" i="7"/>
  <c r="AV20" i="7"/>
  <c r="AR21" i="7"/>
  <c r="AW21" i="7" s="1"/>
  <c r="AV21" i="7"/>
  <c r="AS22" i="7"/>
  <c r="AR10" i="7"/>
  <c r="AR11" i="7"/>
  <c r="AW11" i="7" s="1"/>
  <c r="AR15" i="7"/>
  <c r="AW15" i="7" s="1"/>
  <c r="AV19" i="7" l="1"/>
  <c r="AW25" i="7"/>
  <c r="AW16" i="7"/>
  <c r="AW18" i="7"/>
  <c r="AW20" i="7"/>
  <c r="AY20" i="7" s="1"/>
  <c r="AW12" i="7"/>
  <c r="AW24" i="7"/>
  <c r="AY23" i="7" s="1"/>
  <c r="AW8" i="7"/>
  <c r="AW19" i="7"/>
  <c r="AS19" i="7"/>
  <c r="AT19" i="7"/>
  <c r="AW10" i="7"/>
  <c r="AY10" i="7" s="1"/>
  <c r="AW17" i="7"/>
  <c r="AY16" i="7" s="1"/>
  <c r="AW27" i="7"/>
  <c r="AW9" i="7"/>
  <c r="AY18" i="7" l="1"/>
  <c r="AY8" i="7"/>
  <c r="X22" i="1"/>
  <c r="AY21" i="1"/>
  <c r="AZ21" i="1"/>
  <c r="BA21" i="1"/>
  <c r="AG21" i="1"/>
  <c r="AF21" i="1"/>
  <c r="Q21" i="1"/>
  <c r="P21" i="1"/>
  <c r="AV21" i="1" l="1"/>
  <c r="AW21" i="1"/>
  <c r="AX21" i="1"/>
  <c r="BB21" i="1" l="1"/>
  <c r="BD21" i="1" s="1"/>
  <c r="BB3" i="4" l="1"/>
  <c r="AO3" i="4"/>
  <c r="AN3" i="4"/>
  <c r="AG3" i="4"/>
  <c r="AF3" i="4"/>
  <c r="Y3" i="4"/>
  <c r="X3" i="4"/>
  <c r="Q3" i="4"/>
  <c r="P3" i="4"/>
  <c r="AO2" i="4"/>
  <c r="AN2" i="4"/>
  <c r="AG2" i="4"/>
  <c r="AF2" i="4"/>
  <c r="Y2" i="4"/>
  <c r="X2" i="4"/>
  <c r="Q2" i="4"/>
  <c r="P2" i="4"/>
  <c r="AO27" i="3"/>
  <c r="AN27" i="3"/>
  <c r="AG27" i="3"/>
  <c r="AF27" i="3"/>
  <c r="Y27" i="3"/>
  <c r="X27" i="3"/>
  <c r="Q27" i="3"/>
  <c r="P27" i="3"/>
  <c r="AO26" i="3"/>
  <c r="AN26" i="3"/>
  <c r="AG26" i="3"/>
  <c r="AF26" i="3"/>
  <c r="Y26" i="3"/>
  <c r="X26" i="3"/>
  <c r="Q26" i="3"/>
  <c r="P26" i="3"/>
  <c r="AO25" i="3"/>
  <c r="AN25" i="3"/>
  <c r="AG25" i="3"/>
  <c r="AF25" i="3"/>
  <c r="Y25" i="3"/>
  <c r="X25" i="3"/>
  <c r="Q25" i="3"/>
  <c r="P25" i="3"/>
  <c r="AO24" i="3"/>
  <c r="AN24" i="3"/>
  <c r="AG24" i="3"/>
  <c r="AF24" i="3"/>
  <c r="Y24" i="3"/>
  <c r="X24" i="3"/>
  <c r="Q24" i="3"/>
  <c r="P24" i="3"/>
  <c r="BB23" i="3"/>
  <c r="AO23" i="3"/>
  <c r="AN23" i="3"/>
  <c r="AG23" i="3"/>
  <c r="AF23" i="3"/>
  <c r="Y23" i="3"/>
  <c r="X23" i="3"/>
  <c r="Q23" i="3"/>
  <c r="P23" i="3"/>
  <c r="AO22" i="3"/>
  <c r="AN22" i="3"/>
  <c r="AG22" i="3"/>
  <c r="AF22" i="3"/>
  <c r="Y22" i="3"/>
  <c r="X22" i="3"/>
  <c r="Q22" i="3"/>
  <c r="P22" i="3"/>
  <c r="AO21" i="3"/>
  <c r="AN21" i="3"/>
  <c r="AG21" i="3"/>
  <c r="AF21" i="3"/>
  <c r="Y21" i="3"/>
  <c r="X21" i="3"/>
  <c r="Q21" i="3"/>
  <c r="P21" i="3"/>
  <c r="AO20" i="3"/>
  <c r="AN20" i="3"/>
  <c r="AG20" i="3"/>
  <c r="AF20" i="3"/>
  <c r="Y20" i="3"/>
  <c r="X20" i="3"/>
  <c r="Q20" i="3"/>
  <c r="P20" i="3"/>
  <c r="AO19" i="3"/>
  <c r="AL19" i="3"/>
  <c r="AJ19" i="3"/>
  <c r="AH19" i="3"/>
  <c r="AG19" i="3"/>
  <c r="AD19" i="3"/>
  <c r="AB19" i="3"/>
  <c r="Z19" i="3"/>
  <c r="V19" i="3"/>
  <c r="T19" i="3"/>
  <c r="S19" i="3"/>
  <c r="Y19" i="3" s="1"/>
  <c r="R19" i="3"/>
  <c r="O19" i="3"/>
  <c r="N19" i="3"/>
  <c r="M19" i="3"/>
  <c r="L19" i="3"/>
  <c r="K19" i="3"/>
  <c r="J19" i="3"/>
  <c r="AO18" i="3"/>
  <c r="AN18" i="3"/>
  <c r="AG18" i="3"/>
  <c r="AF18" i="3"/>
  <c r="Y18" i="3"/>
  <c r="X18" i="3"/>
  <c r="Q18" i="3"/>
  <c r="P18" i="3"/>
  <c r="AO17" i="3"/>
  <c r="AN17" i="3"/>
  <c r="AG17" i="3"/>
  <c r="AF17" i="3"/>
  <c r="Y17" i="3"/>
  <c r="X17" i="3"/>
  <c r="Q17" i="3"/>
  <c r="P17" i="3"/>
  <c r="AO16" i="3"/>
  <c r="AN16" i="3"/>
  <c r="AG16" i="3"/>
  <c r="AF16" i="3"/>
  <c r="Y16" i="3"/>
  <c r="X16" i="3"/>
  <c r="Q16" i="3"/>
  <c r="P16" i="3"/>
  <c r="AO15" i="3"/>
  <c r="AN15" i="3"/>
  <c r="AG15" i="3"/>
  <c r="AF15" i="3"/>
  <c r="Y15" i="3"/>
  <c r="X15" i="3"/>
  <c r="Q15" i="3"/>
  <c r="P15" i="3"/>
  <c r="AO14" i="3"/>
  <c r="AN14" i="3"/>
  <c r="AG14" i="3"/>
  <c r="AF14" i="3"/>
  <c r="Y14" i="3"/>
  <c r="X14" i="3"/>
  <c r="Q14" i="3"/>
  <c r="P14" i="3"/>
  <c r="AO13" i="3"/>
  <c r="AN13" i="3"/>
  <c r="AG13" i="3"/>
  <c r="AF13" i="3"/>
  <c r="Y13" i="3"/>
  <c r="X13" i="3"/>
  <c r="Q13" i="3"/>
  <c r="P13" i="3"/>
  <c r="AO12" i="3"/>
  <c r="AN12" i="3"/>
  <c r="AG12" i="3"/>
  <c r="AF12" i="3"/>
  <c r="Y12" i="3"/>
  <c r="X12" i="3"/>
  <c r="Q12" i="3"/>
  <c r="P12" i="3"/>
  <c r="AO11" i="3"/>
  <c r="AN11" i="3"/>
  <c r="AG11" i="3"/>
  <c r="AF11" i="3"/>
  <c r="Y11" i="3"/>
  <c r="X11" i="3"/>
  <c r="Q11" i="3"/>
  <c r="P11" i="3"/>
  <c r="AO10" i="3"/>
  <c r="AN10" i="3"/>
  <c r="AG10" i="3"/>
  <c r="AF10" i="3"/>
  <c r="Y10" i="3"/>
  <c r="X10" i="3"/>
  <c r="Q10" i="3"/>
  <c r="AW10" i="3" s="1"/>
  <c r="P10" i="3"/>
  <c r="AO9" i="3"/>
  <c r="AN9" i="3"/>
  <c r="AG9" i="3"/>
  <c r="AF9" i="3"/>
  <c r="Y9" i="3"/>
  <c r="X9" i="3"/>
  <c r="Q9" i="3"/>
  <c r="P9" i="3"/>
  <c r="AO8" i="3"/>
  <c r="AN8" i="3"/>
  <c r="AG8" i="3"/>
  <c r="AF8" i="3"/>
  <c r="Y8" i="3"/>
  <c r="X8" i="3"/>
  <c r="Q8" i="3"/>
  <c r="P8" i="3"/>
  <c r="AX23" i="3" l="1"/>
  <c r="AV25" i="3"/>
  <c r="AV2" i="4"/>
  <c r="AV9" i="3"/>
  <c r="AV10" i="3"/>
  <c r="BB10" i="3" s="1"/>
  <c r="AV15" i="3"/>
  <c r="AV16" i="3"/>
  <c r="AV18" i="3"/>
  <c r="P19" i="3"/>
  <c r="AW26" i="3"/>
  <c r="AX3" i="4"/>
  <c r="AW21" i="3"/>
  <c r="AZ2" i="4"/>
  <c r="BA8" i="3"/>
  <c r="AV27" i="3"/>
  <c r="AY3" i="4"/>
  <c r="AZ3" i="4"/>
  <c r="BA3" i="4"/>
  <c r="AW2" i="4"/>
  <c r="BB2" i="4" s="1"/>
  <c r="BA2" i="4"/>
  <c r="AX2" i="4"/>
  <c r="AY2" i="4"/>
  <c r="AZ27" i="3"/>
  <c r="AW13" i="3"/>
  <c r="BA14" i="3"/>
  <c r="AW18" i="3"/>
  <c r="Q19" i="3"/>
  <c r="AX25" i="3"/>
  <c r="X19" i="3"/>
  <c r="AY18" i="3"/>
  <c r="AW20" i="3"/>
  <c r="AY27" i="3"/>
  <c r="AX16" i="3"/>
  <c r="AZ20" i="3"/>
  <c r="BA9" i="3"/>
  <c r="BA10" i="3"/>
  <c r="AX10" i="3"/>
  <c r="AY12" i="3"/>
  <c r="AY15" i="3"/>
  <c r="BA16" i="3"/>
  <c r="AZ17" i="3"/>
  <c r="BA21" i="3"/>
  <c r="AX21" i="3"/>
  <c r="AV26" i="3"/>
  <c r="AY8" i="3"/>
  <c r="AV11" i="3"/>
  <c r="AV12" i="3"/>
  <c r="AX12" i="3"/>
  <c r="AY14" i="3"/>
  <c r="BA17" i="3"/>
  <c r="BA18" i="3"/>
  <c r="AX18" i="3"/>
  <c r="AV21" i="3"/>
  <c r="AV22" i="3"/>
  <c r="AY22" i="3"/>
  <c r="AZ23" i="3"/>
  <c r="AW24" i="3"/>
  <c r="BA25" i="3"/>
  <c r="AY25" i="3"/>
  <c r="BA26" i="3"/>
  <c r="AV8" i="3"/>
  <c r="AX8" i="3"/>
  <c r="AZ10" i="3"/>
  <c r="AX11" i="3"/>
  <c r="BA12" i="3"/>
  <c r="AZ13" i="3"/>
  <c r="AV14" i="3"/>
  <c r="AX14" i="3"/>
  <c r="AY16" i="3"/>
  <c r="AF19" i="3"/>
  <c r="AN19" i="3"/>
  <c r="AV20" i="3"/>
  <c r="AY20" i="3"/>
  <c r="AY21" i="3"/>
  <c r="BA22" i="3"/>
  <c r="AZ22" i="3"/>
  <c r="AV24" i="3"/>
  <c r="AX27" i="3"/>
  <c r="AW8" i="3"/>
  <c r="AZ11" i="3"/>
  <c r="BA24" i="3"/>
  <c r="BA11" i="3"/>
  <c r="BA13" i="3"/>
  <c r="BA15" i="3"/>
  <c r="AZ8" i="3"/>
  <c r="AW9" i="3"/>
  <c r="AZ12" i="3"/>
  <c r="AZ14" i="3"/>
  <c r="AW15" i="3"/>
  <c r="AZ16" i="3"/>
  <c r="AW17" i="3"/>
  <c r="AZ18" i="3"/>
  <c r="BA23" i="3"/>
  <c r="AX24" i="3"/>
  <c r="AX26" i="3"/>
  <c r="BA27" i="3"/>
  <c r="AX9" i="3"/>
  <c r="AX13" i="3"/>
  <c r="AX15" i="3"/>
  <c r="AX17" i="3"/>
  <c r="AZ21" i="3"/>
  <c r="AW22" i="3"/>
  <c r="AY24" i="3"/>
  <c r="AY26" i="3"/>
  <c r="AY9" i="3"/>
  <c r="AY11" i="3"/>
  <c r="AY13" i="3"/>
  <c r="AY17" i="3"/>
  <c r="AX20" i="3"/>
  <c r="AX22" i="3"/>
  <c r="AZ24" i="3"/>
  <c r="AW25" i="3"/>
  <c r="BB25" i="3" s="1"/>
  <c r="AZ26" i="3"/>
  <c r="AW27" i="3"/>
  <c r="AZ9" i="3"/>
  <c r="AW16" i="3"/>
  <c r="BB16" i="3" s="1"/>
  <c r="AY23" i="3"/>
  <c r="AW12" i="3"/>
  <c r="AW14" i="3"/>
  <c r="AZ15" i="3"/>
  <c r="AY10" i="3"/>
  <c r="AV13" i="3"/>
  <c r="AV17" i="3"/>
  <c r="BA20" i="3"/>
  <c r="AZ25" i="3"/>
  <c r="AW11" i="3"/>
  <c r="BB13" i="3" l="1"/>
  <c r="BB9" i="3"/>
  <c r="BB18" i="3"/>
  <c r="BB21" i="3"/>
  <c r="BB11" i="3"/>
  <c r="BB22" i="3"/>
  <c r="BB26" i="3"/>
  <c r="BB15" i="3"/>
  <c r="AY19" i="3"/>
  <c r="AZ19" i="3"/>
  <c r="AW19" i="3"/>
  <c r="BB14" i="3"/>
  <c r="AX19" i="3"/>
  <c r="BB12" i="3"/>
  <c r="BB27" i="3"/>
  <c r="BB20" i="3"/>
  <c r="BB24" i="3"/>
  <c r="BA19" i="3"/>
  <c r="AV19" i="3"/>
  <c r="BB19" i="3" s="1"/>
  <c r="BB17" i="3"/>
  <c r="BB8" i="3"/>
  <c r="Y7" i="1"/>
  <c r="X7" i="1"/>
  <c r="Q7" i="1"/>
  <c r="AW7" i="1" s="1"/>
  <c r="P7" i="1"/>
  <c r="AZ7" i="1" l="1"/>
  <c r="AV7" i="1"/>
  <c r="BB7" i="1" s="1"/>
  <c r="AY7" i="1"/>
  <c r="BA7" i="1"/>
  <c r="AX7" i="1"/>
  <c r="AN9" i="1" l="1"/>
  <c r="AO9" i="1"/>
  <c r="AN10" i="1"/>
  <c r="AO10" i="1"/>
  <c r="AG9" i="1"/>
  <c r="AG10" i="1"/>
  <c r="AF9" i="1"/>
  <c r="AF10" i="1"/>
  <c r="Y9" i="1"/>
  <c r="Y10" i="1"/>
  <c r="X9" i="1"/>
  <c r="AN8" i="1" l="1"/>
  <c r="AF8" i="1"/>
  <c r="Q9" i="1"/>
  <c r="AO8" i="1"/>
  <c r="AG8" i="1"/>
  <c r="Y8" i="1"/>
  <c r="P8" i="1"/>
  <c r="Q8" i="1"/>
  <c r="AX8" i="1" s="1"/>
  <c r="AV8" i="1" l="1"/>
  <c r="AX9" i="1"/>
  <c r="AY8" i="1"/>
  <c r="P10" i="1"/>
  <c r="Q10" i="1"/>
  <c r="P12" i="1"/>
  <c r="Q12" i="1"/>
  <c r="P13" i="1"/>
  <c r="Q13" i="1"/>
  <c r="P15" i="1"/>
  <c r="Q15" i="1"/>
  <c r="P16" i="1"/>
  <c r="Q16" i="1"/>
  <c r="P17" i="1"/>
  <c r="Q17" i="1"/>
  <c r="AX18" i="1"/>
  <c r="P19" i="1"/>
  <c r="Q19" i="1"/>
  <c r="P20" i="1"/>
  <c r="Q20" i="1"/>
  <c r="AX20" i="1" s="1"/>
  <c r="P22" i="1"/>
  <c r="Q22" i="1"/>
  <c r="X12" i="1"/>
  <c r="Y12" i="1"/>
  <c r="X13" i="1"/>
  <c r="Y13" i="1"/>
  <c r="X15" i="1"/>
  <c r="Y15" i="1"/>
  <c r="X16" i="1"/>
  <c r="Y16" i="1"/>
  <c r="X19" i="1"/>
  <c r="Y19" i="1"/>
  <c r="Y20" i="1"/>
  <c r="Y22" i="1"/>
  <c r="AF12" i="1"/>
  <c r="AG12" i="1"/>
  <c r="AF13" i="1"/>
  <c r="AG13" i="1"/>
  <c r="AF15" i="1"/>
  <c r="AG15" i="1"/>
  <c r="AF16" i="1"/>
  <c r="AG16" i="1"/>
  <c r="AF17" i="1"/>
  <c r="AG17" i="1"/>
  <c r="AF19" i="1"/>
  <c r="AG19" i="1"/>
  <c r="AG20" i="1"/>
  <c r="AG22" i="1"/>
  <c r="AG23" i="1"/>
  <c r="AN12" i="1"/>
  <c r="AO12" i="1"/>
  <c r="AN15" i="1"/>
  <c r="AO15" i="1"/>
  <c r="AN16" i="1"/>
  <c r="AO16" i="1"/>
  <c r="AN19" i="1"/>
  <c r="AO19" i="1"/>
  <c r="AN20" i="1"/>
  <c r="AO20" i="1"/>
  <c r="AO22" i="1"/>
  <c r="AO23" i="1"/>
  <c r="AV16" i="1" l="1"/>
  <c r="AX12" i="1"/>
  <c r="AV20" i="1"/>
  <c r="AY19" i="1"/>
  <c r="AW19" i="1"/>
  <c r="AV19" i="1"/>
  <c r="AX16" i="1"/>
  <c r="AW16" i="1"/>
  <c r="BB16" i="1" s="1"/>
  <c r="AX10" i="1"/>
  <c r="AW10" i="1"/>
  <c r="AX11" i="1"/>
  <c r="AW22" i="1"/>
  <c r="AX22" i="1"/>
  <c r="AX19" i="1"/>
  <c r="AX17" i="1"/>
  <c r="AX15" i="1"/>
  <c r="AX13" i="1"/>
  <c r="AW20" i="1"/>
  <c r="BB20" i="1" s="1"/>
  <c r="AV17" i="1"/>
  <c r="AN22" i="1"/>
  <c r="Y23" i="1"/>
  <c r="AN23" i="1"/>
  <c r="X23" i="1"/>
  <c r="AV12" i="1"/>
  <c r="AW12" i="1"/>
  <c r="AY12" i="1"/>
  <c r="AZ12" i="1"/>
  <c r="BA12" i="1"/>
  <c r="AV13" i="1"/>
  <c r="AW13" i="1"/>
  <c r="AY13" i="1"/>
  <c r="AZ13" i="1"/>
  <c r="BA13" i="1"/>
  <c r="AY14" i="1"/>
  <c r="AZ14" i="1"/>
  <c r="BA14" i="1"/>
  <c r="AV15" i="1"/>
  <c r="AW15" i="1"/>
  <c r="BB15" i="1" s="1"/>
  <c r="BD14" i="1" s="1"/>
  <c r="AY15" i="1"/>
  <c r="AZ15" i="1"/>
  <c r="BA15" i="1"/>
  <c r="AY16" i="1"/>
  <c r="AZ16" i="1"/>
  <c r="BA16" i="1"/>
  <c r="AW17" i="1"/>
  <c r="AY17" i="1"/>
  <c r="AZ17" i="1"/>
  <c r="BA17" i="1"/>
  <c r="AY18" i="1"/>
  <c r="AZ18" i="1"/>
  <c r="BA18" i="1"/>
  <c r="AZ19" i="1"/>
  <c r="BA19" i="1"/>
  <c r="AY20" i="1"/>
  <c r="AZ20" i="1"/>
  <c r="BA20" i="1"/>
  <c r="BB17" i="1" l="1"/>
  <c r="BD16" i="1" s="1"/>
  <c r="BB13" i="1"/>
  <c r="BB12" i="1"/>
  <c r="BB19" i="1"/>
  <c r="BD18" i="1" s="1"/>
  <c r="P23" i="1"/>
  <c r="AF23" i="1"/>
  <c r="Q23" i="1"/>
  <c r="AW23" i="1" s="1"/>
  <c r="AF22" i="1"/>
  <c r="AV22" i="1" s="1"/>
  <c r="BB22" i="1" l="1"/>
  <c r="BA22" i="1"/>
  <c r="AX23" i="1"/>
  <c r="BA23" i="1"/>
  <c r="AV23" i="1"/>
  <c r="BB23" i="1" s="1"/>
  <c r="BD23" i="1" s="1"/>
  <c r="AZ23" i="1"/>
  <c r="AY23" i="1"/>
  <c r="AZ8" i="1"/>
  <c r="AV9" i="1"/>
  <c r="AY10" i="1"/>
  <c r="AY11" i="1"/>
  <c r="BA9" i="1"/>
  <c r="AV10" i="1"/>
  <c r="BB10" i="1" s="1"/>
  <c r="AW9" i="1"/>
  <c r="AW8" i="1"/>
  <c r="BB8" i="1" s="1"/>
  <c r="AZ10" i="1"/>
  <c r="AZ9" i="1"/>
  <c r="AY9" i="1"/>
  <c r="BA10" i="1"/>
  <c r="BA8" i="1"/>
  <c r="BB9" i="1" l="1"/>
  <c r="BD8" i="1" s="1"/>
  <c r="BA11" i="1"/>
  <c r="BD7" i="1"/>
</calcChain>
</file>

<file path=xl/sharedStrings.xml><?xml version="1.0" encoding="utf-8"?>
<sst xmlns="http://schemas.openxmlformats.org/spreadsheetml/2006/main" count="739" uniqueCount="232">
  <si>
    <t>4. Fortalecer la identificación y ejecución de acciones de reducción del riesgo al igual que las medidas de adaptación al cambio climático en Bogotá D.C.</t>
  </si>
  <si>
    <t>7. Fortalecer los procesos estratégicos, de apoyo y evaluación mediante la implementación de lineamientos que soporten la gestión misional en cumplimiento de los objetivos institucionales en el marco de la mejora continua.</t>
  </si>
  <si>
    <t>4to Trim</t>
  </si>
  <si>
    <t>3er Trim</t>
  </si>
  <si>
    <t>2do Trim</t>
  </si>
  <si>
    <t>1er Trim</t>
  </si>
  <si>
    <t>E</t>
  </si>
  <si>
    <t>P</t>
  </si>
  <si>
    <t>Ejecución Anual</t>
  </si>
  <si>
    <t>Ejecución Acumulada</t>
  </si>
  <si>
    <t>4TO TRIM</t>
  </si>
  <si>
    <t>3ER TRIM</t>
  </si>
  <si>
    <t>2DO TRIM</t>
  </si>
  <si>
    <t>1ER TRIM</t>
  </si>
  <si>
    <t>Producto</t>
  </si>
  <si>
    <t>Actividades</t>
  </si>
  <si>
    <t>Indicador</t>
  </si>
  <si>
    <t>Objetivo Estratégico</t>
  </si>
  <si>
    <t>Meta Estratégica</t>
  </si>
  <si>
    <t>1.Coordinar a los actores del SDGRCC con lineamientos, mecanismos, instrumentos y espacios de participación, para fortalecer el conocimiento y la reducción del riesgo, el manejo de emergencias y desastres, así como las medidas de adaptación al cambio climático en el Distrito Capital.</t>
  </si>
  <si>
    <t xml:space="preserve">1.1. Desarrollar el 100% de las acciones necesarias para la articulación y dinamización del Sistema Distrital de Gestión de Riesgos y Cambio Climático </t>
  </si>
  <si>
    <t>2. Fortalecer y promover el conocimiento del riesgo de desastres y efectos del cambio climático para la toma de decisiones frente a las medidas de reducción, manejo y adaptación en el Distrito de Capital.</t>
  </si>
  <si>
    <t>2.1 Generar el 100% de los productos asociados al estado del tiempo y actualización de bases de datos para analisis de variabilidad climática y cambio climático</t>
  </si>
  <si>
    <t xml:space="preserve">2.2 Emitir lineamientos  para estudios de detalle de riesgo por inundación para ordenamiento y reordenamiento territorial. </t>
  </si>
  <si>
    <t>3. Modernizar el sistema de Información de Gestión de Riesgos y Cambio Climático con enfoque de escenarios</t>
  </si>
  <si>
    <t>3.2 Fortalecer el 100 % de los componentes de conocimiento del sistema de información de gestión de riesgos y de cambio climático SIRE con enfoque de escenarios. TIC</t>
  </si>
  <si>
    <t xml:space="preserve">5. Fortalecer el manejo de emergencias, calamidades y/o desastres en el marco del SDGR – CC en Bogotá D.C.
</t>
  </si>
  <si>
    <t>5.1 Administrar y operar eficientemente un (1) Centro Distrital Logístico y de Reserva</t>
  </si>
  <si>
    <t>5.2 Implementar el  100% del plan de acción de las actividades de aglomeraciones de público, parques de diversiones, atracciones, dispositivos de entretenimiento y sistemas de transporte vertical.</t>
  </si>
  <si>
    <t>6.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</si>
  <si>
    <t xml:space="preserve">7.1 Fortalecer los procesos estratégicos, de apoyo y evaluación del IDIGER que soporten la misión institucional en el marco del Modelo Integrado de Planeación y Gestión MIPG y los Sistemas de Gestión. </t>
  </si>
  <si>
    <t>Porcentaje de productos del estado del tiempo generados 
Código CR-IE-004</t>
  </si>
  <si>
    <t>Porcentaje de bases de datos actualizadas para la adaptación Código CR-IE-113</t>
  </si>
  <si>
    <t>Porcentaje de lineamientos  para la realizacion de los estudios detallados de amenaza y riesgo por fenomenos de inundación generados 
Código CR-IE-006</t>
  </si>
  <si>
    <t>Porcentaje de avance de construcción de componentes por fenómenos amenazantes que hacen parte del documento
Código CR-IE-008</t>
  </si>
  <si>
    <t>Porcentaje de avance de lineamientos y/o criterios desarrollados
CR-IE-009</t>
  </si>
  <si>
    <t>Número de campañas educativas realizadas
CE-IE-019</t>
  </si>
  <si>
    <t>Número de periodistas y/o comunicadores sociales capacitados en gestión de riesgos y cambio climático de los identificados  
CE-IE-019</t>
  </si>
  <si>
    <t>Porcentaje de requerimientos de soluciones informáticas implementadas TI-IE-111</t>
  </si>
  <si>
    <t>Número de obras de mitigación para la reducción del riesgo y adaptación al cambio climático ejecutadas RR-IE-046</t>
  </si>
  <si>
    <t>Porcentaje de ayudas Humanitarias entregadas
Código ME-IE-58</t>
  </si>
  <si>
    <t>Documentos con lineamientos técnicos elaborados y socializados
Código ME-IE-11</t>
  </si>
  <si>
    <t>Número de personas sensibilizadas en la integración de los sistemas de alerta con las comunidades en riesgo
Código ME-IE-33</t>
  </si>
  <si>
    <t xml:space="preserve">Porcentaje de cumplimiento acciones implementadas del MIPG - SIG
DE-IG-002 </t>
  </si>
  <si>
    <t>1. Revisar y actualizar la matriz de instancias de coordinación del Distrito en las cuales participa el IDIGER.
2. Apoyar la Secretaría Técnica del Consejo Distrital para Gestión de Riesgos y Cambio Climático, Comisión Intersectorial de Gestión de Riesgos y Cambio Climático y Consejo Consultivo Distrital de Gestión de Riesgos y Cambio Climático, según solicitud de la Dirección General de la entidad.
3. Ejrercer la Secretaría Técnica de los 20 Consejos Locales de Gestión de Riesgos y Cambio Climático
4. Ejecutar los compromisos adquiridos por la entidad en las instancias de coordinación correspondientes a la OAP.
5. Realizar el seguimiento  a instancias de orientación y coordinación, a través de la consolidación de información trimestral de su funcionamiento.</t>
  </si>
  <si>
    <t>Jefe Oficina Asesora de Planeación</t>
  </si>
  <si>
    <t>Subdirectora de Análisis y Efectos del Cambio Climático</t>
  </si>
  <si>
    <t>Asesor de Comunicaciones</t>
  </si>
  <si>
    <t>Jefe Oficina TICS</t>
  </si>
  <si>
    <t>Subdirector de Manejo de Emergencias y Desastres</t>
  </si>
  <si>
    <t>Subdirectora Corporativa y Asuntos Disciplinarios</t>
  </si>
  <si>
    <t>Responsable</t>
  </si>
  <si>
    <t>1. Elaboración estudios previos y revisión de parte de jurídica IDIGER.
2. Envio a IDEAM para revisión y ajustes de parte de jurídica de IDEAM.
3. Reuniones entre las dos entidades para aclarar dudas entre las dos entidades.
4. Recolección de Documentos necesarios para llevar a cabo la firma de los directores de las dos entidades.
5. Contratación de profesionales y adquisición de equipos en el marco del convenio. 
7. Acuerdos sobre productos a generar en el Marco del convenio.
8. Ejecución del Convenio.
1. Construir la línea de base de los datos históricos  hidrometeorologicos del IDIGER
2. Identificar y preparar los datos faltantes que están en el SIRE y no en el SAB
3. Obtener la totalidad de archivos de datos históricos alojados fuera del SAB y el SIRE
4. Identificar y preparar los datos faltantes que están en los archivos de datos históricos y no en el SAB.
5. Preparar el proceso de consolidación de datos históricos en un único repositorio.
6. Ejecutar el proceso de consolidación de datos históricos en un único repositorio.</t>
  </si>
  <si>
    <t>100% de productos asociados al estado del tiempo y actualización de 100% de las bases de datos para analisis de variabilidad climática y cambio climático</t>
  </si>
  <si>
    <t>1. Reuniones Interinstitucionales
2. Definición de Lineamientos
3. Socialización Interinstitucional
4. Construcción del DTS</t>
  </si>
  <si>
    <t xml:space="preserve">Documento con los  lineamientos  para la realizacion de los estudios detallados de amenaza y riesgo por fenomenos de inundacion </t>
  </si>
  <si>
    <t>1. Socialización a entidades de la propuesta de ajuste de la Resolución 227 de 2006 a las entidades por parte del Director IDIGER.
2. Respuesta a las observaciones planteadas.
3, Publicación en la página web para consulta de usuarios y recepción de observaciones.
4. Revisión de observaciones
5. Publicación de la Resolución. 
6. Implementación de la propuesta de modificación.</t>
  </si>
  <si>
    <t>1. Reuniones Interinstitucionales
2. Definición de Articulado de Gestión del Riesgo
3. Definición del Articulado de Gestión del Cambio Climático. 
4. Priorización de Estudios de Detallle para áreas con Condición de Amenaza
Priorización de Estudios de Detallle para  reas con Condición de Riesgo
Programas y Proyectos
Construcción del DTS</t>
  </si>
  <si>
    <t>Documento de Articulado, Priorización de Estudios, Programas y Proyectos con Soporte Técnico</t>
  </si>
  <si>
    <t xml:space="preserve">1. Analisis del nuevo POT e identificación del instrumento que requiere el desarrollo de analisis de riesgo y estudio detallado . 
2.  Propuesta de lineamiento por instrumento identiificado.
3. Socialización de la propuesta de lineamiento con los usuarios del instrumento de planificación identificado. 
4. Ajustes al lineamiento.
5. Emisión y publicación del lineamiento por instrumento identiificado. </t>
  </si>
  <si>
    <t xml:space="preserve">Documento con los  lineamientos  para la realizacion de los analisis de riesgo y estudios detallados por instrumento de planificación analisado. </t>
  </si>
  <si>
    <t>Peso porcentual</t>
  </si>
  <si>
    <t>1. Planteamiento de estrategías de comunicación para la divulgación de las actividades y talleres que las diferentes áreas realicen a la comunidad. 
2. Diseño y ejecución de la estrategia de comunicacion para las doce (12) campañas que se realizarán.</t>
  </si>
  <si>
    <t>Fortalecer el conocimiento en gestión de riesgos y cambio climático</t>
  </si>
  <si>
    <t>Capacitación a peridistasen el tema de gestión de riesgos y cambio climático</t>
  </si>
  <si>
    <t>Número de propuestas tecnicas y juridicas de ajuste de la Resolución 227 de 2006
Código CR-IE-007</t>
  </si>
  <si>
    <t xml:space="preserve">2.3 Generar documentos técnicos con lineamientos para la elaboración de estudios e  instrumentos para POT y riesgos por movimientos en masa </t>
  </si>
  <si>
    <t>2.5 Realizar una capacitación anual para comunicadores sociales y periodistas en Gestión de Riesgos y Cambio Climático</t>
  </si>
  <si>
    <t>Metas</t>
  </si>
  <si>
    <t>Indicadores</t>
  </si>
  <si>
    <t>Subdirector de Reducción y Adaptación al Cambio Climático</t>
  </si>
  <si>
    <t xml:space="preserve">Seguimiento  a las acciones del MIPG-SIG
7 Dimensiones MIPG 
Seguimiento a Políticas aplicables a la Entidad
Actualización de los 16 autodiagnósticos con los resposables de las politicas
Socialización a toda la Entidad MIPG y las responsabilidades de tosod los funcionarios y contratistas </t>
  </si>
  <si>
    <t>Acciones MIPG ejecutadas</t>
  </si>
  <si>
    <t>1. Estructurar la estrategia
2. Definir los contenidos asociando los conceptos de calidad, calidez y coherencia
3. Definir la población Objetivo
4 Definir las fases o etapas
5. Establecer como se hará la divulgación
6. Definir el cronograma
7. Aprobación del documento"</t>
  </si>
  <si>
    <t>Estrategia de sensibilización elaborada y aprobada</t>
  </si>
  <si>
    <t>4.2 Construir nueve (9) obras de mitigación para la reducción del riesgo de desastres.</t>
  </si>
  <si>
    <t>6.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</si>
  <si>
    <t xml:space="preserve">6.1.Desarrollar e implementar 1 estrategia de sensibilización y fortalecimiento de las capacidades de funcionarios(as) y contratistas de la Entidad bajo los conceptos de calidad, calidez, coherencia y oportunidad en el servicio a la ciudadanía. </t>
  </si>
  <si>
    <t>Porcentaje de acciones de articulación y dinamización del SDGR-CC realizadas
DE-IG-001</t>
  </si>
  <si>
    <t xml:space="preserve">En 2020 de ejecutó convenio con el IDEAM se realizaron 3 actualizaciones diarias de pronòstico del tiempo y se generaron 273 boletines del estado del tiempo. </t>
  </si>
  <si>
    <t xml:space="preserve">Se realizó la contratación del profesional para a cargo de la consolidación de la base de datos de las estaciones del IDIGER, así como con la contratación del equipo de profesionales para generar productos derivados de consolidación de dicha base, el cual inicio la verificación de productos a generar. </t>
  </si>
  <si>
    <t>Se inició abordaje de las nuevas observaciones planteadas por el Grupo POT a la propuesta técnica de términos de referencia. Por otro lado se proyectó comunicación hacia la Oficina de Control Interno - OCI, con el fin de plantear aplazamiento a julio 30 de 2021 para dar cumplimiento a la acción relacionada con la modificación de la Resolución 227-2006.</t>
  </si>
  <si>
    <t>Programada iniciar en mayo</t>
  </si>
  <si>
    <t>1 Documento con propuesta tecnica  y juridica de ajuste de la Resolución 227 de 2006.</t>
  </si>
  <si>
    <t>Se proyecta para junio</t>
  </si>
  <si>
    <t>Identificar el inventario de información geográfica del IDIGER.
Definir la información a mostrar en visores geográficos.
Desarrollar visores geográficos con información de interés para la ciudadanía, y demás actores y grupos de interés en la gestión del riesgo.</t>
  </si>
  <si>
    <t>3.1 Gestionar el desarrollo del 100% de las soluciones priorizadas.</t>
  </si>
  <si>
    <t>1. Consolidar los requerimienros de soluciones informáticas.
2. Verificar los requerimientos y establecer si o no se pueden realizar
3. De los requerimientos consolidados y viables priorizar la realización de los mismos</t>
  </si>
  <si>
    <t>Realizar el desarrollo con estándares de calidad de los aplicativos informáticos que soportan las actividades en cumplimiento de los requerimientos priorizados.</t>
  </si>
  <si>
    <t xml:space="preserve">Se tienen pendientes 19 requerimientos no misionales, se tienen priorizados los misionales. </t>
  </si>
  <si>
    <t>2 Visores geográfico</t>
  </si>
  <si>
    <t>Número de visores implementados
TI-IE-88</t>
  </si>
  <si>
    <t xml:space="preserve">Para este periodo se resalta el desarrollo in house de las capas geograficas, capas de edición, capas de información, capas de ambientación 3D. Actualización y creación de herramientas (Widget) para el análisis geográfico de los eventos
reportados. De la aplicación "Simulación de Emergencia". </t>
  </si>
  <si>
    <t>Subdirector de Reducción y Adpatación al Cambio Climático</t>
  </si>
  <si>
    <t>Número de cuerpos de agua intervenidos RR-IE-015</t>
  </si>
  <si>
    <t>4.1Atender los doscientos (200) cuerpos de agua programados con actividades de limpieza.</t>
  </si>
  <si>
    <t>Reducción de riesgos asociados a inundación por obstrucción al flujo del agua debido a la acumulación de residuos solidos.</t>
  </si>
  <si>
    <t xml:space="preserve">1. Gestion administrativa de recursos 
2. Cronograma de los convenios para la liempiza de cuerpos de agua 
3. Visitas de seguimiento a la intervencion del cuerpo de agua </t>
  </si>
  <si>
    <t>1. Estructuración del proceso precontractual y contractual para la ejecución de obras.
2. Ejecución de obra.</t>
  </si>
  <si>
    <t>Obras ejecutadas</t>
  </si>
  <si>
    <t>4.3 Adecuar (600) predios resultado del proceso de reasentamiento de familias en alto riesgo no mitigable.</t>
  </si>
  <si>
    <t>1. Demolición de viviendas, recolección y disposición de RCD, cerramiento y señalización, mediante contratos de obra.</t>
  </si>
  <si>
    <t>Predios adecuados</t>
  </si>
  <si>
    <t>Número de predios adecuados producto del proceso de reasentamiento
RR-IE-013</t>
  </si>
  <si>
    <t>En mayo 2021 entregan la obra mitiagacion Los Laches adjundicada en diciembre de 2020.
Para 2021 se tienen programadas 3 obras. (i) (Peñón del Cortijo ya tiene CDP) , (ii) Dinino Niño y (iii) El Codito</t>
  </si>
  <si>
    <t>En 2021 se realizará la estrcuturación de la estratégia, la definición de los componentes y se presentará al CIDG para su aprobación e implementación en 2022.</t>
  </si>
  <si>
    <t>Porcentaje de avance de la implementación de la estrategia de sensibilización del fortalecimiento de capacidades
AC-IG-018</t>
  </si>
  <si>
    <t>Como es una meta constante programa en 100% no suma por tanto no acumula</t>
  </si>
  <si>
    <t>5. Fortalecer el manejo de emergencias, calamidades y/o desastres en el marco del SDGR – CC en Bogotá D.C.</t>
  </si>
  <si>
    <t>1. Planteamiento de temas para la capacitación, estrategia de divulgación, medio de realización.
2. Diseño de piezas comunicativas para la invitación
3. Divulgación de la invitación a los periodistas
4. Realización de la capacitación</t>
  </si>
  <si>
    <t>ENE</t>
  </si>
  <si>
    <t>FEB</t>
  </si>
  <si>
    <t>MAR</t>
  </si>
  <si>
    <t>ABR</t>
  </si>
  <si>
    <t>MAY</t>
  </si>
  <si>
    <t>JUN</t>
  </si>
  <si>
    <t>JUL</t>
  </si>
  <si>
    <t>AGO</t>
  </si>
  <si>
    <t>SEP</t>
  </si>
  <si>
    <t>OCT</t>
  </si>
  <si>
    <t>NOV</t>
  </si>
  <si>
    <t>DIC</t>
  </si>
  <si>
    <t xml:space="preserve">Operar un (1) Centro Distrital Logístico y de Reserva del IDIGER para un servicio 7X24 los 365 días.
1. Revisión y mantenimiento de equipos y suministros en general del CDLyR.
2. Recepción, almacenamiento, alistamiento, transporte y entrega de suministros
3. Recepcionar, almacenar, alistar, transportar y entregar suministros  en el marco de la función logística.
Entregar ayudas humanitarias de carácter no pecuniario a la población afectada por emergencias. </t>
  </si>
  <si>
    <t>Entregar ayudas humanitarias</t>
  </si>
  <si>
    <t>Estructurar y elaborar documentos y lineamientos técnico que sirvan de insumo para la estratégia EDRE</t>
  </si>
  <si>
    <t xml:space="preserve">Estrategia Distrital de Respuesta ante Emergencias, Servicios y funciones de respuesta (Versión 2021)
Estudios de caso donde se aprecie la implementación de la EDRE – MA
Sistemas de información para el manejo de emergencias y desastres actualizados
Documentos que permitan el Fortalecimiento del Sistema Distrital de Gestión de Riesgos y Cambio Climático.
Lineamientos para el plan de acción para la recuperación ante un terremoto.
Diagnóstico de la capacidad de respuesta del distrito ante emergencias
</t>
  </si>
  <si>
    <t xml:space="preserve">Sensibilización a las comunidades sobre el Sistema Comunitarios de Alertas Tempranas 
Sensibilización a   CLGR  sobre el Sistema de alerta  
Gestión con gest@r local de gestión de riesgo la identificación  de  grupos o colectivos conformados entorno al Manejo y preparación para la Respuesta con enfasis en el desarrollo de Sistemas  de Alerta comunitario.
Gestión con las depencencias del IDIGER  para la definición de espacios de coordinación en torno a los sistemas de alerta 
</t>
  </si>
  <si>
    <t>Población fortalecida en torno a los sistemas de alerta Comunitario. 
CLGR fortalecidos en torno a los sistemas de alerta Comunitario. 
Aciones gestionadas para la identificación de actores locales
Espacios de coordinación gestionados</t>
  </si>
  <si>
    <t>.75</t>
  </si>
  <si>
    <r>
      <t>2.4 Realizar  campañas educativas en las localidades priorizadas de Bogotá, D. C. sobre la gestión del riesgo y cambio climático.</t>
    </r>
    <r>
      <rPr>
        <sz val="8"/>
        <color rgb="FFFF0000"/>
        <rFont val="Arial Nova Light"/>
        <family val="2"/>
      </rPr>
      <t xml:space="preserve"> </t>
    </r>
  </si>
  <si>
    <t>PLAN ESTRATÉGICO INSTITUCIONAL - PEI 2020 - 2024</t>
  </si>
  <si>
    <t>Pendiente definir el número de periodistas y comunicadores sociales a capacitar</t>
  </si>
  <si>
    <t>Se han elaborado 8 documentos ( "Estandarización información requerida de Alcaldías Locales para Planes de Emergencia y Contingencia 2021"  2. "Lineamientos para la elaboración de Dx de capacidad de respuesta a emergencias SDGR-CC. 3. Formulación en versión inicial y propuesta de seguimiento al Plan de Acción específico Semana Santa. 4. Documento lineamientos para la elaboración del diagnóstico de capacidad de respuesta – versión inicial,  1. Elaboración de Línea base diagnóstica para actualización - Estrategia Distrital de Respuesta a Emergencias - Marco de Actuación. 2. Segunda versión del Protocolo distrital de poda y tala de árboles en riesgo de caída y situaciones de emergencia. 3. La Guía distrital para elaboración de evaluación de daños, riesgos y análisis de necesidades ante posibles afectaciones del sector agropecuario por emergencias asociadas a heladas, granizadas e incendios de la cobertura vegetal, así como la propuesta del formato de registro usuarios activos afectados por heladas, granizadas e incendio de la cobertura vegetal. 4.Se presenta el Protocolo distrital para la atención y asistencia integral masiva de comunidades. 5. Documento Lineamientos para la construcción del plan de acción para la recuperación ante un terremoto.</t>
  </si>
  <si>
    <t>Se han sensibilizado 463 personas  en Sistemas Comunitarios de Alerta Temprana y Sistema de Alerta Bogotá a un total de 50 personas entre funcionarios y población en general</t>
  </si>
  <si>
    <t>Avance cualitativo</t>
  </si>
  <si>
    <t xml:space="preserve">Acciones para el SDGR-CC desarrolladas.
</t>
  </si>
  <si>
    <t xml:space="preserve">1 Documento de propuesta de modificación del Decreto 172 de 2014 para revisión del Consejo Distrital de Riesgos </t>
  </si>
  <si>
    <t xml:space="preserve">Revisar y analizar el Decreto
Realizar a las diferentes instancias los comentarios a la operación de cada una
Proyectar la modificación </t>
  </si>
  <si>
    <t xml:space="preserve">Modificaciòn al Decreto 172 de 2014 aprobado por la Alcaldía </t>
  </si>
  <si>
    <t>No Acumula
47,1% en 2021</t>
  </si>
  <si>
    <t>Avance por Objetivo</t>
  </si>
  <si>
    <t>Código:                          DE - FT -  53</t>
  </si>
  <si>
    <t>Vigente Desde:            15/12/2020</t>
  </si>
  <si>
    <t xml:space="preserve">Versión:                            9  </t>
  </si>
  <si>
    <t>1.2. Modificar el Decreto 172 de 2014 que permita optimizar la gestión de las instancias y fortalecer su operación.</t>
  </si>
  <si>
    <t>Se proyecta iniciar esta actividad a partir de junio</t>
  </si>
  <si>
    <t>Se han entregafo 5423 ayudas humanitariass</t>
  </si>
  <si>
    <t>Programación 2021</t>
  </si>
  <si>
    <t>Ejecutado2020</t>
  </si>
  <si>
    <t>Revisar la programación de esta meta acorde a los recursos asignados.</t>
  </si>
  <si>
    <t>Se ha avanzado en el plan de acción del MIPG de acuerdo a lo programado, se realizaron las consolidaciones y publicaciones de los informes de ley como el PAAC e riesgos de corrupción, se registro el avance de las políticas MIPG en el FURAG, se ha realizado el monitoreo y seguimiento a los planes de acción y proyectos de inversión de la Entidad. Se ha adelantado la actualización de documentación del SIG, se realizaron los 12 planes estratégicos en el marco del Decreto 612 de 2018 , se encuentran publicados.</t>
  </si>
  <si>
    <t xml:space="preserve">Durante las actividades de concertación que se viene adelantando con la Corporación Autónoma Regional - CAR y la Secretaria Distrital de Planeación - SDP, en el proceso de incorporación de la Gestión de Riesgo en el POT y los estudios básicos, programas y proyectos; se realizó la definición de responsabilidades de los diferentes actores, los cuales serán la base para la formulación de los lineamientos o criterios que se requieren construir para los fenómenos amenazantes de Movimientos en masa, Avenidas torrenciales, Incendios Forestales e Inundaciones y que se reflejarán en la propuesta del articulado que será radicado por la Alcaldía Mayor de Bogotá en el mes de Mayo. </t>
  </si>
  <si>
    <t>Se consolidó y divulgó a través de los canales virtuales del IDIGER la campaña del año enfocada a la Primera Temporada de Lluvias, se realizó pauta en medios digitales, impresos, emisoras comunitari s y distritales. Se desarrolló también free press para alcanzar el objetivo trazado de impactar con el mensaje de la Primera Temporada de Lluvias</t>
  </si>
  <si>
    <t xml:space="preserve">Se han intervenido 387 cuerpos de agua en el marco del Convenio No. 531 de 2020 y este es verificado primeros 15 dias del mes siguiente por parte del supervisor que es la EAAB, quien valida el informe para la realización de los pagos. </t>
  </si>
  <si>
    <t>%</t>
  </si>
  <si>
    <t>Ejecutado
2020</t>
  </si>
  <si>
    <t>5.2 Gestionar el 100% de las acciones encaminadas al fortalecimiento de las capacidades de respuesta a emergencias.l.</t>
  </si>
  <si>
    <t xml:space="preserve"> Durante Este semestre se ralizaron las siguientes actividades relevantes:
* Formulación y seguimiento al PAAC y mapa de riesgos de corrupción..
+Asesoramiento, acompañamiento y seguimiento a los procesos en la formulación de la estrategia de la política antitrámites MIPG.
*Formulación y seguimiento a planes de mejoramiento.
* Actualizaicón de Documentos de los procesos.
*  Reporte y seguimiento plande acción de gestión Institucional.
</t>
  </si>
  <si>
    <t>No se realizó la actividad que se tenia programada para este mes, debido a que la convocatoria de los periodistas se ha complicado por el tercer pico de la pandemia. Para garantizar la participación de varios periodistas interesados en el evento, se decide aplazar su realización para el mes de julio.</t>
  </si>
  <si>
    <t>Durante este primer semestre se realizó  de manera virtual la campaña "Semana Ambiental". Se divulgaron todas las actividades en los canales de comunicación internos y externos, convocando a la ciudadanía en general a participar de interesantes charlas sobre el tema. Algunos profesionales del área participaron como moderadores en las charlas del evento.</t>
  </si>
  <si>
    <t>Durante  el primer semtre no se realizaron  Boletines  asociados al estado del tiempo, debido  que a la fecha no se cuenta con convenio del IDEAM,  sin embargo se han adelantado las siguientes tareas: 
1. Se hicieron mesas técnicas con el IDEAM en donde se revisaron y concretaron los costos de requerimientos de la infraestructura necesaria para la elaboración de los productos  que se llevaran a cabo en el marco del Convenio. 
2.los costos se incorporaron en los Estudios Previos  los cuales se enviaron a jurídica del IDEAM ya revisados por jurídica del IDIGER. 
Se recibió de parte del IDEAM la notificación de que estos Estudios Previos fueron aceptados, lo cual permitió seguir avanzando en este proceso
3.Se realizaron mesas de trabajo con jurídica del IDIGER  y con el área precontractual en donde se reunieron todos los documentos necesarios tales como estudios de mercado y estudio de sector para ser presentados al Comité de contratación. 
4 Se le envió al IDEAM una propuesta de minuta  y la complementación de otros documentos para revisión. 8. Se está a la espera de las decisiones  que se tomen en el Comité de Contratación para continuar con este proceso y así dejar lista la documentación para firmas de los directores o de la delegación de parte de ellos.</t>
  </si>
  <si>
    <t xml:space="preserve">Durante el  primer semestre  en los meses de Abril, Mayo y Junio se realizaron actividades  relacionadas c  productos generados y base de datos hidrometeorológicas actualizadas para adaptación al cambio climático .
Entre las más significativas están:
* Preparación del espacio de almacenamiento para la consolidación de datos históricos 
* Implementación de herramienta para descarga de datos históricos del SIRE y SAB versión inicial SQL 
*Implementación de herramienta para descarga de datos históricos del SIRE y SAB versión final: Descarga directa a Excel 
*Consolidación de 8 estaciones priorizadas de SIRE y SAB de precipitación y temperatura con corte 31-DIC-2020 
* Entrega del procedimiento final al grupo de trabajo y soporte a la herramienta final basada en descarga directa a Excel y lista de estaciones desde fuente externa consolidada
*Verificación de la base de datos de 4 estaciones de precipitación de acuerdo a la priorización
* Análisis y verificación de las bases de datos de las estaciones de temperatura de acuerdo al procedimiento acordado, se establecieron rangos preliminares que permiten la pre-validación  de datos.
* Análisis de eventos ocurridos durante los años 2018, 2019 y 2020 (641 Eventos), que permitió la generación de umbrales de lluvia por encharcamiento asociado a las estaciones Francisco I, Colegio Agustin Fernández y Fundación Ana Restrepo del Corral. </t>
  </si>
  <si>
    <t xml:space="preserve">Durante el primer Semestre  se realizó una sobreejecución  en el mes de  Mayo y Junio debido a  las si
guientes acciones; durante el mes de Mayo   se ejecutaron 5 acciones principales: 1) Se entregaron respuestas ante observaciones del Grupo Estratégico;
 2) Se generó reunión con Oficina Asesora Jurídica - OAJ para análisis de su propuesta jurídica, entregando su documento corregido y los soportes normativos de nuestros comentarios para su respectiva evaluación; 
3) Se atendieron las observaciones del Grupo Estratégico y de OAJ,  generando nueva versión de la propuesta técnica de términos de referencia; 
4) Se coordinó con Oficina de Comunicaciones la generación del Banner para la publicidad de la norma;
 5) Se coordinó con TIC's lo concerniente a la página Web de prueba, necesaria para la visualización preliminar de servidores y directivos previo a la socialización de la propuesta normativa en la página Web del IDIGER. 
En el mes de  Junio se realizó las siguientes actividades:
 1) Se entregó en reunión entre CPT y la SARECC del 04 de junio, el link de la página web de prueba buscando que se den directrices sob
re la socialización de la propuesta de sustitución de la Resolución 227 de 2006; 2) Se entregó cronograma actualizado para la publicidad de la propuesta y adopción de la norma que sustituya la mencionada resolución; 
3) Se generó y remitió vía mail el archivo actualizado con la presentación de la 227. del hallazgo IEC20-1.
 </t>
  </si>
  <si>
    <t xml:space="preserve">Durante el primer semestre se realizó  el e avance  de lineamientos para estudios detallados de amenaza y riesgo por fenomenos de inundación durante los meses de Mayo y Junio . 
Se avanzó en las siguientes actividades:
* Se realizó la recopilación de información, identificando las responsabilidades de las entidades frente al tema de estudios de detalle y medidas de intervención, concluyendo que deben estar a cargo de la Empresa de Acueducto y Alcantarillado de Bogotá - EAAB. 
*Se espera en los meses siguientes trabajar con dicha entidad en la construcción de los lineamientos para dichos estudios. Por otro lado, se solicitó a la Secretaría Distrital de Planeación un aumento en los plazos de entrega de dichos lineamientos. 
</t>
  </si>
  <si>
    <t>Durante el primer semestre se avanzó  en 40  lineamientos y/o criterios con medidas de reducción y adaptación al cambio climatico  durante los meses  Marzo, Abril, Mayoy Junio
.</t>
  </si>
  <si>
    <t>100.00</t>
  </si>
  <si>
    <t>200.00</t>
  </si>
  <si>
    <t>150.00</t>
  </si>
  <si>
    <t>0.00</t>
  </si>
  <si>
    <t>62.50</t>
  </si>
  <si>
    <t>1.00</t>
  </si>
  <si>
    <t>1.25</t>
  </si>
  <si>
    <t>0.83</t>
  </si>
  <si>
    <t>0.63</t>
  </si>
  <si>
    <t xml:space="preserve">Durante el primes semestre  para el mes de Junio de 2021 se tenía programado avance de construcción de componentes por fenómenos amenazantes,  Durante los meses de enero a mayo de 2021, se han realizado diferentes entregas del Documento Tecnico Soporte que compila los componentes por fenómenos amenazantes de movimientos en masa, avenidas torrenciales, incendios forestales e inundaciones. Dichas entregas han sido ajustadas de acuerdo a las observaciones y ajustes recibidas por las diferentes partes involucradas en el proceso. En el mes de Junio se realizó las reuniones de conciliación con la CAR de las cuales surigieron observaciones que fueron desarrolladas por el grupo de trabajo del IDIGER y entregadas a final del mes. </t>
  </si>
  <si>
    <t>5.Fortalecer el manejo de emergencias, calamidades y/o desastres en el marco del SDGR – CC en Bogotá D.C</t>
  </si>
  <si>
    <t>Subdirector de Manejo de Emergencias y desastres</t>
  </si>
  <si>
    <t>Duarante este primer semestre 2021  se realizon  61 acciones necesarias para la articulación y dinamización del Sistema Distrital de Gestión de Riesgos y Cambio Climático, entre estas se destacan :
*    ParticipaciónConsejo Consultivo Distrital de Gestión de Riesgos y Cambio Climatico,
* Reunión de avance en la implementación de las Acciones Afirmativas concertadas con los Pueblos Indígenas 
*.Sesión extraordinaria Comité Operativo Política Pública de Familias (6 de mayo). 8. Reunión interna para el diseño de las Campañas Comunicativas Comunidades Raizal y Negra  
*Reunión compromisos al seguimiento del Plan de Acciones Afirmativas Sector Ambiente y Secretaría de Gobierno - ajuste matrices
* Gestión para contratación referente Rrom. 
* Celebración día de la Familia 
*.Reunión Evaluación Política Pública de Ruralida
 * Reunión con Secretaría de Gobierno para la actualización del plan de acción de la Política de Servicio a la Ciudadanía 
Como es una meta constante programa en 100% no suma por tanto no acumula</t>
  </si>
  <si>
    <t>Durantte el  primer semestre se han entregado  8657 ayudas humanitarias a familias afectadas en situaciones de emergencia garantizando que estas cuenten con elementos que les permita satisfacer sus necesidades básicas de bienestar.</t>
  </si>
  <si>
    <t>Durante el primer semestre en el mes de Mayo se 
se  finalizó la etapa constructiva de la obra del sector los Laches en cumplimiento del objeto y alcance contractual que se estipula en el contrato de obra No. 586 de 2020, con su correspondiente contrato de interventoría No. 579 de 2020.  Se anexan las actas de recibo a satisfacción para los contratos No. 586 y 579 obra e interventoría respectivamente</t>
  </si>
  <si>
    <t>Duarne el  primer semestre no se  adecuarons los predios  producto de reasentamientoe en el mes de Junio, debido a  La OAJ devolvió los estudios solicitando información precisa del costo de demolición de los predios</t>
  </si>
  <si>
    <t>Durante el primer trimestre se  atendieron  110  requerimientode soluciones informaticas. Por otro lado, se ejecuta el nuevo ciclo de desarrollo para la aplicación de Centros de Reserva SLCR.</t>
  </si>
  <si>
    <t xml:space="preserve">Durante el  primer semestre se reaizaron las siguientes actividades:
*se creo un mapa con información geografica, se creo una capa geográfica con la tipificación de los eventos de emergencias 
* Actualización y creación de herramientas (Widget) para el análisis geográfico de los eventos
reportados. De la aplicación "Simulación de Emergencia". 
* se esta trabajando en la estructuración de la arquitectura de datos de la app Simulación de Emergencias.
</t>
  </si>
  <si>
    <t>Durante el   primer semestre en el mes de  Mayo se sobreejecuto  en el número de cuerpos  intervenivos se intervino más de los programados por diferentes solicitudes que se dieron en el mes, como acciones de preventivas de reducción de riesgo en la segunda temporada de lluvias comprendido en el mes de mayo.v</t>
  </si>
  <si>
    <t>Duranre el  primer semestre 2021  se sensibilizarón  a  576 personas en temas relacionados con en la integración de los sistemas de alerta con las comunidades en riesgs  así las cosas  para  el mes de  Enero  93.00 personas,  Febrero   20.00 personas  Marzo 300.00 Personas , Abril 50.00 personas y   mayo 113.00 personas.</t>
  </si>
  <si>
    <t xml:space="preserve"> Durante el  primer semestre 2021  se  han elaborado 7 documentos  con lineamientos técnicos elaborados y socializados a las Entidades Integrantes de la Mesa de Manejo para el Manejo de Emergencia:
1. Plan de Contingencia primera temporada menos lluvias 2021.
2. Plan de Emergencia y Contingencia MONSERRATE
3.Plan de Acción Específico primera temporada de lluvias 2021.
4.Protocolo Poda y Tala: Producto elaborado 
5. Guía EDRAN 
6Plan de Acción Específico - segunda temporada menos lluvias 2021 (Versión para aprobación por la Comisión Distrital para la Prevención y Mitigación de Incendios Forestales).
7Concepto Preparativos para unificación de criterios frente a instrumentos de Gestión de Riesgos desde el proceso Manejo de Emergencias y Desastres..</t>
  </si>
  <si>
    <t>Avance Promedio  por Objetivo</t>
  </si>
  <si>
    <t>Durante el  primer semestre  en los meses de Abril, Mayo y Junio se realizaron actividades  relacionadas c  productos generados y base de datos hidrometeorológicas actualizadas para adaptación al cambio climático .
Entre las más significativas están:
* Preparación del espacio de almacenamiento para la consolidación de datos históricos 
* Implementación de herramienta para descarga de datos históricos del SIRE y SAB versión inicial SQL 
*Implementación de herramienta para descarga de datos históricos del SIRE y SAB versión final: Descarga directa a Excel 
*Consolidación de 8 estaciones priorizadas de SIRE y SAB de precipitación y temperatura con corte 31-DIC-2020 
* Entrega del procedimiento final al grupo de trabajo y soporte a la herramienta final basada en descarga directa a Excel y lista de estaciones desde fuente externa consolidada
*Verificación de la base de datos de 4 estaciones de precipitación de acuerdo a la priorización
* Análisis y verificación de las bases de datos de las estaciones de temperatura de acuerdo al procedimiento acordado, se establecieron rangos preliminares que permiten la pre-validación  de datos.
* Análisis de eventos ocurridos durante los años 2018, 2019 y 2020 (641 Eventos), que permitió la generación de umbrales de lluvia por encharcamiento asociado a las estaciones Francisco I, Colegio Agustin Fernández y Fundación Ana Restrepo del Corral. 
 La programación de esta meta inicio desde el mes de  Marzo de 2021 por ello la ejecución acumulada para este año es de 30%</t>
  </si>
  <si>
    <t>Durante el primer semestre se realizó  el e avance  de lineamientos para estudios detallados de amenaza y riesgo por fenomenos de inundación durante los meses de Mayo y Junio . 
Se avanzó en las siguientes actividades:
* Se realizó la recopilación de información, identificando las responsabilidades de las entidades frente al tema de estudios de detalle y medidas de intervención, concluyendo que deben estar a cargo de la Empresa de Acueducto y Alcantarillado de Bogotá - EAAB. 
*Se espera en los meses siguientes trabajar con dicha entidad en la construcción de los lineamientos para dichos estudios. Por otro lado, se solicitó a la Secretaría Distrital de Planeación un aumento en los plazos de entrega de dichos lineamientos. 
Durante el  primer semestre no se había programado avance en lineamientos ara estudios detallados de amenaza y riesgo por fenomenos</t>
  </si>
  <si>
    <t>Número de campañas educativas realizadas
Código : CE-IE-019</t>
  </si>
  <si>
    <t>Número de periodistas y/o comunicadores sociales capacitados en gestión de riesgos y cambio climático de los identificados  
Código : CE-IE-020</t>
  </si>
  <si>
    <t>Porcentaje de requerimientos de soluciones informáticas implementadas 
Código : TI-IE-111</t>
  </si>
  <si>
    <t>Número de visores implementados
Código : TI-IE-88</t>
  </si>
  <si>
    <t>Número de cuerpos de agua intervenidos
Código: RR-IE-015</t>
  </si>
  <si>
    <t>Número de obras de mitigación para la reducción del riesgo y adaptación al cambio climático ejecutadas
Código:  RR-IE-046</t>
  </si>
  <si>
    <t>Número de predios adecuados producto del proceso de reasentamiento
Código :RR-IE-013</t>
  </si>
  <si>
    <t>Porcentaje de avance de la implementación de la estrategia de sensibilización del fortalecimiento de capacidades
Código :AC-IG-018</t>
  </si>
  <si>
    <t xml:space="preserve">Porcentaje de cumplimiento acciones implementadas del MIPG - SIG
Código : DE-IG-002 </t>
  </si>
  <si>
    <r>
      <t>2.4 Realizar  campañas educativas en las localidades priorizadas de Bogotá, D. C. sobre la gestión del riesgo y cambio climático.</t>
    </r>
    <r>
      <rPr>
        <sz val="8"/>
        <color rgb="FFFF0000"/>
        <rFont val="Century Gothic"/>
        <family val="2"/>
      </rPr>
      <t xml:space="preserve"> </t>
    </r>
  </si>
  <si>
    <t xml:space="preserve">Código:    DE - FT -  53              </t>
  </si>
  <si>
    <t xml:space="preserve">Versión:      9                   </t>
  </si>
  <si>
    <t xml:space="preserve">Vigente Desde:     15/12/2020       </t>
  </si>
  <si>
    <t xml:space="preserve">Durante el primer Semestre  se realizarón las  siguientes actividades significativas :
En el mes de Mayo
:1) Se entregaron respuestas ante observaciones del Grupo Estratégico;
 2) Se generó reunión con Oficina Asesora Jurídica - OAJ para análisis de su propuesta jurídica, entregando su documento corregido y los soportes normativos de nuestros comentarios para su respectiva evaluación; 
3) Se atendieron las observaciones del Grupo Estratégico y de OAJ,  generando nueva versión de la propuesta técnica de términos de referencia; 
4) Se coordinó con Oficina de Comunicaciones la generación del Banner para la publicidad de la norma;
 5) Se coordinó con TIC's lo concerniente a la página Web de prueba, necesaria para la visualización preliminar de servidores y directivos previo a la socialización de la propuesta normativa en la página Web del IDIGER. 
En el mes de  Junio se realizó las siguientes actividades:
 1) Se entregó en reunión entre CPT y la SARECC del 04 de junio, el link de la página web de prueba buscando que se den directrices sob
re la socialización de la propuesta de sustitución de la Resolución 227 de 2006; 2) Se entregó cronograma actualizado para la publicidad de la propuesta y adopción de la norma que sustituya la mencionada resolución; 
3) Se generó y remitió vía mail el archivo actualizado con la presentación de la 227. del hallazgo IEC20-1.
 Se evidencia  uan sobreekecución de acuerdo a lo programado
 </t>
  </si>
  <si>
    <t xml:space="preserve">Durante el primes semestre  , se han realizado diferentes entregas del Documento Tecnico Soporte que compila los componentes por fenómenos amenazantes de movimientos en masa, avenidas torrenciales, incendios forestales e inundaciones. Dichas entregas han sido ajustadas de acuerdo a las observaciones y ajustes recibidas por las diferentes partes involucradas en el proceso. En el mes de Junio se realizó las reuniones de conciliación con la CAR de las cuales surigieron observaciones que fueron desarrolladas por el grupo de trabajo del IDIGER y entregadas a final del mes. </t>
  </si>
  <si>
    <t>Durante el primer semestre en el mes de Mayo se  se  finalizó la etapa constructiva de la obra del sector los Laches en cumplimiento del objeto y alcance contractual que se estipula en el contrato de obra No. 586 de 2020, con su correspondiente contrato de interventoría No. 579 de 2020.  Se anexan las actas de recibo a satisfacción para los contratos No. 586 y 579 obra e interventoría respectivamente</t>
  </si>
  <si>
    <t>Durante  el primer semestre se intervinieron 129 cuerpos de agua con actividades de limpieza, se intervinieron más de los proyectados en el primer semestre, debido a las   acciones de preventivas de reducción de riesgo en la segunda temporada de lluvias comprendido entre los meses de Abril y Mayo.</t>
  </si>
  <si>
    <t>Durante el primer semestreno se  adecuarons los predios  producto de reasentamientoe en el mes de Junio, debido a  La OAJ devolvió los estudios solicitando información precisa del costo de demolición de los predios</t>
  </si>
  <si>
    <t xml:space="preserve"> Durante este primer  semestre se ralizaron las siguientes actividades relevantes 
* Formulación y seguimiento al Plan Anticorrupción y de Atención al Ciudadano (PAAC)
* Seguimiento al mapa de riesgos institucional
* Asesoramiento y acompañamiento a los procesos en la actualización y publicación de documentos, *Seguimiento a planes de acción de gestión institucional   y planes de mejoramiento 
 *Actualización y seguimiento del menú de transparencia resolución 1518 del 2020 en la página web institucional.</t>
  </si>
  <si>
    <t>Durante el segundo semestre dell 2021 se realizará la estructuración de la estratégia, la definición de los componentes y se presentará al CIDG para su aprobación e implementación en 2022.</t>
  </si>
  <si>
    <t>Durante  el primer semtre no se realizaron  Boletines  asociados al estado del tiempo, debido  que a la fecha no se cuenta con convenio del IDEAM,  sin embargo se han adelantado las siguientes tareas: 
1. Se hicieron mesas técnicas con el IDEAM en donde se revisaron y concretaron los costos de requerimientos de la infraestructura necesaria para la elaboración de los productos  que se llevaran a cabo en el marco del Convenio. 
2.los costos se incorporaron en los Estudios Previos  los cuales se enviaron a jurídica del IDEAM ya revisados por jurídica del IDIGER. 
Se recibió de parte del IDEAM la notificación de que estos Estudios Previos fueron aceptados, lo cual permitió seguir avanzando en este proceso
3.Se realizaron mesas de trabajo con jurídica del IDIGER  y con el área precontractual en donde se reunieron todos los documentos necesarios tales como estudios de mercado y estudio de sector para ser presentados al Comité de contratación. 
4 Se le envió al IDEAM una propuesta de minuta  y la complementación de otros documentos para revisión. 8. Se está a la espera de las decisiones  que se tomen en el Comité de Contratación para continuar con este proceso y así dejar lista la documentación para firmas de los directores o de la delegación de parte de ellos.</t>
  </si>
  <si>
    <r>
      <t xml:space="preserve">Porcentaje de avance de lineamientos y/o criterios desarrollados
</t>
    </r>
    <r>
      <rPr>
        <b/>
        <sz val="8"/>
        <color theme="1"/>
        <rFont val="Century Gothic"/>
        <family val="2"/>
      </rPr>
      <t>Código : CR-IE-009</t>
    </r>
  </si>
  <si>
    <r>
      <t xml:space="preserve">Porcentaje de avance de construcción de componentes por fenómenos amenazantes que hacen parte del documento
</t>
    </r>
    <r>
      <rPr>
        <b/>
        <sz val="8"/>
        <color theme="1"/>
        <rFont val="Century Gothic"/>
        <family val="2"/>
      </rPr>
      <t>Código : CR-IE-008</t>
    </r>
  </si>
  <si>
    <r>
      <t xml:space="preserve">Porcentaje de lineamientos  para la realizacion de los estudios detallados de amenaza y riesgo por fenomenos de inundación generados 
</t>
    </r>
    <r>
      <rPr>
        <b/>
        <sz val="8"/>
        <color theme="1"/>
        <rFont val="Century Gothic"/>
        <family val="2"/>
      </rPr>
      <t xml:space="preserve">
Código : CR-IE-006</t>
    </r>
  </si>
  <si>
    <r>
      <t xml:space="preserve">Porcentaje de productos del estado del tiempo generados 
</t>
    </r>
    <r>
      <rPr>
        <b/>
        <sz val="8"/>
        <color theme="1"/>
        <rFont val="Century Gothic"/>
        <family val="2"/>
      </rPr>
      <t>Código :  CR-IE-004</t>
    </r>
  </si>
  <si>
    <r>
      <t xml:space="preserve">Porcentaje de acciones de articulación y dinamización del SDGR-CC realizadas
</t>
    </r>
    <r>
      <rPr>
        <b/>
        <sz val="8"/>
        <color theme="1"/>
        <rFont val="Century Gothic"/>
        <family val="2"/>
      </rPr>
      <t>Código :  DE-IG-001</t>
    </r>
  </si>
  <si>
    <r>
      <t xml:space="preserve">Número de campañas educativas realizadas
</t>
    </r>
    <r>
      <rPr>
        <b/>
        <sz val="8"/>
        <color theme="1"/>
        <rFont val="Century Gothic"/>
        <family val="2"/>
      </rPr>
      <t>Código : CE-IE-019</t>
    </r>
  </si>
  <si>
    <r>
      <t xml:space="preserve">Número de periodistas y/o comunicadores sociales capacitados en gestión de riesgos y cambio climático de los identificados  
</t>
    </r>
    <r>
      <rPr>
        <b/>
        <sz val="8"/>
        <color theme="1"/>
        <rFont val="Century Gothic"/>
        <family val="2"/>
      </rPr>
      <t>Código : CE-IE-020</t>
    </r>
  </si>
  <si>
    <r>
      <t xml:space="preserve">Porcentaje de requerimientos de soluciones informáticas implementadas 
</t>
    </r>
    <r>
      <rPr>
        <b/>
        <sz val="8"/>
        <color theme="1"/>
        <rFont val="Century Gothic"/>
        <family val="2"/>
      </rPr>
      <t>Código : TI-IE-111</t>
    </r>
  </si>
  <si>
    <r>
      <t xml:space="preserve">Número de visores implementados
</t>
    </r>
    <r>
      <rPr>
        <b/>
        <sz val="8"/>
        <color theme="1"/>
        <rFont val="Century Gothic"/>
        <family val="2"/>
      </rPr>
      <t>Código : TI-IE-88</t>
    </r>
  </si>
  <si>
    <r>
      <t xml:space="preserve">Número de cuerpos de agua intervenidos
</t>
    </r>
    <r>
      <rPr>
        <b/>
        <sz val="8"/>
        <color theme="1"/>
        <rFont val="Century Gothic"/>
        <family val="2"/>
      </rPr>
      <t>Código: RR-IE-015</t>
    </r>
  </si>
  <si>
    <r>
      <t xml:space="preserve">Número de obras de mitigación para la reducción del riesgo y adaptación al cambio climático ejecutadas
</t>
    </r>
    <r>
      <rPr>
        <b/>
        <sz val="8"/>
        <color theme="1"/>
        <rFont val="Century Gothic"/>
        <family val="2"/>
      </rPr>
      <t>Código:  RR-IE-046</t>
    </r>
  </si>
  <si>
    <r>
      <t xml:space="preserve">Número de predios adecuados producto del proceso de reasentamiento
</t>
    </r>
    <r>
      <rPr>
        <b/>
        <sz val="8"/>
        <color theme="1"/>
        <rFont val="Century Gothic"/>
        <family val="2"/>
      </rPr>
      <t>Código :RR-IE-013</t>
    </r>
  </si>
  <si>
    <r>
      <t xml:space="preserve">Porcentaje de avance de la implementación de la estrategia de sensibilización del fortalecimiento de capacidades
</t>
    </r>
    <r>
      <rPr>
        <b/>
        <sz val="8"/>
        <color theme="1"/>
        <rFont val="Century Gothic"/>
        <family val="2"/>
      </rPr>
      <t>Código :AC-IG-018</t>
    </r>
  </si>
  <si>
    <r>
      <t xml:space="preserve">Porcentaje de cumplimiento acciones implementadas del MIPG - SIG
</t>
    </r>
    <r>
      <rPr>
        <b/>
        <sz val="8"/>
        <color theme="1"/>
        <rFont val="Century Gothic"/>
        <family val="2"/>
      </rPr>
      <t xml:space="preserve">Código : DE-IG-002 </t>
    </r>
  </si>
  <si>
    <r>
      <t xml:space="preserve">Porcentaje de bases de datos actualizadas para la adaptación 
</t>
    </r>
    <r>
      <rPr>
        <b/>
        <sz val="8"/>
        <color theme="1"/>
        <rFont val="Century Gothic"/>
        <family val="2"/>
      </rPr>
      <t>Código : CR-IE-113</t>
    </r>
  </si>
  <si>
    <r>
      <t xml:space="preserve">Número de propuestas tecnicas y juridicas de ajuste de la Resolución 227 de 2006
</t>
    </r>
    <r>
      <rPr>
        <b/>
        <sz val="8"/>
        <color theme="1"/>
        <rFont val="Century Gothic"/>
        <family val="2"/>
      </rPr>
      <t>Código : CR-IE-007</t>
    </r>
  </si>
  <si>
    <t>Documentos con lineamientos técnicos elaborados y socializados 
ME-IG-011</t>
  </si>
  <si>
    <t>Porcentaje de documentos con lineamientos técnicos elaborados y socializados a las Entidades Integrantes de la Mesa de Manejo para el Manejo de Emergencias</t>
  </si>
  <si>
    <t>Estructura y elaborar documentos</t>
  </si>
  <si>
    <t xml:space="preserve">Estrategia Distrital de Respuesta ante Emergencias, Servicios y funciones de respuesta (Versión 2021)
Estudios de caso donde se aprecie la implementación de la EDRE – MA
Sistemas de información para el manejo de emergencias y desastres actualizados
Documentos que permitan el Fortalecimiento del Sistema Distrital de Gestión de Riesgos y Cambio Climático.
Lineamientos para el plan de acción para la recuperación ante un terremoto.
Diagnóstico de la capacidad de respuesta del distrito ante emergencias
1. Revisión y mantenimiento de equipos y suministros en general del CDLyR.
2. Recepción, almacenamiento, alistamiento, transporte y entrega de suministros
3. Recepcionar, almacenar, alistar, transportar y entregar suministros  en el marco de la función logística.
Entregar ayudas humanitarias de carácter no pecuniario a la población afectada por emergencias. </t>
  </si>
  <si>
    <t>Durante el primer semestre  se realizó 7 documentos con lineamientos técnicos elaborados y socializados</t>
  </si>
  <si>
    <t xml:space="preserve">Duarante este primer semestre 2021  se realizon  61 acciones necesarias para la articulación y dinamización del Sistema Distrital de Gestión de Riesgos y Cambio Climático, entre estas se destacan :
*    ParticipaciónConsejo Consultivo Distrital de Gestión de Riesgos y Cambio Climatico,
* Reunión de avance en la implementación de las Acciones Afirmativas concertadas con los Pueblos Indígenas 
*.Sesión extraordinaria Comité Operativo Política Pública de Familias (6 de mayo). 8. Reunión interna para el diseño de las Campañas Comunicativas Comunidades Raizal y Negra  
*Reunión compromisos al seguimiento del Plan de Acciones Afirmativas Sector Ambiente y Secretaría de Gobierno - ajuste matrices
* Gestión para contratación referente Rrom. 
* Celebración día de la Familia 
*.Reunión Evaluación Política Pública de Ruralida
 * Reunión con Secretaría de Gobierno para la actualización del plan de acción de la Política de Servicio a la Ciudadanía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</si>
</sst>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8" x14ac:knownFonts="1">
    <font>
      <sz val="11"/>
      <color theme="1"/>
      <name val="Calibri"/>
      <family val="2"/>
      <scheme val="minor"/>
    </font>
    <font>
      <sz val="11"/>
      <color theme="1"/>
      <name val="Calibri"/>
      <family val="2"/>
      <scheme val="minor"/>
    </font>
    <font>
      <sz val="10"/>
      <name val="Arial"/>
      <family val="2"/>
    </font>
    <font>
      <sz val="7"/>
      <color theme="1"/>
      <name val="Calibri Light"/>
      <family val="2"/>
      <scheme val="major"/>
    </font>
    <font>
      <sz val="8"/>
      <color theme="1"/>
      <name val="Arial Nova Light"/>
      <family val="2"/>
    </font>
    <font>
      <b/>
      <sz val="10"/>
      <color theme="1"/>
      <name val="Arial Nova Light"/>
      <family val="2"/>
    </font>
    <font>
      <b/>
      <sz val="8"/>
      <color theme="1"/>
      <name val="Arial Nova Light"/>
      <family val="2"/>
    </font>
    <font>
      <b/>
      <sz val="8"/>
      <color theme="0"/>
      <name val="Arial Nova Light"/>
      <family val="2"/>
    </font>
    <font>
      <sz val="8"/>
      <name val="Arial Nova Light"/>
      <family val="2"/>
    </font>
    <font>
      <sz val="7"/>
      <color theme="1"/>
      <name val="Arial Nova Light"/>
      <family val="2"/>
    </font>
    <font>
      <sz val="7"/>
      <name val="Arial Nova Light"/>
      <family val="2"/>
    </font>
    <font>
      <sz val="11"/>
      <color theme="1"/>
      <name val="Arial Nova Light"/>
      <family val="2"/>
    </font>
    <font>
      <b/>
      <sz val="11"/>
      <color theme="1"/>
      <name val="Arial Nova Light"/>
      <family val="2"/>
    </font>
    <font>
      <sz val="10"/>
      <name val="Arial Nova Light"/>
      <family val="2"/>
    </font>
    <font>
      <b/>
      <sz val="8"/>
      <color theme="4" tint="-0.499984740745262"/>
      <name val="Arial Nova Light"/>
      <family val="2"/>
    </font>
    <font>
      <sz val="8"/>
      <color indexed="8"/>
      <name val="Arial Nova Light"/>
      <family val="2"/>
    </font>
    <font>
      <sz val="8"/>
      <color theme="3" tint="-0.499984740745262"/>
      <name val="Arial Nova Light"/>
      <family val="2"/>
    </font>
    <font>
      <b/>
      <sz val="8"/>
      <color theme="3" tint="-0.499984740745262"/>
      <name val="Arial Nova Light"/>
      <family val="2"/>
    </font>
    <font>
      <sz val="8"/>
      <color rgb="FFFF0000"/>
      <name val="Arial Nova Light"/>
      <family val="2"/>
    </font>
    <font>
      <sz val="8"/>
      <color theme="0"/>
      <name val="Arial Nova Light"/>
      <family val="2"/>
    </font>
    <font>
      <sz val="7"/>
      <color rgb="FF000000"/>
      <name val="Arial Nova Light"/>
      <family val="2"/>
    </font>
    <font>
      <b/>
      <sz val="8"/>
      <color theme="9" tint="-0.499984740745262"/>
      <name val="Arial Nova Light"/>
      <family val="2"/>
    </font>
    <font>
      <b/>
      <sz val="8"/>
      <color indexed="8"/>
      <name val="Arial Nova Light"/>
      <family val="2"/>
    </font>
    <font>
      <b/>
      <sz val="14"/>
      <color theme="9" tint="-0.249977111117893"/>
      <name val="Arial Nova Light"/>
      <family val="2"/>
    </font>
    <font>
      <b/>
      <sz val="6"/>
      <color theme="9" tint="-0.499984740745262"/>
      <name val="Arial Nova Light"/>
      <family val="2"/>
    </font>
    <font>
      <b/>
      <sz val="9"/>
      <color theme="1"/>
      <name val="Arial Nova Light"/>
      <family val="2"/>
    </font>
    <font>
      <sz val="7"/>
      <color rgb="FFFF0000"/>
      <name val="Calibri Light"/>
      <family val="2"/>
      <scheme val="major"/>
    </font>
    <font>
      <sz val="11"/>
      <color theme="1"/>
      <name val="Arial"/>
      <family val="2"/>
    </font>
    <font>
      <b/>
      <sz val="8"/>
      <color theme="1"/>
      <name val="Century Gothic"/>
      <family val="2"/>
    </font>
    <font>
      <sz val="8"/>
      <color theme="1"/>
      <name val="Century Gothic"/>
      <family val="2"/>
    </font>
    <font>
      <b/>
      <sz val="14"/>
      <color theme="9" tint="-0.249977111117893"/>
      <name val="Century Gothic"/>
      <family val="2"/>
    </font>
    <font>
      <sz val="8"/>
      <name val="Century Gothic"/>
      <family val="2"/>
    </font>
    <font>
      <sz val="7"/>
      <color theme="1"/>
      <name val="Century Gothic"/>
      <family val="2"/>
    </font>
    <font>
      <sz val="8"/>
      <color rgb="FFFF0000"/>
      <name val="Century Gothic"/>
      <family val="2"/>
    </font>
    <font>
      <sz val="8"/>
      <color theme="0"/>
      <name val="Century Gothic"/>
      <family val="2"/>
    </font>
    <font>
      <b/>
      <sz val="7"/>
      <color theme="1"/>
      <name val="Century Gothic"/>
      <family val="2"/>
    </font>
    <font>
      <sz val="8"/>
      <color rgb="FF000000"/>
      <name val="Century Gothic"/>
      <family val="2"/>
    </font>
    <font>
      <sz val="8"/>
      <color theme="1"/>
      <name val="Arial"/>
      <family val="2"/>
    </font>
  </fonts>
  <fills count="3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bgColor rgb="FFFFFFFF"/>
      </patternFill>
    </fill>
    <fill>
      <patternFill patternType="solid">
        <fgColor rgb="FF92D05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rgb="FFEDE2F6"/>
        <bgColor indexed="64"/>
      </patternFill>
    </fill>
    <fill>
      <patternFill patternType="solid">
        <fgColor rgb="FFFFFFFF"/>
        <bgColor indexed="64"/>
      </patternFill>
    </fill>
    <fill>
      <patternFill patternType="solid">
        <fgColor rgb="FFFFC000"/>
        <bgColor indexed="64"/>
      </patternFill>
    </fill>
    <fill>
      <patternFill patternType="solid">
        <fgColor theme="5" tint="-0.249977111117893"/>
        <bgColor indexed="64"/>
      </patternFill>
    </fill>
    <fill>
      <patternFill patternType="solid">
        <fgColor rgb="FFFFFF00"/>
        <bgColor indexed="64"/>
      </patternFill>
    </fill>
    <fill>
      <patternFill patternType="solid">
        <fgColor rgb="FFFF0000"/>
        <bgColor indexed="64"/>
      </patternFill>
    </fill>
    <fill>
      <patternFill patternType="solid">
        <fgColor theme="9" tint="-0.499984740745262"/>
        <bgColor indexed="58"/>
      </patternFill>
    </fill>
    <fill>
      <patternFill patternType="solid">
        <fgColor theme="9" tint="-0.249977111117893"/>
        <bgColor indexed="64"/>
      </patternFill>
    </fill>
    <fill>
      <patternFill patternType="solid">
        <fgColor theme="9" tint="0.59999389629810485"/>
        <bgColor indexed="64"/>
      </patternFill>
    </fill>
    <fill>
      <patternFill patternType="solid">
        <fgColor theme="2"/>
        <bgColor indexed="64"/>
      </patternFill>
    </fill>
    <fill>
      <patternFill patternType="solid">
        <fgColor rgb="FFF4AD7C"/>
        <bgColor indexed="64"/>
      </patternFill>
    </fill>
    <fill>
      <patternFill patternType="solid">
        <fgColor rgb="FFFFE89F"/>
        <bgColor indexed="64"/>
      </patternFill>
    </fill>
    <fill>
      <patternFill patternType="solid">
        <fgColor rgb="FF00B050"/>
        <bgColor indexed="64"/>
      </patternFill>
    </fill>
    <fill>
      <patternFill patternType="solid">
        <fgColor rgb="FFD6DCE4"/>
        <bgColor rgb="FFD6DCE4"/>
      </patternFill>
    </fill>
    <fill>
      <patternFill patternType="solid">
        <fgColor theme="9" tint="0.79998168889431442"/>
        <bgColor indexed="58"/>
      </patternFill>
    </fill>
    <fill>
      <patternFill patternType="solid">
        <fgColor theme="8" tint="0.59999389629810485"/>
        <bgColor indexed="64"/>
      </patternFill>
    </fill>
    <fill>
      <patternFill patternType="solid">
        <fgColor theme="0"/>
        <bgColor rgb="FFD6DCE4"/>
      </patternFill>
    </fill>
    <fill>
      <patternFill patternType="solid">
        <fgColor theme="0"/>
        <bgColor indexed="58"/>
      </patternFill>
    </fill>
  </fills>
  <borders count="56">
    <border>
      <left/>
      <right/>
      <top/>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theme="8" tint="0.39982299264503923"/>
      </left>
      <right style="thin">
        <color theme="8" tint="0.39982299264503923"/>
      </right>
      <top style="thin">
        <color theme="8" tint="0.39982299264503923"/>
      </top>
      <bottom style="thin">
        <color theme="8" tint="0.39982299264503923"/>
      </bottom>
      <diagonal/>
    </border>
    <border>
      <left style="thin">
        <color theme="8" tint="0.39982299264503923"/>
      </left>
      <right style="thin">
        <color theme="8" tint="0.39982299264503923"/>
      </right>
      <top style="thin">
        <color theme="8" tint="0.39982299264503923"/>
      </top>
      <bottom/>
      <diagonal/>
    </border>
    <border>
      <left style="thin">
        <color theme="8" tint="0.39982299264503923"/>
      </left>
      <right style="thin">
        <color theme="8" tint="0.39982299264503923"/>
      </right>
      <top/>
      <bottom/>
      <diagonal/>
    </border>
    <border>
      <left style="thin">
        <color theme="8" tint="0.39982299264503923"/>
      </left>
      <right style="thin">
        <color theme="8" tint="0.39982299264503923"/>
      </right>
      <top/>
      <bottom style="thin">
        <color theme="8" tint="0.39982299264503923"/>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8" tint="0.39988402966399123"/>
      </left>
      <right style="thin">
        <color theme="8" tint="0.39988402966399123"/>
      </right>
      <top style="thin">
        <color theme="8" tint="0.39988402966399123"/>
      </top>
      <bottom style="thin">
        <color theme="8" tint="0.39988402966399123"/>
      </bottom>
      <diagonal/>
    </border>
    <border>
      <left style="medium">
        <color theme="8" tint="0.39985351115451523"/>
      </left>
      <right style="thin">
        <color theme="8" tint="0.39988402966399123"/>
      </right>
      <top style="medium">
        <color theme="8" tint="0.39985351115451523"/>
      </top>
      <bottom style="thin">
        <color theme="8" tint="0.39988402966399123"/>
      </bottom>
      <diagonal/>
    </border>
    <border>
      <left style="thin">
        <color theme="8" tint="0.39988402966399123"/>
      </left>
      <right style="thin">
        <color theme="8" tint="0.39988402966399123"/>
      </right>
      <top style="medium">
        <color theme="8" tint="0.39985351115451523"/>
      </top>
      <bottom style="thin">
        <color theme="8" tint="0.39988402966399123"/>
      </bottom>
      <diagonal/>
    </border>
    <border>
      <left style="medium">
        <color theme="8" tint="0.39985351115451523"/>
      </left>
      <right style="thin">
        <color theme="8" tint="0.39988402966399123"/>
      </right>
      <top style="thin">
        <color theme="8" tint="0.39988402966399123"/>
      </top>
      <bottom style="thin">
        <color theme="8" tint="0.39988402966399123"/>
      </bottom>
      <diagonal/>
    </border>
    <border>
      <left style="medium">
        <color theme="8" tint="0.39985351115451523"/>
      </left>
      <right style="thin">
        <color theme="8" tint="0.39988402966399123"/>
      </right>
      <top style="thin">
        <color theme="8" tint="0.39988402966399123"/>
      </top>
      <bottom style="medium">
        <color theme="8" tint="0.39985351115451523"/>
      </bottom>
      <diagonal/>
    </border>
    <border>
      <left style="thin">
        <color theme="8" tint="0.39988402966399123"/>
      </left>
      <right style="thin">
        <color theme="8" tint="0.39988402966399123"/>
      </right>
      <top style="thin">
        <color theme="8" tint="0.39988402966399123"/>
      </top>
      <bottom style="medium">
        <color theme="8" tint="0.39985351115451523"/>
      </bottom>
      <diagonal/>
    </border>
    <border>
      <left style="thin">
        <color theme="8" tint="0.39988402966399123"/>
      </left>
      <right/>
      <top style="medium">
        <color theme="8" tint="0.39985351115451523"/>
      </top>
      <bottom style="thin">
        <color theme="8" tint="0.39988402966399123"/>
      </bottom>
      <diagonal/>
    </border>
    <border>
      <left/>
      <right/>
      <top style="medium">
        <color theme="8" tint="0.39985351115451523"/>
      </top>
      <bottom style="thin">
        <color theme="8" tint="0.39988402966399123"/>
      </bottom>
      <diagonal/>
    </border>
    <border>
      <left/>
      <right style="thin">
        <color theme="8" tint="0.39988402966399123"/>
      </right>
      <top style="medium">
        <color theme="8" tint="0.39985351115451523"/>
      </top>
      <bottom style="thin">
        <color theme="8" tint="0.39988402966399123"/>
      </bottom>
      <diagonal/>
    </border>
    <border>
      <left style="thin">
        <color theme="8" tint="0.39988402966399123"/>
      </left>
      <right/>
      <top style="medium">
        <color theme="8" tint="0.39985351115451523"/>
      </top>
      <bottom/>
      <diagonal/>
    </border>
    <border>
      <left/>
      <right/>
      <top style="medium">
        <color theme="8" tint="0.39985351115451523"/>
      </top>
      <bottom/>
      <diagonal/>
    </border>
    <border>
      <left/>
      <right style="thin">
        <color theme="8" tint="0.39988402966399123"/>
      </right>
      <top style="medium">
        <color theme="8" tint="0.39985351115451523"/>
      </top>
      <bottom/>
      <diagonal/>
    </border>
    <border>
      <left style="thin">
        <color theme="8" tint="0.39988402966399123"/>
      </left>
      <right/>
      <top/>
      <bottom style="thin">
        <color theme="8" tint="0.39988402966399123"/>
      </bottom>
      <diagonal/>
    </border>
    <border>
      <left/>
      <right/>
      <top/>
      <bottom style="thin">
        <color theme="8" tint="0.39988402966399123"/>
      </bottom>
      <diagonal/>
    </border>
    <border>
      <left/>
      <right style="thin">
        <color theme="8" tint="0.39988402966399123"/>
      </right>
      <top/>
      <bottom style="thin">
        <color theme="8" tint="0.39988402966399123"/>
      </bottom>
      <diagonal/>
    </border>
    <border>
      <left style="medium">
        <color theme="8" tint="0.39985351115451523"/>
      </left>
      <right style="thin">
        <color theme="8" tint="0.39988402966399123"/>
      </right>
      <top style="thin">
        <color theme="8" tint="0.39988402966399123"/>
      </top>
      <bottom/>
      <diagonal/>
    </border>
    <border>
      <left style="medium">
        <color theme="8" tint="0.39985351115451523"/>
      </left>
      <right style="thin">
        <color theme="8" tint="0.39988402966399123"/>
      </right>
      <top/>
      <bottom style="thin">
        <color theme="8" tint="0.39988402966399123"/>
      </bottom>
      <diagonal/>
    </border>
    <border>
      <left style="thin">
        <color theme="8" tint="0.39988402966399123"/>
      </left>
      <right style="thin">
        <color theme="8" tint="0.39988402966399123"/>
      </right>
      <top style="thin">
        <color theme="8" tint="0.39988402966399123"/>
      </top>
      <bottom/>
      <diagonal/>
    </border>
    <border>
      <left style="thin">
        <color theme="8" tint="0.39988402966399123"/>
      </left>
      <right style="thin">
        <color theme="8" tint="0.39988402966399123"/>
      </right>
      <top/>
      <bottom style="thin">
        <color theme="8" tint="0.39988402966399123"/>
      </bottom>
      <diagonal/>
    </border>
    <border>
      <left style="thin">
        <color theme="8" tint="-0.24994659260841701"/>
      </left>
      <right style="thin">
        <color theme="8" tint="-0.24994659260841701"/>
      </right>
      <top style="thin">
        <color theme="8" tint="-0.24994659260841701"/>
      </top>
      <bottom/>
      <diagonal/>
    </border>
    <border>
      <left style="thin">
        <color theme="8" tint="0.39988402966399123"/>
      </left>
      <right/>
      <top style="thin">
        <color theme="8" tint="0.39988402966399123"/>
      </top>
      <bottom style="thin">
        <color theme="8" tint="0.39988402966399123"/>
      </bottom>
      <diagonal/>
    </border>
    <border>
      <left style="thin">
        <color theme="8" tint="0.39988402966399123"/>
      </left>
      <right/>
      <top style="thin">
        <color theme="8" tint="0.39988402966399123"/>
      </top>
      <bottom style="medium">
        <color theme="8" tint="0.39985351115451523"/>
      </bottom>
      <diagonal/>
    </border>
    <border>
      <left style="medium">
        <color theme="8" tint="0.39979247413556324"/>
      </left>
      <right style="medium">
        <color theme="8" tint="0.39979247413556324"/>
      </right>
      <top style="medium">
        <color theme="8" tint="0.39979247413556324"/>
      </top>
      <bottom/>
      <diagonal/>
    </border>
    <border>
      <left style="medium">
        <color theme="8" tint="0.39979247413556324"/>
      </left>
      <right style="medium">
        <color theme="8" tint="0.39979247413556324"/>
      </right>
      <top/>
      <bottom/>
      <diagonal/>
    </border>
    <border>
      <left style="medium">
        <color theme="8" tint="0.39979247413556324"/>
      </left>
      <right style="medium">
        <color theme="8" tint="0.39979247413556324"/>
      </right>
      <top/>
      <bottom style="medium">
        <color theme="8" tint="0.39982299264503923"/>
      </bottom>
      <diagonal/>
    </border>
    <border>
      <left style="medium">
        <color theme="8" tint="0.39979247413556324"/>
      </left>
      <right style="medium">
        <color theme="8" tint="0.39979247413556324"/>
      </right>
      <top/>
      <bottom style="thin">
        <color theme="8" tint="0.39988402966399123"/>
      </bottom>
      <diagonal/>
    </border>
    <border>
      <left style="medium">
        <color theme="8" tint="0.39979247413556324"/>
      </left>
      <right style="medium">
        <color theme="8" tint="0.39979247413556324"/>
      </right>
      <top style="thin">
        <color theme="8" tint="0.39988402966399123"/>
      </top>
      <bottom/>
      <diagonal/>
    </border>
    <border>
      <left style="medium">
        <color theme="8" tint="0.39979247413556324"/>
      </left>
      <right style="medium">
        <color theme="8" tint="0.39979247413556324"/>
      </right>
      <top style="thin">
        <color theme="8" tint="0.39988402966399123"/>
      </top>
      <bottom style="thin">
        <color theme="8" tint="0.39988402966399123"/>
      </bottom>
      <diagonal/>
    </border>
    <border>
      <left style="medium">
        <color theme="8" tint="0.39979247413556324"/>
      </left>
      <right style="medium">
        <color theme="8" tint="0.39979247413556324"/>
      </right>
      <top style="thin">
        <color theme="8" tint="0.39988402966399123"/>
      </top>
      <bottom style="medium">
        <color theme="8" tint="0.39979247413556324"/>
      </bottom>
      <diagonal/>
    </border>
    <border>
      <left style="medium">
        <color theme="8" tint="0.39994506668294322"/>
      </left>
      <right style="medium">
        <color theme="8" tint="0.39994506668294322"/>
      </right>
      <top style="medium">
        <color theme="8" tint="0.39994506668294322"/>
      </top>
      <bottom/>
      <diagonal/>
    </border>
    <border>
      <left style="medium">
        <color theme="8" tint="0.39994506668294322"/>
      </left>
      <right style="medium">
        <color theme="8" tint="0.39994506668294322"/>
      </right>
      <top/>
      <bottom/>
      <diagonal/>
    </border>
    <border>
      <left style="medium">
        <color theme="8" tint="0.39994506668294322"/>
      </left>
      <right style="medium">
        <color theme="8" tint="0.39994506668294322"/>
      </right>
      <top/>
      <bottom style="medium">
        <color theme="8" tint="0.39994506668294322"/>
      </bottom>
      <diagonal/>
    </border>
    <border>
      <left style="thin">
        <color theme="8" tint="0.39988402966399123"/>
      </left>
      <right style="thin">
        <color theme="8" tint="0.39988402966399123"/>
      </right>
      <top/>
      <bottom/>
      <diagonal/>
    </border>
    <border>
      <left style="medium">
        <color theme="8" tint="0.39985351115451523"/>
      </left>
      <right style="thin">
        <color theme="8" tint="0.39988402966399123"/>
      </right>
      <top/>
      <bottom/>
      <diagonal/>
    </border>
    <border>
      <left/>
      <right style="thin">
        <color theme="8" tint="0.39988402966399123"/>
      </right>
      <top style="thin">
        <color theme="8" tint="0.39988402966399123"/>
      </top>
      <bottom style="thin">
        <color theme="8" tint="0.39988402966399123"/>
      </bottom>
      <diagonal/>
    </border>
    <border>
      <left style="thin">
        <color theme="8" tint="0.39988402966399123"/>
      </left>
      <right style="thin">
        <color theme="8" tint="0.39988402966399123"/>
      </right>
      <top style="medium">
        <color theme="8" tint="0.39985351115451523"/>
      </top>
      <bottom/>
      <diagonal/>
    </border>
    <border>
      <left style="medium">
        <color theme="8" tint="0.39994506668294322"/>
      </left>
      <right/>
      <top/>
      <bottom/>
      <diagonal/>
    </border>
    <border>
      <left style="thin">
        <color theme="8" tint="0.39988402966399123"/>
      </left>
      <right style="medium">
        <color theme="8" tint="0.39979247413556324"/>
      </right>
      <top style="medium">
        <color theme="8" tint="0.39985351115451523"/>
      </top>
      <bottom/>
      <diagonal/>
    </border>
    <border>
      <left style="thin">
        <color theme="8" tint="0.39988402966399123"/>
      </left>
      <right style="medium">
        <color theme="8" tint="0.39979247413556324"/>
      </right>
      <top/>
      <bottom/>
      <diagonal/>
    </border>
    <border>
      <left style="thin">
        <color theme="8" tint="0.39988402966399123"/>
      </left>
      <right style="medium">
        <color theme="8" tint="0.39979247413556324"/>
      </right>
      <top/>
      <bottom style="thin">
        <color theme="8" tint="0.39988402966399123"/>
      </bottom>
      <diagonal/>
    </border>
    <border>
      <left style="thin">
        <color theme="8" tint="0.39988402966399123"/>
      </left>
      <right/>
      <top style="thin">
        <color theme="8" tint="0.39988402966399123"/>
      </top>
      <bottom/>
      <diagonal/>
    </border>
    <border>
      <left/>
      <right style="thin">
        <color theme="8" tint="0.39988402966399123"/>
      </right>
      <top style="thin">
        <color theme="8" tint="0.39988402966399123"/>
      </top>
      <bottom/>
      <diagonal/>
    </border>
    <border>
      <left/>
      <right style="medium">
        <color theme="8" tint="0.39994506668294322"/>
      </right>
      <top style="medium">
        <color theme="8" tint="0.39985351115451523"/>
      </top>
      <bottom/>
      <diagonal/>
    </border>
    <border>
      <left style="thin">
        <color theme="8" tint="0.39988402966399123"/>
      </left>
      <right/>
      <top/>
      <bottom/>
      <diagonal/>
    </border>
    <border>
      <left/>
      <right style="medium">
        <color theme="8" tint="0.39994506668294322"/>
      </right>
      <top/>
      <bottom/>
      <diagonal/>
    </border>
    <border>
      <left style="thin">
        <color theme="8" tint="0.39988402966399123"/>
      </left>
      <right/>
      <top/>
      <bottom style="medium">
        <color theme="8" tint="0.39985351115451523"/>
      </bottom>
      <diagonal/>
    </border>
    <border>
      <left/>
      <right style="medium">
        <color theme="8" tint="0.39994506668294322"/>
      </right>
      <top/>
      <bottom style="medium">
        <color theme="8" tint="0.39985351115451523"/>
      </bottom>
      <diagonal/>
    </border>
    <border>
      <left style="thin">
        <color rgb="FFA8D08D"/>
      </left>
      <right style="thin">
        <color rgb="FFA8D08D"/>
      </right>
      <top style="thin">
        <color rgb="FFA8D08D"/>
      </top>
      <bottom style="thin">
        <color rgb="FFA8D08D"/>
      </bottom>
      <diagonal/>
    </border>
    <border>
      <left/>
      <right style="thin">
        <color theme="8" tint="0.39988402966399123"/>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7" fillId="0" borderId="0"/>
  </cellStyleXfs>
  <cellXfs count="486">
    <xf numFmtId="0" fontId="0" fillId="0" borderId="0" xfId="0"/>
    <xf numFmtId="0" fontId="4" fillId="2" borderId="0" xfId="0" applyFont="1" applyFill="1"/>
    <xf numFmtId="0" fontId="4" fillId="2" borderId="0" xfId="0" applyFont="1" applyFill="1" applyAlignment="1">
      <alignment horizontal="center"/>
    </xf>
    <xf numFmtId="0" fontId="6" fillId="2" borderId="0" xfId="0" applyFont="1" applyFill="1" applyAlignment="1">
      <alignment horizontal="center" vertical="center"/>
    </xf>
    <xf numFmtId="0" fontId="4" fillId="2" borderId="0" xfId="0" applyFont="1" applyFill="1" applyAlignment="1">
      <alignment horizontal="justify" vertical="center"/>
    </xf>
    <xf numFmtId="0" fontId="14" fillId="2" borderId="0" xfId="0" applyFont="1" applyFill="1" applyAlignment="1">
      <alignment horizontal="center" vertical="center"/>
    </xf>
    <xf numFmtId="0" fontId="4" fillId="2" borderId="0" xfId="0" applyFont="1" applyFill="1" applyAlignment="1">
      <alignment horizontal="center" vertical="center"/>
    </xf>
    <xf numFmtId="0" fontId="8" fillId="10" borderId="7"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16" fillId="6" borderId="7" xfId="3"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9" borderId="7" xfId="0" applyFont="1" applyFill="1" applyBorder="1" applyAlignment="1">
      <alignment horizontal="justify" vertical="center" wrapText="1"/>
    </xf>
    <xf numFmtId="9" fontId="4" fillId="9" borderId="7" xfId="2" applyFont="1" applyFill="1" applyBorder="1" applyAlignment="1">
      <alignment horizontal="center" vertical="center" wrapText="1"/>
    </xf>
    <xf numFmtId="0" fontId="10" fillId="2" borderId="7" xfId="4" applyFont="1" applyFill="1" applyBorder="1" applyAlignment="1" applyProtection="1">
      <alignment vertical="center" wrapText="1"/>
      <protection locked="0"/>
    </xf>
    <xf numFmtId="0" fontId="10" fillId="2" borderId="7" xfId="4" applyFont="1" applyFill="1" applyBorder="1" applyAlignment="1" applyProtection="1">
      <alignment horizontal="left" vertical="center" wrapText="1"/>
      <protection locked="0"/>
    </xf>
    <xf numFmtId="9" fontId="8" fillId="0" borderId="7" xfId="2" applyFont="1" applyBorder="1" applyAlignment="1" applyProtection="1">
      <alignment horizontal="center" vertical="center" wrapText="1"/>
      <protection hidden="1"/>
    </xf>
    <xf numFmtId="9" fontId="8" fillId="0" borderId="7" xfId="2" applyFont="1" applyBorder="1" applyAlignment="1" applyProtection="1">
      <alignment horizontal="center" vertical="center" wrapText="1"/>
      <protection locked="0"/>
    </xf>
    <xf numFmtId="9" fontId="8" fillId="3" borderId="7" xfId="2" applyFont="1" applyFill="1" applyBorder="1" applyAlignment="1" applyProtection="1">
      <alignment horizontal="center" vertical="center"/>
    </xf>
    <xf numFmtId="9" fontId="8" fillId="0" borderId="7" xfId="2" applyFont="1" applyBorder="1" applyAlignment="1" applyProtection="1">
      <alignment horizontal="center" vertical="center" wrapText="1"/>
      <protection locked="0" hidden="1"/>
    </xf>
    <xf numFmtId="9" fontId="8" fillId="0" borderId="7" xfId="2" applyFont="1" applyFill="1" applyBorder="1" applyAlignment="1" applyProtection="1">
      <alignment horizontal="center" vertical="center" wrapText="1"/>
      <protection locked="0" hidden="1"/>
    </xf>
    <xf numFmtId="9" fontId="4" fillId="2" borderId="7" xfId="2" applyFont="1" applyFill="1" applyBorder="1" applyAlignment="1">
      <alignment horizontal="center" vertical="center" wrapText="1"/>
    </xf>
    <xf numFmtId="9" fontId="7" fillId="20" borderId="7" xfId="2" applyFont="1" applyFill="1" applyBorder="1" applyAlignment="1">
      <alignment horizontal="center" vertical="center" wrapText="1"/>
    </xf>
    <xf numFmtId="164" fontId="7" fillId="20" borderId="7" xfId="2" applyNumberFormat="1" applyFont="1" applyFill="1" applyBorder="1" applyAlignment="1">
      <alignment horizontal="center" vertical="center" wrapText="1"/>
    </xf>
    <xf numFmtId="0" fontId="8" fillId="11" borderId="7" xfId="0" applyFont="1" applyFill="1" applyBorder="1" applyAlignment="1" applyProtection="1">
      <alignment horizontal="justify" vertical="center" wrapText="1"/>
      <protection locked="0"/>
    </xf>
    <xf numFmtId="9" fontId="4" fillId="11" borderId="7" xfId="2" applyFont="1" applyFill="1" applyBorder="1" applyAlignment="1">
      <alignment horizontal="center" vertical="center" wrapText="1"/>
    </xf>
    <xf numFmtId="0" fontId="4" fillId="11" borderId="7" xfId="0" applyFont="1" applyFill="1" applyBorder="1" applyAlignment="1">
      <alignment horizontal="center" vertical="center" wrapText="1"/>
    </xf>
    <xf numFmtId="0" fontId="10" fillId="2" borderId="7" xfId="3" applyFont="1" applyFill="1" applyBorder="1" applyAlignment="1" applyProtection="1">
      <alignment vertical="center" wrapText="1"/>
      <protection locked="0"/>
    </xf>
    <xf numFmtId="164" fontId="4" fillId="2" borderId="7" xfId="2"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10" fillId="2" borderId="7" xfId="3" applyFont="1" applyFill="1" applyBorder="1" applyAlignment="1" applyProtection="1">
      <alignment horizontal="center" vertical="center" wrapText="1"/>
      <protection locked="0"/>
    </xf>
    <xf numFmtId="9" fontId="4" fillId="3" borderId="7" xfId="2" applyFont="1" applyFill="1" applyBorder="1" applyAlignment="1">
      <alignment horizontal="center" vertical="center" wrapText="1"/>
    </xf>
    <xf numFmtId="1" fontId="4" fillId="2" borderId="7"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2" fontId="8" fillId="3" borderId="7" xfId="1" applyNumberFormat="1" applyFont="1" applyFill="1" applyBorder="1" applyAlignment="1" applyProtection="1">
      <alignment horizontal="center" vertical="center"/>
    </xf>
    <xf numFmtId="2" fontId="7" fillId="20" borderId="7" xfId="3" applyNumberFormat="1" applyFont="1" applyFill="1" applyBorder="1" applyAlignment="1">
      <alignment horizontal="center" vertical="center" wrapText="1"/>
    </xf>
    <xf numFmtId="9" fontId="4" fillId="0" borderId="7" xfId="2" applyFont="1" applyFill="1" applyBorder="1" applyAlignment="1">
      <alignment horizontal="center" vertical="center" wrapText="1"/>
    </xf>
    <xf numFmtId="0" fontId="8" fillId="8" borderId="7" xfId="0" applyFont="1" applyFill="1" applyBorder="1" applyAlignment="1" applyProtection="1">
      <alignment horizontal="justify" vertical="center" wrapText="1"/>
      <protection locked="0"/>
    </xf>
    <xf numFmtId="9" fontId="4" fillId="8" borderId="7" xfId="2" applyFont="1" applyFill="1" applyBorder="1" applyAlignment="1">
      <alignment horizontal="center" vertical="center" wrapText="1"/>
    </xf>
    <xf numFmtId="0" fontId="4" fillId="8" borderId="7" xfId="0" applyFont="1" applyFill="1" applyBorder="1" applyAlignment="1">
      <alignment horizontal="center" vertical="center" wrapText="1"/>
    </xf>
    <xf numFmtId="0" fontId="20" fillId="4" borderId="7" xfId="0" applyFont="1" applyFill="1" applyBorder="1" applyAlignment="1">
      <alignment vertical="center" wrapText="1"/>
    </xf>
    <xf numFmtId="0" fontId="20" fillId="4" borderId="7" xfId="0" applyFont="1" applyFill="1" applyBorder="1" applyAlignment="1">
      <alignment horizontal="center" vertical="center" wrapText="1"/>
    </xf>
    <xf numFmtId="9" fontId="8" fillId="8" borderId="7" xfId="2"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10" fillId="4" borderId="7" xfId="0" applyFont="1" applyFill="1" applyBorder="1" applyAlignment="1">
      <alignment vertical="center" wrapText="1"/>
    </xf>
    <xf numFmtId="0" fontId="10" fillId="4" borderId="7"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7" xfId="0" applyFont="1" applyFill="1" applyBorder="1"/>
    <xf numFmtId="0" fontId="8" fillId="2" borderId="7" xfId="0" applyFont="1" applyFill="1" applyBorder="1" applyAlignment="1">
      <alignment horizontal="center" vertical="center" wrapText="1"/>
    </xf>
    <xf numFmtId="0" fontId="8" fillId="7" borderId="7" xfId="0" applyFont="1" applyFill="1" applyBorder="1" applyAlignment="1" applyProtection="1">
      <alignment horizontal="justify" vertical="center" wrapText="1"/>
      <protection locked="0"/>
    </xf>
    <xf numFmtId="9" fontId="4" fillId="7" borderId="7" xfId="2" applyFont="1" applyFill="1" applyBorder="1" applyAlignment="1">
      <alignment horizontal="center" vertical="center" wrapText="1"/>
    </xf>
    <xf numFmtId="9" fontId="8" fillId="7" borderId="7" xfId="2" applyFont="1" applyFill="1" applyBorder="1" applyAlignment="1">
      <alignment horizontal="center" vertical="center" wrapText="1"/>
    </xf>
    <xf numFmtId="0" fontId="19" fillId="2" borderId="7" xfId="0" applyFont="1" applyFill="1" applyBorder="1"/>
    <xf numFmtId="0" fontId="4" fillId="7" borderId="7" xfId="0" applyFont="1" applyFill="1" applyBorder="1" applyAlignment="1">
      <alignment horizontal="center" vertical="center" wrapText="1"/>
    </xf>
    <xf numFmtId="0" fontId="4" fillId="7" borderId="7" xfId="0" applyFont="1" applyFill="1" applyBorder="1" applyAlignment="1">
      <alignment horizontal="center" vertical="center"/>
    </xf>
    <xf numFmtId="2" fontId="4" fillId="2" borderId="7" xfId="0" applyNumberFormat="1" applyFont="1" applyFill="1" applyBorder="1" applyAlignment="1">
      <alignment horizontal="center" vertical="center" wrapText="1"/>
    </xf>
    <xf numFmtId="9" fontId="4" fillId="12" borderId="7" xfId="2" applyFont="1" applyFill="1" applyBorder="1" applyAlignment="1">
      <alignment horizontal="center" vertical="center" wrapText="1"/>
    </xf>
    <xf numFmtId="0" fontId="4" fillId="12" borderId="7" xfId="0" applyFont="1" applyFill="1" applyBorder="1" applyAlignment="1">
      <alignment horizontal="center" vertical="center" wrapText="1"/>
    </xf>
    <xf numFmtId="0" fontId="9" fillId="14" borderId="7" xfId="0" applyFont="1" applyFill="1" applyBorder="1" applyAlignment="1">
      <alignment vertical="center" wrapText="1"/>
    </xf>
    <xf numFmtId="0" fontId="4" fillId="12" borderId="7" xfId="0" applyFont="1" applyFill="1" applyBorder="1" applyAlignment="1">
      <alignment horizontal="center" vertical="center"/>
    </xf>
    <xf numFmtId="0" fontId="8" fillId="13" borderId="7" xfId="0" applyFont="1" applyFill="1" applyBorder="1" applyAlignment="1" applyProtection="1">
      <alignment horizontal="justify" vertical="center" wrapText="1"/>
      <protection locked="0"/>
    </xf>
    <xf numFmtId="9" fontId="4" fillId="13" borderId="7" xfId="2" applyFont="1" applyFill="1" applyBorder="1" applyAlignment="1">
      <alignment horizontal="center" vertical="center" wrapText="1"/>
    </xf>
    <xf numFmtId="0" fontId="4" fillId="13" borderId="7" xfId="0" applyFont="1" applyFill="1" applyBorder="1" applyAlignment="1">
      <alignment horizontal="center" vertical="center" wrapText="1"/>
    </xf>
    <xf numFmtId="0" fontId="9" fillId="2" borderId="7" xfId="0" applyFont="1" applyFill="1" applyBorder="1" applyAlignment="1">
      <alignment vertical="center" wrapText="1"/>
    </xf>
    <xf numFmtId="0" fontId="9" fillId="2" borderId="7" xfId="0" applyFont="1" applyFill="1" applyBorder="1" applyAlignment="1">
      <alignment vertical="center"/>
    </xf>
    <xf numFmtId="0" fontId="4" fillId="13" borderId="7" xfId="0" applyFont="1" applyFill="1" applyBorder="1" applyAlignment="1">
      <alignment horizontal="center" vertical="center"/>
    </xf>
    <xf numFmtId="0" fontId="8" fillId="13" borderId="7" xfId="0" applyFont="1" applyFill="1" applyBorder="1" applyAlignment="1" applyProtection="1">
      <alignment vertical="center" wrapText="1"/>
      <protection locked="0"/>
    </xf>
    <xf numFmtId="9" fontId="4" fillId="13" borderId="7" xfId="0" applyNumberFormat="1" applyFont="1" applyFill="1" applyBorder="1" applyAlignment="1">
      <alignment horizontal="center" vertical="center"/>
    </xf>
    <xf numFmtId="0" fontId="8" fillId="15" borderId="7" xfId="0" applyFont="1" applyFill="1" applyBorder="1" applyAlignment="1" applyProtection="1">
      <alignment horizontal="justify" vertical="center" wrapText="1"/>
      <protection locked="0"/>
    </xf>
    <xf numFmtId="0" fontId="4" fillId="15" borderId="7" xfId="0" applyFont="1" applyFill="1" applyBorder="1" applyAlignment="1">
      <alignment horizontal="center" vertical="center"/>
    </xf>
    <xf numFmtId="9" fontId="4" fillId="2" borderId="7" xfId="2" applyNumberFormat="1" applyFont="1" applyFill="1" applyBorder="1" applyAlignment="1">
      <alignment horizontal="center" vertical="center" wrapText="1"/>
    </xf>
    <xf numFmtId="0" fontId="8" fillId="15" borderId="10" xfId="0" applyFont="1" applyFill="1" applyBorder="1" applyAlignment="1" applyProtection="1">
      <alignment horizontal="center" vertical="center" wrapText="1"/>
      <protection locked="0"/>
    </xf>
    <xf numFmtId="0" fontId="8" fillId="16" borderId="11" xfId="0" applyFont="1" applyFill="1" applyBorder="1" applyAlignment="1" applyProtection="1">
      <alignment horizontal="center" vertical="center" wrapText="1"/>
      <protection locked="0"/>
    </xf>
    <xf numFmtId="0" fontId="8" fillId="16" borderId="12" xfId="0" applyFont="1" applyFill="1" applyBorder="1" applyAlignment="1" applyProtection="1">
      <alignment horizontal="justify" vertical="center" wrapText="1"/>
      <protection locked="0"/>
    </xf>
    <xf numFmtId="9" fontId="4" fillId="16" borderId="12" xfId="2" applyFont="1" applyFill="1" applyBorder="1" applyAlignment="1">
      <alignment horizontal="center" vertical="center" wrapText="1"/>
    </xf>
    <xf numFmtId="10" fontId="4" fillId="2" borderId="12" xfId="2" applyNumberFormat="1" applyFont="1" applyFill="1" applyBorder="1" applyAlignment="1">
      <alignment horizontal="center" vertical="center" wrapText="1"/>
    </xf>
    <xf numFmtId="9" fontId="8" fillId="3" borderId="12" xfId="2" applyFont="1" applyFill="1" applyBorder="1" applyAlignment="1" applyProtection="1">
      <alignment horizontal="center" vertical="center"/>
    </xf>
    <xf numFmtId="9" fontId="4" fillId="2" borderId="12" xfId="2" applyFont="1" applyFill="1" applyBorder="1" applyAlignment="1">
      <alignment horizontal="center" vertical="center" wrapText="1"/>
    </xf>
    <xf numFmtId="9" fontId="4" fillId="2" borderId="12" xfId="2" applyFont="1" applyFill="1" applyBorder="1"/>
    <xf numFmtId="9" fontId="4" fillId="0" borderId="12" xfId="2" applyFont="1" applyFill="1" applyBorder="1" applyAlignment="1">
      <alignment horizontal="center" vertical="center" wrapText="1"/>
    </xf>
    <xf numFmtId="1" fontId="4" fillId="2" borderId="12" xfId="0" applyNumberFormat="1" applyFont="1" applyFill="1" applyBorder="1" applyAlignment="1">
      <alignment horizontal="center" vertical="center" wrapText="1"/>
    </xf>
    <xf numFmtId="9" fontId="7" fillId="20" borderId="12" xfId="2" applyFont="1" applyFill="1" applyBorder="1" applyAlignment="1">
      <alignment horizontal="center" vertical="center" wrapText="1"/>
    </xf>
    <xf numFmtId="164" fontId="7" fillId="20" borderId="12" xfId="2" applyNumberFormat="1" applyFont="1" applyFill="1" applyBorder="1" applyAlignment="1">
      <alignment horizontal="center" vertical="center" wrapText="1"/>
    </xf>
    <xf numFmtId="0" fontId="17" fillId="10" borderId="7" xfId="3" applyFont="1" applyFill="1" applyBorder="1" applyAlignment="1">
      <alignment horizontal="center" vertical="center" wrapText="1"/>
    </xf>
    <xf numFmtId="0" fontId="17" fillId="5" borderId="7" xfId="3" applyFont="1" applyFill="1" applyBorder="1" applyAlignment="1">
      <alignment horizontal="center" vertical="center" wrapText="1"/>
    </xf>
    <xf numFmtId="164" fontId="7" fillId="18" borderId="7" xfId="2" applyNumberFormat="1" applyFont="1" applyFill="1" applyBorder="1" applyAlignment="1">
      <alignment horizontal="center" vertical="center" wrapText="1"/>
    </xf>
    <xf numFmtId="164" fontId="21" fillId="17" borderId="7" xfId="2" applyNumberFormat="1" applyFont="1" applyFill="1" applyBorder="1" applyAlignment="1">
      <alignment horizontal="center" vertical="center" wrapText="1"/>
    </xf>
    <xf numFmtId="164" fontId="7" fillId="18" borderId="12" xfId="2" applyNumberFormat="1" applyFont="1" applyFill="1" applyBorder="1" applyAlignment="1">
      <alignment horizontal="center" vertical="center" wrapText="1"/>
    </xf>
    <xf numFmtId="0" fontId="12" fillId="7" borderId="2" xfId="0" applyFont="1" applyFill="1" applyBorder="1" applyAlignment="1">
      <alignment horizontal="center"/>
    </xf>
    <xf numFmtId="0" fontId="11" fillId="0" borderId="0" xfId="0" applyFont="1"/>
    <xf numFmtId="0" fontId="8" fillId="2" borderId="2" xfId="0" applyFont="1" applyFill="1" applyBorder="1" applyAlignment="1" applyProtection="1">
      <alignment horizontal="center" vertical="center" wrapText="1"/>
      <protection locked="0"/>
    </xf>
    <xf numFmtId="0" fontId="4" fillId="9" borderId="6" xfId="0" applyFont="1" applyFill="1" applyBorder="1" applyAlignment="1">
      <alignment horizontal="justify" vertical="center" wrapText="1"/>
    </xf>
    <xf numFmtId="0" fontId="9" fillId="9"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9" fillId="11" borderId="6" xfId="0" applyFont="1" applyFill="1" applyBorder="1" applyAlignment="1">
      <alignment horizontal="center" vertical="center" wrapText="1"/>
    </xf>
    <xf numFmtId="0" fontId="8" fillId="11" borderId="6" xfId="0" applyFont="1" applyFill="1" applyBorder="1" applyAlignment="1" applyProtection="1">
      <alignment horizontal="justify" vertical="center" wrapText="1"/>
      <protection locked="0"/>
    </xf>
    <xf numFmtId="0" fontId="8" fillId="8" borderId="6" xfId="0" applyFont="1" applyFill="1" applyBorder="1" applyAlignment="1" applyProtection="1">
      <alignment horizontal="justify" vertical="center" wrapText="1"/>
      <protection locked="0"/>
    </xf>
    <xf numFmtId="0" fontId="9" fillId="8" borderId="6" xfId="0" applyFont="1" applyFill="1" applyBorder="1" applyAlignment="1">
      <alignment horizontal="center" vertical="center" wrapText="1"/>
    </xf>
    <xf numFmtId="0" fontId="8" fillId="7" borderId="6" xfId="0" applyFont="1" applyFill="1" applyBorder="1" applyAlignment="1" applyProtection="1">
      <alignment horizontal="justify" vertical="center" wrapText="1"/>
      <protection locked="0"/>
    </xf>
    <xf numFmtId="0" fontId="9" fillId="7" borderId="6" xfId="0" applyFont="1" applyFill="1" applyBorder="1" applyAlignment="1">
      <alignment horizontal="center" vertical="center" wrapText="1"/>
    </xf>
    <xf numFmtId="0" fontId="8" fillId="12" borderId="6" xfId="0" applyFont="1" applyFill="1" applyBorder="1" applyAlignment="1" applyProtection="1">
      <alignment horizontal="justify" vertical="center" wrapText="1"/>
      <protection locked="0"/>
    </xf>
    <xf numFmtId="0" fontId="9" fillId="12" borderId="6" xfId="0" applyFont="1" applyFill="1" applyBorder="1" applyAlignment="1">
      <alignment horizontal="center" vertical="center" wrapText="1"/>
    </xf>
    <xf numFmtId="0" fontId="8" fillId="13" borderId="6" xfId="0" applyFont="1" applyFill="1" applyBorder="1" applyAlignment="1" applyProtection="1">
      <alignment horizontal="justify" vertical="center" wrapText="1"/>
      <protection locked="0"/>
    </xf>
    <xf numFmtId="0" fontId="9" fillId="13" borderId="6" xfId="0" applyFont="1" applyFill="1" applyBorder="1" applyAlignment="1">
      <alignment horizontal="center" vertical="center" wrapText="1"/>
    </xf>
    <xf numFmtId="0" fontId="8" fillId="13" borderId="6" xfId="0" applyFont="1" applyFill="1" applyBorder="1" applyAlignment="1" applyProtection="1">
      <alignment vertical="center" wrapText="1"/>
      <protection locked="0"/>
    </xf>
    <xf numFmtId="0" fontId="8" fillId="15" borderId="6" xfId="0" applyFont="1" applyFill="1" applyBorder="1" applyAlignment="1" applyProtection="1">
      <alignment horizontal="justify" vertical="center" wrapText="1"/>
      <protection locked="0"/>
    </xf>
    <xf numFmtId="0" fontId="9" fillId="15" borderId="6" xfId="0" applyFont="1" applyFill="1" applyBorder="1" applyAlignment="1">
      <alignment horizontal="center" vertical="center" wrapText="1"/>
    </xf>
    <xf numFmtId="0" fontId="8" fillId="16" borderId="6" xfId="0" applyFont="1" applyFill="1" applyBorder="1" applyAlignment="1" applyProtection="1">
      <alignment horizontal="justify" vertical="center" wrapText="1"/>
      <protection locked="0"/>
    </xf>
    <xf numFmtId="0" fontId="9" fillId="16" borderId="6" xfId="0" applyFont="1" applyFill="1" applyBorder="1" applyAlignment="1">
      <alignment horizontal="center" vertical="center" wrapText="1"/>
    </xf>
    <xf numFmtId="0" fontId="8" fillId="15" borderId="2" xfId="0" applyFont="1" applyFill="1" applyBorder="1" applyAlignment="1" applyProtection="1">
      <alignment horizontal="center" vertical="center" wrapText="1"/>
      <protection locked="0"/>
    </xf>
    <xf numFmtId="0" fontId="3" fillId="2" borderId="27" xfId="0" applyFont="1" applyFill="1" applyBorder="1" applyAlignment="1">
      <alignment vertical="center" wrapText="1"/>
    </xf>
    <xf numFmtId="10" fontId="13" fillId="15" borderId="34" xfId="0" applyNumberFormat="1" applyFont="1" applyFill="1" applyBorder="1" applyAlignment="1" applyProtection="1">
      <alignment horizontal="center" vertical="center" wrapText="1"/>
      <protection locked="0"/>
    </xf>
    <xf numFmtId="10" fontId="13" fillId="16" borderId="35" xfId="0" applyNumberFormat="1" applyFont="1" applyFill="1" applyBorder="1" applyAlignment="1" applyProtection="1">
      <alignment horizontal="center" vertical="center" wrapText="1"/>
      <protection locked="0"/>
    </xf>
    <xf numFmtId="0" fontId="11" fillId="2" borderId="1" xfId="0" applyFont="1" applyFill="1" applyBorder="1" applyAlignment="1">
      <alignment vertical="center"/>
    </xf>
    <xf numFmtId="0" fontId="7" fillId="19" borderId="7" xfId="3" applyFont="1" applyFill="1" applyBorder="1" applyAlignment="1">
      <alignment horizontal="center" vertical="center" wrapText="1"/>
    </xf>
    <xf numFmtId="0" fontId="22" fillId="5" borderId="7" xfId="3" applyFont="1" applyFill="1" applyBorder="1" applyAlignment="1">
      <alignment horizontal="center" vertical="center" wrapText="1"/>
    </xf>
    <xf numFmtId="0" fontId="15" fillId="6" borderId="7" xfId="3" applyFont="1" applyFill="1" applyBorder="1" applyAlignment="1">
      <alignment horizontal="center" vertical="center" wrapText="1"/>
    </xf>
    <xf numFmtId="0" fontId="22" fillId="10" borderId="7" xfId="3" applyFont="1" applyFill="1" applyBorder="1" applyAlignment="1">
      <alignment horizontal="center" vertical="center" wrapText="1"/>
    </xf>
    <xf numFmtId="0" fontId="8" fillId="12" borderId="7" xfId="0" applyFont="1" applyFill="1" applyBorder="1" applyAlignment="1" applyProtection="1">
      <alignment horizontal="justify" vertical="center" wrapText="1"/>
      <protection locked="0"/>
    </xf>
    <xf numFmtId="0" fontId="5" fillId="21" borderId="9" xfId="0" applyFont="1" applyFill="1" applyBorder="1" applyAlignment="1">
      <alignment vertical="center" wrapText="1"/>
    </xf>
    <xf numFmtId="0" fontId="3" fillId="2" borderId="27" xfId="0" applyFont="1" applyFill="1" applyBorder="1" applyAlignment="1">
      <alignment vertical="center"/>
    </xf>
    <xf numFmtId="0" fontId="3" fillId="2" borderId="28" xfId="0" applyFont="1" applyFill="1" applyBorder="1" applyAlignment="1">
      <alignment vertical="center" wrapText="1"/>
    </xf>
    <xf numFmtId="0" fontId="8" fillId="23" borderId="11" xfId="0" applyFont="1" applyFill="1" applyBorder="1" applyAlignment="1" applyProtection="1">
      <alignment horizontal="center" vertical="center" wrapText="1"/>
      <protection locked="0"/>
    </xf>
    <xf numFmtId="0" fontId="8" fillId="23" borderId="12" xfId="0" applyFont="1" applyFill="1" applyBorder="1" applyAlignment="1" applyProtection="1">
      <alignment horizontal="justify" vertical="center" wrapText="1"/>
      <protection locked="0"/>
    </xf>
    <xf numFmtId="9" fontId="4" fillId="23" borderId="12" xfId="2" applyFont="1" applyFill="1" applyBorder="1" applyAlignment="1">
      <alignment horizontal="center" vertical="center" wrapText="1"/>
    </xf>
    <xf numFmtId="0" fontId="4" fillId="23" borderId="12" xfId="0" applyFont="1" applyFill="1" applyBorder="1" applyAlignment="1">
      <alignment horizontal="center" vertical="center" wrapText="1"/>
    </xf>
    <xf numFmtId="0" fontId="10" fillId="23" borderId="12" xfId="4" applyFont="1" applyFill="1" applyBorder="1" applyAlignment="1" applyProtection="1">
      <alignment vertical="center" wrapText="1"/>
      <protection locked="0"/>
    </xf>
    <xf numFmtId="0" fontId="10" fillId="23" borderId="12" xfId="4" applyFont="1" applyFill="1" applyBorder="1" applyAlignment="1" applyProtection="1">
      <alignment horizontal="left" vertical="center" wrapText="1"/>
      <protection locked="0"/>
    </xf>
    <xf numFmtId="10" fontId="13" fillId="23" borderId="35" xfId="0" applyNumberFormat="1" applyFont="1" applyFill="1" applyBorder="1" applyAlignment="1" applyProtection="1">
      <alignment horizontal="center" vertical="center" wrapText="1"/>
      <protection locked="0"/>
    </xf>
    <xf numFmtId="0" fontId="8" fillId="24" borderId="10" xfId="0" applyFont="1" applyFill="1" applyBorder="1" applyAlignment="1" applyProtection="1">
      <alignment horizontal="center" vertical="center" wrapText="1"/>
      <protection locked="0"/>
    </xf>
    <xf numFmtId="0" fontId="8" fillId="24" borderId="7" xfId="0" applyFont="1" applyFill="1" applyBorder="1" applyAlignment="1" applyProtection="1">
      <alignment horizontal="justify" vertical="center" wrapText="1"/>
      <protection locked="0"/>
    </xf>
    <xf numFmtId="9" fontId="4" fillId="24" borderId="7" xfId="2" applyFont="1" applyFill="1" applyBorder="1" applyAlignment="1">
      <alignment horizontal="center" vertical="center" wrapText="1"/>
    </xf>
    <xf numFmtId="0" fontId="4" fillId="24" borderId="7" xfId="0" applyFont="1" applyFill="1" applyBorder="1" applyAlignment="1">
      <alignment horizontal="center" vertical="center" wrapText="1"/>
    </xf>
    <xf numFmtId="0" fontId="10" fillId="24" borderId="7" xfId="4" applyFont="1" applyFill="1" applyBorder="1" applyAlignment="1" applyProtection="1">
      <alignment vertical="center" wrapText="1"/>
      <protection locked="0"/>
    </xf>
    <xf numFmtId="0" fontId="10" fillId="24" borderId="7" xfId="4" applyFont="1" applyFill="1" applyBorder="1" applyAlignment="1" applyProtection="1">
      <alignment horizontal="left" vertical="center" wrapText="1"/>
      <protection locked="0"/>
    </xf>
    <xf numFmtId="0" fontId="4" fillId="24" borderId="7" xfId="0" applyFont="1" applyFill="1" applyBorder="1" applyAlignment="1">
      <alignment horizontal="center" vertical="center"/>
    </xf>
    <xf numFmtId="10" fontId="13" fillId="24" borderId="34" xfId="0" applyNumberFormat="1" applyFont="1" applyFill="1" applyBorder="1" applyAlignment="1" applyProtection="1">
      <alignment horizontal="center" vertical="center" wrapText="1"/>
      <protection locked="0"/>
    </xf>
    <xf numFmtId="0" fontId="8" fillId="25" borderId="7" xfId="0" applyFont="1" applyFill="1" applyBorder="1" applyAlignment="1" applyProtection="1">
      <alignment vertical="center" wrapText="1"/>
      <protection locked="0"/>
    </xf>
    <xf numFmtId="9" fontId="4" fillId="25" borderId="7" xfId="2" applyFont="1" applyFill="1" applyBorder="1" applyAlignment="1">
      <alignment horizontal="center" vertical="center" wrapText="1"/>
    </xf>
    <xf numFmtId="0" fontId="4" fillId="25" borderId="7" xfId="0" applyFont="1" applyFill="1" applyBorder="1" applyAlignment="1">
      <alignment horizontal="center" vertical="center" wrapText="1"/>
    </xf>
    <xf numFmtId="0" fontId="3" fillId="2" borderId="28" xfId="0" applyFont="1" applyFill="1" applyBorder="1" applyAlignment="1">
      <alignment wrapText="1"/>
    </xf>
    <xf numFmtId="0" fontId="3" fillId="2" borderId="27" xfId="0" applyFont="1" applyFill="1" applyBorder="1" applyAlignment="1">
      <alignment wrapText="1"/>
    </xf>
    <xf numFmtId="0" fontId="3" fillId="2" borderId="27" xfId="0" applyFont="1" applyFill="1" applyBorder="1" applyAlignment="1">
      <alignment vertical="top" wrapText="1"/>
    </xf>
    <xf numFmtId="4" fontId="4" fillId="2" borderId="7" xfId="0" applyNumberFormat="1" applyFont="1" applyFill="1" applyBorder="1" applyAlignment="1">
      <alignment horizontal="center" vertical="center" wrapText="1"/>
    </xf>
    <xf numFmtId="4" fontId="8" fillId="3" borderId="7" xfId="1" applyNumberFormat="1" applyFont="1" applyFill="1" applyBorder="1" applyAlignment="1" applyProtection="1">
      <alignment horizontal="center" vertical="center"/>
    </xf>
    <xf numFmtId="0" fontId="26" fillId="2" borderId="27" xfId="0" applyFont="1" applyFill="1" applyBorder="1" applyAlignment="1">
      <alignment vertical="center" wrapText="1"/>
    </xf>
    <xf numFmtId="0" fontId="22" fillId="5" borderId="7" xfId="3" applyFont="1" applyFill="1" applyBorder="1" applyAlignment="1">
      <alignment horizontal="center" vertical="center" wrapText="1"/>
    </xf>
    <xf numFmtId="0" fontId="15" fillId="6" borderId="7" xfId="3" applyFont="1" applyFill="1" applyBorder="1" applyAlignment="1">
      <alignment horizontal="center" vertical="center" wrapText="1"/>
    </xf>
    <xf numFmtId="0" fontId="7" fillId="19" borderId="7" xfId="3" applyFont="1" applyFill="1" applyBorder="1" applyAlignment="1">
      <alignment horizontal="center" vertical="center" wrapText="1"/>
    </xf>
    <xf numFmtId="0" fontId="22" fillId="10" borderId="7" xfId="3" applyFont="1" applyFill="1" applyBorder="1" applyAlignment="1">
      <alignment horizontal="center" vertical="center" wrapText="1"/>
    </xf>
    <xf numFmtId="0" fontId="8" fillId="12" borderId="7" xfId="0" applyFont="1" applyFill="1" applyBorder="1" applyAlignment="1" applyProtection="1">
      <alignment horizontal="justify" vertical="center" wrapText="1"/>
      <protection locked="0"/>
    </xf>
    <xf numFmtId="0" fontId="8" fillId="13" borderId="24" xfId="0" applyFont="1" applyFill="1" applyBorder="1" applyAlignment="1" applyProtection="1">
      <alignment vertical="center" wrapText="1"/>
      <protection locked="0"/>
    </xf>
    <xf numFmtId="3" fontId="8" fillId="3" borderId="7" xfId="1" applyNumberFormat="1" applyFont="1" applyFill="1" applyBorder="1" applyAlignment="1" applyProtection="1">
      <alignment horizontal="center" vertical="center"/>
    </xf>
    <xf numFmtId="0" fontId="29" fillId="2" borderId="0" xfId="0" applyFont="1" applyFill="1"/>
    <xf numFmtId="0" fontId="29" fillId="2" borderId="7" xfId="0" applyFont="1" applyFill="1" applyBorder="1" applyAlignment="1">
      <alignment horizontal="center" vertical="center" wrapText="1"/>
    </xf>
    <xf numFmtId="2" fontId="31" fillId="3" borderId="7" xfId="1" applyNumberFormat="1" applyFont="1" applyFill="1" applyBorder="1" applyAlignment="1" applyProtection="1">
      <alignment horizontal="center" vertical="center"/>
    </xf>
    <xf numFmtId="0" fontId="31" fillId="2" borderId="7" xfId="0" applyFont="1" applyFill="1" applyBorder="1" applyAlignment="1" applyProtection="1">
      <alignment horizontal="center" vertical="center" wrapText="1"/>
      <protection locked="0"/>
    </xf>
    <xf numFmtId="0" fontId="29" fillId="2" borderId="7" xfId="0" applyFont="1" applyFill="1" applyBorder="1" applyAlignment="1">
      <alignment horizontal="center" vertical="center"/>
    </xf>
    <xf numFmtId="0" fontId="29" fillId="2" borderId="7" xfId="0" applyFont="1" applyFill="1" applyBorder="1"/>
    <xf numFmtId="0" fontId="31" fillId="2" borderId="7" xfId="0" applyFont="1" applyFill="1" applyBorder="1" applyAlignment="1">
      <alignment horizontal="center" vertical="center" wrapText="1"/>
    </xf>
    <xf numFmtId="2" fontId="29" fillId="2" borderId="7" xfId="0" applyNumberFormat="1" applyFont="1" applyFill="1" applyBorder="1" applyAlignment="1">
      <alignment horizontal="center" vertical="center" wrapText="1"/>
    </xf>
    <xf numFmtId="0" fontId="31" fillId="13" borderId="24" xfId="0" applyFont="1" applyFill="1" applyBorder="1" applyAlignment="1" applyProtection="1">
      <alignment vertical="center" wrapText="1"/>
      <protection locked="0"/>
    </xf>
    <xf numFmtId="9" fontId="29" fillId="13" borderId="7" xfId="2" applyFont="1" applyFill="1" applyBorder="1" applyAlignment="1">
      <alignment horizontal="center" vertical="center" wrapText="1"/>
    </xf>
    <xf numFmtId="0" fontId="31" fillId="15" borderId="10" xfId="0" applyFont="1" applyFill="1" applyBorder="1" applyAlignment="1" applyProtection="1">
      <alignment horizontal="center" vertical="center" wrapText="1"/>
      <protection locked="0"/>
    </xf>
    <xf numFmtId="0" fontId="31" fillId="15" borderId="7" xfId="0" applyFont="1" applyFill="1" applyBorder="1" applyAlignment="1" applyProtection="1">
      <alignment horizontal="justify" vertical="center" wrapText="1"/>
      <protection locked="0"/>
    </xf>
    <xf numFmtId="9" fontId="29" fillId="15" borderId="7" xfId="2" applyFont="1" applyFill="1" applyBorder="1" applyAlignment="1">
      <alignment horizontal="center" vertical="center" wrapText="1"/>
    </xf>
    <xf numFmtId="0" fontId="29" fillId="15" borderId="7" xfId="0" applyFont="1" applyFill="1" applyBorder="1" applyAlignment="1">
      <alignment horizontal="center" vertical="center" wrapText="1"/>
    </xf>
    <xf numFmtId="0" fontId="31" fillId="16" borderId="11" xfId="0" applyFont="1" applyFill="1" applyBorder="1" applyAlignment="1" applyProtection="1">
      <alignment horizontal="center" vertical="center" wrapText="1"/>
      <protection locked="0"/>
    </xf>
    <xf numFmtId="0" fontId="31" fillId="16" borderId="12" xfId="0" applyFont="1" applyFill="1" applyBorder="1" applyAlignment="1" applyProtection="1">
      <alignment horizontal="justify" vertical="center" wrapText="1"/>
      <protection locked="0"/>
    </xf>
    <xf numFmtId="9" fontId="29" fillId="16" borderId="12" xfId="2" applyFont="1" applyFill="1" applyBorder="1" applyAlignment="1">
      <alignment horizontal="center" vertical="center" wrapText="1"/>
    </xf>
    <xf numFmtId="0" fontId="29" fillId="16" borderId="12" xfId="0" applyFont="1" applyFill="1" applyBorder="1" applyAlignment="1">
      <alignment horizontal="center" vertical="center" wrapText="1"/>
    </xf>
    <xf numFmtId="9" fontId="31" fillId="13" borderId="24" xfId="2" applyFont="1" applyFill="1" applyBorder="1" applyAlignment="1" applyProtection="1">
      <alignment horizontal="center" vertical="center" wrapText="1"/>
      <protection locked="0"/>
    </xf>
    <xf numFmtId="0" fontId="31" fillId="13" borderId="24" xfId="0" applyFont="1" applyFill="1" applyBorder="1" applyAlignment="1" applyProtection="1">
      <alignment horizontal="center" vertical="center" wrapText="1"/>
      <protection locked="0"/>
    </xf>
    <xf numFmtId="0" fontId="31" fillId="13" borderId="22" xfId="0" applyFont="1" applyFill="1" applyBorder="1" applyAlignment="1" applyProtection="1">
      <alignment horizontal="center" vertical="center" wrapText="1"/>
      <protection locked="0"/>
    </xf>
    <xf numFmtId="0" fontId="32" fillId="2" borderId="0" xfId="0" applyFont="1" applyFill="1"/>
    <xf numFmtId="0" fontId="32" fillId="2" borderId="0" xfId="0" applyFont="1" applyFill="1" applyAlignment="1">
      <alignment horizontal="justify" vertical="center"/>
    </xf>
    <xf numFmtId="0" fontId="28" fillId="2" borderId="0" xfId="0" applyFont="1" applyFill="1" applyAlignment="1">
      <alignment horizontal="center" vertical="center"/>
    </xf>
    <xf numFmtId="0" fontId="31" fillId="2" borderId="7" xfId="4" applyFont="1" applyFill="1" applyBorder="1" applyAlignment="1" applyProtection="1">
      <alignment vertical="center" wrapText="1"/>
      <protection locked="0"/>
    </xf>
    <xf numFmtId="0" fontId="31" fillId="2" borderId="7" xfId="4" applyFont="1" applyFill="1" applyBorder="1" applyAlignment="1" applyProtection="1">
      <alignment horizontal="left" vertical="center" wrapText="1"/>
      <protection locked="0"/>
    </xf>
    <xf numFmtId="0" fontId="29" fillId="2" borderId="27" xfId="0" applyFont="1" applyFill="1" applyBorder="1" applyAlignment="1">
      <alignment horizontal="justify" vertical="center" wrapText="1"/>
    </xf>
    <xf numFmtId="10" fontId="31" fillId="9" borderId="33" xfId="0" applyNumberFormat="1" applyFont="1" applyFill="1" applyBorder="1" applyAlignment="1" applyProtection="1">
      <alignment horizontal="center" vertical="center" wrapText="1"/>
      <protection locked="0"/>
    </xf>
    <xf numFmtId="0" fontId="31" fillId="2" borderId="7" xfId="3" applyFont="1" applyFill="1" applyBorder="1" applyAlignment="1" applyProtection="1">
      <alignment horizontal="center" vertical="center" wrapText="1"/>
      <protection locked="0"/>
    </xf>
    <xf numFmtId="0" fontId="36" fillId="4" borderId="7" xfId="0" applyFont="1" applyFill="1" applyBorder="1" applyAlignment="1">
      <alignment vertical="center" wrapText="1"/>
    </xf>
    <xf numFmtId="0" fontId="36" fillId="4" borderId="7" xfId="0" applyFont="1" applyFill="1" applyBorder="1" applyAlignment="1">
      <alignment horizontal="center" vertical="center" wrapText="1"/>
    </xf>
    <xf numFmtId="0" fontId="31" fillId="4" borderId="7" xfId="0" applyFont="1" applyFill="1" applyBorder="1" applyAlignment="1">
      <alignment vertical="center" wrapText="1"/>
    </xf>
    <xf numFmtId="0" fontId="31" fillId="4" borderId="7" xfId="0" applyFont="1" applyFill="1" applyBorder="1" applyAlignment="1">
      <alignment horizontal="center" vertical="center" wrapText="1"/>
    </xf>
    <xf numFmtId="0" fontId="29" fillId="14" borderId="7" xfId="0" applyFont="1" applyFill="1" applyBorder="1" applyAlignment="1">
      <alignment vertical="center" wrapText="1"/>
    </xf>
    <xf numFmtId="10" fontId="31" fillId="15" borderId="34" xfId="0" applyNumberFormat="1" applyFont="1" applyFill="1" applyBorder="1" applyAlignment="1" applyProtection="1">
      <alignment horizontal="center" vertical="center" wrapText="1"/>
      <protection locked="0"/>
    </xf>
    <xf numFmtId="0" fontId="31" fillId="2" borderId="12" xfId="4" applyFont="1" applyFill="1" applyBorder="1" applyAlignment="1" applyProtection="1">
      <alignment vertical="center" wrapText="1"/>
      <protection locked="0"/>
    </xf>
    <xf numFmtId="0" fontId="31" fillId="2" borderId="12" xfId="4" applyFont="1" applyFill="1" applyBorder="1" applyAlignment="1" applyProtection="1">
      <alignment horizontal="left" vertical="center" wrapText="1"/>
      <protection locked="0"/>
    </xf>
    <xf numFmtId="0" fontId="29" fillId="2" borderId="28" xfId="0" applyFont="1" applyFill="1" applyBorder="1" applyAlignment="1">
      <alignment horizontal="justify" vertical="center" wrapText="1"/>
    </xf>
    <xf numFmtId="2" fontId="29" fillId="2" borderId="7" xfId="2" applyNumberFormat="1" applyFont="1" applyFill="1" applyBorder="1" applyAlignment="1">
      <alignment horizontal="center" vertical="center" wrapText="1"/>
    </xf>
    <xf numFmtId="1" fontId="29" fillId="2" borderId="7" xfId="2" applyNumberFormat="1" applyFont="1" applyFill="1" applyBorder="1" applyAlignment="1">
      <alignment horizontal="center" vertical="center" wrapText="1"/>
    </xf>
    <xf numFmtId="1" fontId="31" fillId="3" borderId="7" xfId="1" applyNumberFormat="1" applyFont="1" applyFill="1" applyBorder="1" applyAlignment="1" applyProtection="1">
      <alignment horizontal="center" vertical="center"/>
    </xf>
    <xf numFmtId="1" fontId="37" fillId="0" borderId="54" xfId="0" applyNumberFormat="1" applyFont="1" applyBorder="1" applyAlignment="1">
      <alignment horizontal="center" vertical="center" wrapText="1"/>
    </xf>
    <xf numFmtId="1" fontId="4" fillId="26" borderId="54" xfId="0" applyNumberFormat="1" applyFont="1" applyFill="1" applyBorder="1" applyAlignment="1">
      <alignment horizontal="center" vertical="center"/>
    </xf>
    <xf numFmtId="1" fontId="4" fillId="0" borderId="54" xfId="0" applyNumberFormat="1" applyFont="1" applyBorder="1" applyAlignment="1">
      <alignment horizontal="center" vertical="center" wrapText="1"/>
    </xf>
    <xf numFmtId="1" fontId="29" fillId="2" borderId="7" xfId="0" applyNumberFormat="1" applyFont="1" applyFill="1" applyBorder="1" applyAlignment="1">
      <alignment horizontal="center" vertical="center"/>
    </xf>
    <xf numFmtId="2" fontId="29" fillId="2" borderId="7" xfId="0" applyNumberFormat="1" applyFont="1" applyFill="1" applyBorder="1"/>
    <xf numFmtId="2" fontId="29" fillId="11" borderId="7" xfId="2" applyNumberFormat="1" applyFont="1" applyFill="1" applyBorder="1" applyAlignment="1">
      <alignment horizontal="center" vertical="center" wrapText="1"/>
    </xf>
    <xf numFmtId="2" fontId="29" fillId="3" borderId="7" xfId="2" applyNumberFormat="1" applyFont="1" applyFill="1" applyBorder="1" applyAlignment="1">
      <alignment horizontal="center" vertical="center" wrapText="1"/>
    </xf>
    <xf numFmtId="1" fontId="29" fillId="3" borderId="7" xfId="2" applyNumberFormat="1" applyFont="1" applyFill="1" applyBorder="1" applyAlignment="1">
      <alignment horizontal="center" vertical="center" wrapText="1"/>
    </xf>
    <xf numFmtId="1" fontId="31" fillId="3" borderId="7" xfId="2" applyNumberFormat="1" applyFont="1" applyFill="1" applyBorder="1" applyAlignment="1" applyProtection="1">
      <alignment horizontal="center" vertical="center"/>
    </xf>
    <xf numFmtId="1" fontId="29" fillId="2" borderId="7" xfId="0" applyNumberFormat="1" applyFont="1" applyFill="1" applyBorder="1" applyAlignment="1">
      <alignment horizontal="center" vertical="center" wrapText="1"/>
    </xf>
    <xf numFmtId="1" fontId="29" fillId="3" borderId="7" xfId="0" applyNumberFormat="1" applyFont="1" applyFill="1" applyBorder="1" applyAlignment="1">
      <alignment horizontal="center" vertical="center" wrapText="1"/>
    </xf>
    <xf numFmtId="1" fontId="29" fillId="11" borderId="7" xfId="2" applyNumberFormat="1" applyFont="1" applyFill="1" applyBorder="1" applyAlignment="1">
      <alignment horizontal="center" vertical="center" wrapText="1"/>
    </xf>
    <xf numFmtId="2" fontId="31" fillId="0" borderId="7" xfId="2" applyNumberFormat="1" applyFont="1" applyBorder="1" applyAlignment="1" applyProtection="1">
      <alignment horizontal="center" vertical="center" wrapText="1"/>
      <protection locked="0" hidden="1"/>
    </xf>
    <xf numFmtId="2" fontId="31" fillId="0" borderId="7" xfId="2" applyNumberFormat="1" applyFont="1" applyFill="1" applyBorder="1" applyAlignment="1" applyProtection="1">
      <alignment horizontal="center" vertical="center" wrapText="1"/>
      <protection locked="0" hidden="1"/>
    </xf>
    <xf numFmtId="1" fontId="29" fillId="9" borderId="7" xfId="2" applyNumberFormat="1" applyFont="1" applyFill="1" applyBorder="1" applyAlignment="1">
      <alignment horizontal="center" vertical="center" wrapText="1"/>
    </xf>
    <xf numFmtId="2" fontId="31" fillId="8" borderId="7" xfId="2" applyNumberFormat="1" applyFont="1" applyFill="1" applyBorder="1" applyAlignment="1" applyProtection="1">
      <alignment horizontal="center" vertical="center" wrapText="1"/>
      <protection locked="0"/>
    </xf>
    <xf numFmtId="2" fontId="31" fillId="7" borderId="7" xfId="2" applyNumberFormat="1" applyFont="1" applyFill="1" applyBorder="1" applyAlignment="1">
      <alignment horizontal="center" vertical="center" wrapText="1"/>
    </xf>
    <xf numFmtId="2" fontId="29" fillId="7" borderId="7" xfId="0" applyNumberFormat="1" applyFont="1" applyFill="1" applyBorder="1" applyAlignment="1">
      <alignment horizontal="center" vertical="center"/>
    </xf>
    <xf numFmtId="2" fontId="29" fillId="12" borderId="7" xfId="0" applyNumberFormat="1" applyFont="1" applyFill="1" applyBorder="1" applyAlignment="1">
      <alignment horizontal="center" vertical="center"/>
    </xf>
    <xf numFmtId="2" fontId="29" fillId="13" borderId="7" xfId="0" applyNumberFormat="1" applyFont="1" applyFill="1" applyBorder="1" applyAlignment="1">
      <alignment horizontal="center" vertical="center"/>
    </xf>
    <xf numFmtId="2" fontId="29" fillId="15" borderId="7" xfId="0" applyNumberFormat="1" applyFont="1" applyFill="1" applyBorder="1" applyAlignment="1">
      <alignment horizontal="center" vertical="center"/>
    </xf>
    <xf numFmtId="1" fontId="29" fillId="16" borderId="12" xfId="2" applyNumberFormat="1" applyFont="1" applyFill="1" applyBorder="1" applyAlignment="1">
      <alignment horizontal="center" vertical="center" wrapText="1"/>
    </xf>
    <xf numFmtId="1" fontId="29" fillId="12" borderId="7" xfId="0" applyNumberFormat="1" applyFont="1" applyFill="1" applyBorder="1" applyAlignment="1">
      <alignment horizontal="center" vertical="center"/>
    </xf>
    <xf numFmtId="2" fontId="34" fillId="2" borderId="7" xfId="0" applyNumberFormat="1" applyFont="1" applyFill="1" applyBorder="1"/>
    <xf numFmtId="0" fontId="11" fillId="2" borderId="50" xfId="0" applyFont="1" applyFill="1" applyBorder="1" applyAlignment="1">
      <alignment horizontal="left" vertical="center"/>
    </xf>
    <xf numFmtId="0" fontId="11" fillId="2" borderId="0" xfId="0" applyFont="1" applyFill="1" applyBorder="1" applyAlignment="1">
      <alignment vertical="center"/>
    </xf>
    <xf numFmtId="9" fontId="29" fillId="2" borderId="7" xfId="2" applyFont="1" applyFill="1" applyBorder="1" applyAlignment="1">
      <alignment horizontal="center" vertical="center" wrapText="1"/>
    </xf>
    <xf numFmtId="9" fontId="31" fillId="0" borderId="7" xfId="2" applyFont="1" applyBorder="1" applyAlignment="1" applyProtection="1">
      <alignment horizontal="center" vertical="center" wrapText="1"/>
      <protection hidden="1"/>
    </xf>
    <xf numFmtId="9" fontId="31" fillId="3" borderId="7" xfId="2" applyFont="1" applyFill="1" applyBorder="1" applyAlignment="1" applyProtection="1">
      <alignment horizontal="center" vertical="center"/>
    </xf>
    <xf numFmtId="164" fontId="29" fillId="2" borderId="7" xfId="2" applyNumberFormat="1" applyFont="1" applyFill="1" applyBorder="1" applyAlignment="1">
      <alignment horizontal="center" vertical="center" wrapText="1"/>
    </xf>
    <xf numFmtId="10" fontId="29" fillId="2" borderId="7" xfId="2" applyNumberFormat="1" applyFont="1" applyFill="1" applyBorder="1" applyAlignment="1">
      <alignment horizontal="center" vertical="center" wrapText="1"/>
    </xf>
    <xf numFmtId="9" fontId="34" fillId="18" borderId="7" xfId="2" applyFont="1" applyFill="1" applyBorder="1" applyAlignment="1">
      <alignment horizontal="center" vertical="center" wrapText="1"/>
    </xf>
    <xf numFmtId="0" fontId="4" fillId="9" borderId="26" xfId="0" applyFont="1" applyFill="1" applyBorder="1" applyAlignment="1">
      <alignment horizontal="center" vertical="center" wrapText="1"/>
    </xf>
    <xf numFmtId="0" fontId="28" fillId="6" borderId="7" xfId="3" applyFont="1" applyFill="1" applyBorder="1" applyAlignment="1">
      <alignment horizontal="center" vertical="center" wrapText="1"/>
    </xf>
    <xf numFmtId="0" fontId="28" fillId="6" borderId="7" xfId="0" applyFont="1" applyFill="1" applyBorder="1" applyAlignment="1">
      <alignment horizontal="center" vertical="center" wrapText="1"/>
    </xf>
    <xf numFmtId="0" fontId="28" fillId="5" borderId="7" xfId="3" applyFont="1" applyFill="1" applyBorder="1" applyAlignment="1">
      <alignment horizontal="center" vertical="center" wrapText="1"/>
    </xf>
    <xf numFmtId="9" fontId="29" fillId="3" borderId="7" xfId="2" applyFont="1" applyFill="1" applyBorder="1" applyAlignment="1">
      <alignment horizontal="center" vertical="center" wrapText="1"/>
    </xf>
    <xf numFmtId="9" fontId="31" fillId="2" borderId="7" xfId="2" applyFont="1" applyFill="1" applyBorder="1" applyAlignment="1">
      <alignment horizontal="center" vertical="center" wrapText="1"/>
    </xf>
    <xf numFmtId="0" fontId="28" fillId="27" borderId="7" xfId="3" applyFont="1" applyFill="1" applyBorder="1" applyAlignment="1">
      <alignment horizontal="center" vertical="center" wrapText="1"/>
    </xf>
    <xf numFmtId="9" fontId="29" fillId="28" borderId="7" xfId="2" applyFont="1" applyFill="1" applyBorder="1" applyAlignment="1">
      <alignment horizontal="center" vertical="center" wrapText="1"/>
    </xf>
    <xf numFmtId="164" fontId="29" fillId="28" borderId="7" xfId="2" applyNumberFormat="1" applyFont="1" applyFill="1" applyBorder="1" applyAlignment="1">
      <alignment horizontal="center" vertical="center" wrapText="1"/>
    </xf>
    <xf numFmtId="2" fontId="29" fillId="28" borderId="7" xfId="2" applyNumberFormat="1" applyFont="1" applyFill="1" applyBorder="1" applyAlignment="1">
      <alignment horizontal="center" vertical="center" wrapText="1"/>
    </xf>
    <xf numFmtId="1" fontId="29" fillId="28" borderId="7" xfId="2" applyNumberFormat="1" applyFont="1" applyFill="1" applyBorder="1" applyAlignment="1">
      <alignment horizontal="center" vertical="center" wrapText="1"/>
    </xf>
    <xf numFmtId="2" fontId="29" fillId="28" borderId="7" xfId="3" applyNumberFormat="1" applyFont="1" applyFill="1" applyBorder="1" applyAlignment="1">
      <alignment horizontal="center" vertical="center" wrapText="1"/>
    </xf>
    <xf numFmtId="164" fontId="29" fillId="28" borderId="12" xfId="2" applyNumberFormat="1" applyFont="1" applyFill="1" applyBorder="1" applyAlignment="1">
      <alignment horizontal="center" vertical="center" wrapText="1"/>
    </xf>
    <xf numFmtId="9" fontId="29" fillId="0" borderId="7" xfId="2" applyFont="1" applyFill="1" applyBorder="1" applyAlignment="1">
      <alignment horizontal="center" vertical="center" wrapText="1"/>
    </xf>
    <xf numFmtId="9" fontId="29" fillId="2" borderId="12" xfId="2" applyFont="1" applyFill="1" applyBorder="1" applyAlignment="1">
      <alignment horizontal="center" vertical="center" wrapText="1"/>
    </xf>
    <xf numFmtId="10" fontId="29" fillId="2" borderId="12" xfId="2" applyNumberFormat="1" applyFont="1" applyFill="1" applyBorder="1" applyAlignment="1">
      <alignment horizontal="center" vertical="center" wrapText="1"/>
    </xf>
    <xf numFmtId="9" fontId="31" fillId="3" borderId="12" xfId="2" applyFont="1" applyFill="1" applyBorder="1" applyAlignment="1" applyProtection="1">
      <alignment horizontal="center" vertical="center"/>
    </xf>
    <xf numFmtId="9" fontId="29" fillId="2" borderId="12" xfId="2" applyFont="1" applyFill="1" applyBorder="1"/>
    <xf numFmtId="9" fontId="29" fillId="2" borderId="12" xfId="2" applyFont="1" applyFill="1" applyBorder="1" applyAlignment="1">
      <alignment vertical="center"/>
    </xf>
    <xf numFmtId="9" fontId="29" fillId="28" borderId="12" xfId="2" applyFont="1" applyFill="1" applyBorder="1" applyAlignment="1">
      <alignment horizontal="center" vertical="center" wrapText="1"/>
    </xf>
    <xf numFmtId="9" fontId="31" fillId="16" borderId="35" xfId="0" applyNumberFormat="1" applyFont="1" applyFill="1" applyBorder="1" applyAlignment="1" applyProtection="1">
      <alignment horizontal="center" vertical="center" wrapText="1"/>
      <protection locked="0"/>
    </xf>
    <xf numFmtId="1" fontId="31" fillId="2" borderId="7" xfId="2" applyNumberFormat="1" applyFont="1" applyFill="1" applyBorder="1" applyAlignment="1">
      <alignment horizontal="center" vertical="center" wrapText="1"/>
    </xf>
    <xf numFmtId="1" fontId="31" fillId="2" borderId="7" xfId="0" applyNumberFormat="1" applyFont="1" applyFill="1" applyBorder="1" applyAlignment="1">
      <alignment horizontal="center" vertical="center" wrapText="1"/>
    </xf>
    <xf numFmtId="0" fontId="31" fillId="2" borderId="7" xfId="0" applyFont="1" applyFill="1" applyBorder="1" applyAlignment="1" applyProtection="1">
      <alignment horizontal="justify" vertical="center" wrapText="1"/>
      <protection locked="0"/>
    </xf>
    <xf numFmtId="0" fontId="29" fillId="2" borderId="7" xfId="0" applyFont="1" applyFill="1" applyBorder="1" applyAlignment="1">
      <alignment vertical="center" wrapText="1"/>
    </xf>
    <xf numFmtId="1" fontId="37" fillId="2" borderId="54" xfId="0" applyNumberFormat="1" applyFont="1" applyFill="1" applyBorder="1" applyAlignment="1">
      <alignment horizontal="center" vertical="center" wrapText="1"/>
    </xf>
    <xf numFmtId="1" fontId="4" fillId="29" borderId="54" xfId="0" applyNumberFormat="1" applyFont="1" applyFill="1" applyBorder="1" applyAlignment="1">
      <alignment horizontal="center" vertical="center"/>
    </xf>
    <xf numFmtId="1" fontId="4" fillId="2" borderId="54" xfId="0" applyNumberFormat="1" applyFont="1" applyFill="1" applyBorder="1" applyAlignment="1">
      <alignment horizontal="center" vertical="center" wrapText="1"/>
    </xf>
    <xf numFmtId="9" fontId="34" fillId="2" borderId="7" xfId="2" applyFont="1" applyFill="1" applyBorder="1" applyAlignment="1">
      <alignment horizontal="center" vertical="center" wrapText="1"/>
    </xf>
    <xf numFmtId="2" fontId="29" fillId="2" borderId="7" xfId="0" applyNumberFormat="1" applyFont="1" applyFill="1" applyBorder="1" applyAlignment="1">
      <alignment horizontal="center" vertical="center"/>
    </xf>
    <xf numFmtId="2" fontId="31" fillId="2" borderId="7" xfId="1" applyNumberFormat="1" applyFont="1" applyFill="1" applyBorder="1" applyAlignment="1" applyProtection="1">
      <alignment horizontal="center" vertical="center"/>
    </xf>
    <xf numFmtId="2" fontId="29" fillId="2" borderId="7" xfId="3" applyNumberFormat="1" applyFont="1" applyFill="1" applyBorder="1" applyAlignment="1">
      <alignment horizontal="center" vertical="center" wrapText="1"/>
    </xf>
    <xf numFmtId="0" fontId="28" fillId="2" borderId="7" xfId="3"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30" borderId="7" xfId="3" applyFont="1" applyFill="1" applyBorder="1" applyAlignment="1">
      <alignment horizontal="center" vertical="center" wrapText="1"/>
    </xf>
    <xf numFmtId="2" fontId="31" fillId="2" borderId="7" xfId="2" applyNumberFormat="1" applyFont="1" applyFill="1" applyBorder="1" applyAlignment="1" applyProtection="1">
      <alignment horizontal="center" vertical="center" wrapText="1"/>
      <protection locked="0"/>
    </xf>
    <xf numFmtId="2" fontId="31" fillId="2" borderId="7" xfId="2" applyNumberFormat="1" applyFont="1" applyFill="1" applyBorder="1" applyAlignment="1">
      <alignment horizontal="center" vertical="center" wrapText="1"/>
    </xf>
    <xf numFmtId="9" fontId="31" fillId="2" borderId="7" xfId="2" applyFont="1" applyFill="1" applyBorder="1" applyAlignment="1" applyProtection="1">
      <alignment horizontal="center" vertical="center"/>
    </xf>
    <xf numFmtId="1" fontId="31" fillId="2" borderId="7" xfId="2" applyNumberFormat="1" applyFont="1" applyFill="1" applyBorder="1" applyAlignment="1" applyProtection="1">
      <alignment horizontal="center" vertical="center"/>
    </xf>
    <xf numFmtId="0" fontId="11" fillId="2" borderId="50" xfId="0" applyFont="1" applyFill="1" applyBorder="1" applyAlignment="1">
      <alignment horizontal="center" vertical="center"/>
    </xf>
    <xf numFmtId="0" fontId="11" fillId="2" borderId="0" xfId="0" applyFont="1" applyFill="1" applyBorder="1" applyAlignment="1">
      <alignment horizontal="center" vertical="center"/>
    </xf>
    <xf numFmtId="0" fontId="32" fillId="2" borderId="0" xfId="0" applyFont="1" applyFill="1" applyAlignment="1">
      <alignment horizontal="center" vertical="center"/>
    </xf>
    <xf numFmtId="0" fontId="11" fillId="2" borderId="1" xfId="0" applyFont="1" applyFill="1" applyBorder="1" applyAlignment="1">
      <alignment horizontal="center" vertical="center"/>
    </xf>
    <xf numFmtId="0" fontId="29" fillId="2" borderId="0" xfId="0" applyFont="1" applyFill="1" applyAlignment="1">
      <alignment horizontal="center" vertical="center"/>
    </xf>
    <xf numFmtId="0" fontId="29" fillId="9" borderId="22" xfId="0" applyFont="1" applyFill="1" applyBorder="1" applyAlignment="1">
      <alignment horizontal="center" vertical="center" wrapText="1"/>
    </xf>
    <xf numFmtId="0" fontId="31" fillId="9" borderId="24" xfId="0" applyFont="1" applyFill="1" applyBorder="1" applyAlignment="1" applyProtection="1">
      <alignment horizontal="center" vertical="center" wrapText="1"/>
      <protection locked="0"/>
    </xf>
    <xf numFmtId="0" fontId="29" fillId="9" borderId="7" xfId="0" applyFont="1" applyFill="1" applyBorder="1" applyAlignment="1">
      <alignment horizontal="center" vertical="center" wrapText="1"/>
    </xf>
    <xf numFmtId="9" fontId="29" fillId="9" borderId="7" xfId="2" applyFont="1" applyFill="1" applyBorder="1" applyAlignment="1">
      <alignment horizontal="center" vertical="center" wrapText="1"/>
    </xf>
    <xf numFmtId="0" fontId="31" fillId="2" borderId="7" xfId="4" applyFont="1" applyFill="1" applyBorder="1" applyAlignment="1" applyProtection="1">
      <alignment horizontal="center" vertical="center" wrapText="1"/>
      <protection locked="0"/>
    </xf>
    <xf numFmtId="9" fontId="29" fillId="11" borderId="7" xfId="2" applyFont="1" applyFill="1" applyBorder="1" applyAlignment="1">
      <alignment horizontal="center" vertical="center" wrapText="1"/>
    </xf>
    <xf numFmtId="0" fontId="29" fillId="11" borderId="7" xfId="0" applyFont="1" applyFill="1" applyBorder="1" applyAlignment="1">
      <alignment horizontal="center" vertical="center" wrapText="1"/>
    </xf>
    <xf numFmtId="0" fontId="31" fillId="11" borderId="7" xfId="0" applyFont="1" applyFill="1" applyBorder="1" applyAlignment="1" applyProtection="1">
      <alignment horizontal="center" vertical="center" wrapText="1"/>
      <protection locked="0"/>
    </xf>
    <xf numFmtId="0" fontId="31" fillId="8" borderId="7" xfId="0" applyFont="1" applyFill="1" applyBorder="1" applyAlignment="1" applyProtection="1">
      <alignment horizontal="center" vertical="center" wrapText="1"/>
      <protection locked="0"/>
    </xf>
    <xf numFmtId="9" fontId="29" fillId="8" borderId="7" xfId="2" applyFont="1" applyFill="1" applyBorder="1" applyAlignment="1">
      <alignment horizontal="center" vertical="center" wrapText="1"/>
    </xf>
    <xf numFmtId="0" fontId="29" fillId="8" borderId="7" xfId="0" applyFont="1" applyFill="1" applyBorder="1" applyAlignment="1">
      <alignment horizontal="center" vertical="center" wrapText="1"/>
    </xf>
    <xf numFmtId="0" fontId="31" fillId="7" borderId="7" xfId="0" applyFont="1" applyFill="1" applyBorder="1" applyAlignment="1" applyProtection="1">
      <alignment horizontal="center" vertical="center" wrapText="1"/>
      <protection locked="0"/>
    </xf>
    <xf numFmtId="9" fontId="29" fillId="7" borderId="7" xfId="2" applyFont="1" applyFill="1" applyBorder="1" applyAlignment="1">
      <alignment horizontal="center" vertical="center" wrapText="1"/>
    </xf>
    <xf numFmtId="0" fontId="29" fillId="7" borderId="7" xfId="0" applyFont="1" applyFill="1" applyBorder="1" applyAlignment="1">
      <alignment horizontal="center" vertical="center" wrapText="1"/>
    </xf>
    <xf numFmtId="2" fontId="34" fillId="2" borderId="7" xfId="0" applyNumberFormat="1" applyFont="1" applyFill="1" applyBorder="1" applyAlignment="1">
      <alignment horizontal="center" vertical="center"/>
    </xf>
    <xf numFmtId="0" fontId="31" fillId="12" borderId="7" xfId="0" applyFont="1" applyFill="1" applyBorder="1" applyAlignment="1" applyProtection="1">
      <alignment horizontal="center" vertical="center" wrapText="1"/>
      <protection locked="0"/>
    </xf>
    <xf numFmtId="9" fontId="29" fillId="12" borderId="7" xfId="2" applyFont="1" applyFill="1" applyBorder="1" applyAlignment="1">
      <alignment horizontal="center" vertical="center" wrapText="1"/>
    </xf>
    <xf numFmtId="0" fontId="29" fillId="12" borderId="7" xfId="0" applyFont="1" applyFill="1" applyBorder="1" applyAlignment="1">
      <alignment horizontal="center" vertical="center" wrapText="1"/>
    </xf>
    <xf numFmtId="0" fontId="29" fillId="14" borderId="7" xfId="0" applyFont="1" applyFill="1" applyBorder="1" applyAlignment="1">
      <alignment horizontal="center" vertical="center" wrapText="1"/>
    </xf>
    <xf numFmtId="0" fontId="31" fillId="15" borderId="7" xfId="0" applyFont="1" applyFill="1" applyBorder="1" applyAlignment="1" applyProtection="1">
      <alignment horizontal="center" vertical="center" wrapText="1"/>
      <protection locked="0"/>
    </xf>
    <xf numFmtId="0" fontId="31" fillId="16" borderId="12" xfId="0" applyFont="1" applyFill="1" applyBorder="1" applyAlignment="1" applyProtection="1">
      <alignment horizontal="center" vertical="center" wrapText="1"/>
      <protection locked="0"/>
    </xf>
    <xf numFmtId="0" fontId="31" fillId="2" borderId="12" xfId="4" applyFont="1" applyFill="1" applyBorder="1" applyAlignment="1" applyProtection="1">
      <alignment horizontal="center" vertical="center" wrapText="1"/>
      <protection locked="0"/>
    </xf>
    <xf numFmtId="9" fontId="29" fillId="2" borderId="12" xfId="2" applyFont="1" applyFill="1" applyBorder="1" applyAlignment="1">
      <alignment horizontal="center" vertical="center"/>
    </xf>
    <xf numFmtId="0" fontId="29" fillId="2" borderId="27" xfId="0" applyFont="1" applyFill="1" applyBorder="1" applyAlignment="1">
      <alignment horizontal="left" vertical="center" wrapText="1"/>
    </xf>
    <xf numFmtId="0" fontId="29" fillId="2" borderId="28" xfId="0" applyFont="1" applyFill="1" applyBorder="1" applyAlignment="1">
      <alignment horizontal="left" vertical="center" wrapText="1"/>
    </xf>
    <xf numFmtId="0" fontId="4" fillId="2" borderId="36" xfId="0" applyFont="1" applyFill="1" applyBorder="1" applyAlignment="1">
      <alignment horizontal="center"/>
    </xf>
    <xf numFmtId="0" fontId="4" fillId="2" borderId="37" xfId="0" applyFont="1" applyFill="1" applyBorder="1" applyAlignment="1">
      <alignment horizontal="center"/>
    </xf>
    <xf numFmtId="0" fontId="4" fillId="2" borderId="38" xfId="0" applyFont="1" applyFill="1" applyBorder="1" applyAlignment="1">
      <alignment horizontal="center"/>
    </xf>
    <xf numFmtId="0" fontId="23" fillId="22" borderId="36" xfId="0" applyFont="1" applyFill="1" applyBorder="1" applyAlignment="1">
      <alignment horizontal="center" vertical="center"/>
    </xf>
    <xf numFmtId="0" fontId="23" fillId="22" borderId="37" xfId="0" applyFont="1" applyFill="1" applyBorder="1" applyAlignment="1">
      <alignment horizontal="center" vertical="center"/>
    </xf>
    <xf numFmtId="0" fontId="23" fillId="22" borderId="38" xfId="0" applyFont="1" applyFill="1" applyBorder="1" applyAlignment="1">
      <alignment horizontal="center" vertical="center"/>
    </xf>
    <xf numFmtId="0" fontId="21" fillId="6" borderId="8" xfId="0" applyFont="1" applyFill="1" applyBorder="1" applyAlignment="1">
      <alignment horizontal="center" vertical="center" wrapText="1"/>
    </xf>
    <xf numFmtId="0" fontId="21" fillId="6" borderId="10"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25" fillId="21" borderId="42" xfId="0" applyFont="1" applyFill="1" applyBorder="1" applyAlignment="1">
      <alignment horizontal="center" vertical="center" wrapText="1"/>
    </xf>
    <xf numFmtId="0" fontId="25" fillId="21" borderId="25" xfId="0" applyFont="1" applyFill="1" applyBorder="1" applyAlignment="1">
      <alignment horizontal="center" vertical="center" wrapText="1"/>
    </xf>
    <xf numFmtId="0" fontId="6" fillId="6" borderId="7" xfId="0" applyFont="1" applyFill="1" applyBorder="1" applyAlignment="1">
      <alignment horizontal="center" vertical="center"/>
    </xf>
    <xf numFmtId="0" fontId="15" fillId="6" borderId="27" xfId="3" applyFont="1" applyFill="1" applyBorder="1" applyAlignment="1">
      <alignment horizontal="center" vertical="center" wrapText="1"/>
    </xf>
    <xf numFmtId="0" fontId="15" fillId="6" borderId="41" xfId="3" applyFont="1" applyFill="1" applyBorder="1" applyAlignment="1">
      <alignment horizontal="center" vertical="center" wrapText="1"/>
    </xf>
    <xf numFmtId="0" fontId="22" fillId="5" borderId="27" xfId="3" applyFont="1" applyFill="1" applyBorder="1" applyAlignment="1">
      <alignment horizontal="center" vertical="center" wrapText="1"/>
    </xf>
    <xf numFmtId="0" fontId="22" fillId="5" borderId="41" xfId="3" applyFont="1" applyFill="1" applyBorder="1" applyAlignment="1">
      <alignment horizontal="center" vertical="center" wrapText="1"/>
    </xf>
    <xf numFmtId="0" fontId="22" fillId="10" borderId="27" xfId="3" applyFont="1" applyFill="1" applyBorder="1" applyAlignment="1">
      <alignment horizontal="center" vertical="center" wrapText="1"/>
    </xf>
    <xf numFmtId="0" fontId="22" fillId="10" borderId="41" xfId="3" applyFont="1" applyFill="1" applyBorder="1" applyAlignment="1">
      <alignment horizontal="center" vertical="center" wrapText="1"/>
    </xf>
    <xf numFmtId="0" fontId="5" fillId="21" borderId="13" xfId="0" applyFont="1" applyFill="1" applyBorder="1" applyAlignment="1">
      <alignment horizontal="center" vertical="center" wrapText="1"/>
    </xf>
    <xf numFmtId="0" fontId="5" fillId="21" borderId="14" xfId="0" applyFont="1" applyFill="1" applyBorder="1" applyAlignment="1">
      <alignment horizontal="center" vertical="center" wrapText="1"/>
    </xf>
    <xf numFmtId="0" fontId="5" fillId="21" borderId="15"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7" fillId="19" borderId="9" xfId="3" applyFont="1" applyFill="1" applyBorder="1" applyAlignment="1">
      <alignment horizontal="center" vertical="center" wrapText="1"/>
    </xf>
    <xf numFmtId="0" fontId="7" fillId="19" borderId="7" xfId="3" applyFont="1" applyFill="1" applyBorder="1" applyAlignment="1">
      <alignment horizontal="center" vertical="center" wrapText="1"/>
    </xf>
    <xf numFmtId="0" fontId="7" fillId="19" borderId="16" xfId="3" applyFont="1" applyFill="1" applyBorder="1" applyAlignment="1">
      <alignment horizontal="center" vertical="center" wrapText="1"/>
    </xf>
    <xf numFmtId="0" fontId="7" fillId="19" borderId="17" xfId="3" applyFont="1" applyFill="1" applyBorder="1" applyAlignment="1">
      <alignment horizontal="center" vertical="center" wrapText="1"/>
    </xf>
    <xf numFmtId="0" fontId="7" fillId="19" borderId="18" xfId="3" applyFont="1" applyFill="1" applyBorder="1" applyAlignment="1">
      <alignment horizontal="center" vertical="center" wrapText="1"/>
    </xf>
    <xf numFmtId="0" fontId="7" fillId="19" borderId="19" xfId="3" applyFont="1" applyFill="1" applyBorder="1" applyAlignment="1">
      <alignment horizontal="center" vertical="center" wrapText="1"/>
    </xf>
    <xf numFmtId="0" fontId="7" fillId="19" borderId="20" xfId="3" applyFont="1" applyFill="1" applyBorder="1" applyAlignment="1">
      <alignment horizontal="center" vertical="center" wrapText="1"/>
    </xf>
    <xf numFmtId="0" fontId="7" fillId="19" borderId="21" xfId="3" applyFont="1" applyFill="1" applyBorder="1" applyAlignment="1">
      <alignment horizontal="center" vertical="center" wrapText="1"/>
    </xf>
    <xf numFmtId="0" fontId="11" fillId="21" borderId="13" xfId="0" applyFont="1" applyFill="1" applyBorder="1" applyAlignment="1">
      <alignment horizontal="center" vertical="center"/>
    </xf>
    <xf numFmtId="0" fontId="11" fillId="21" borderId="27" xfId="0" applyFont="1" applyFill="1" applyBorder="1" applyAlignment="1">
      <alignment horizontal="center" vertical="center"/>
    </xf>
    <xf numFmtId="0" fontId="22" fillId="5" borderId="7" xfId="3" applyFont="1" applyFill="1" applyBorder="1" applyAlignment="1">
      <alignment horizontal="center" vertical="center" wrapText="1"/>
    </xf>
    <xf numFmtId="0" fontId="15" fillId="6" borderId="7" xfId="3" applyFont="1" applyFill="1" applyBorder="1" applyAlignment="1">
      <alignment horizontal="center" vertical="center" wrapText="1"/>
    </xf>
    <xf numFmtId="0" fontId="4" fillId="9" borderId="22" xfId="0" applyFont="1" applyFill="1" applyBorder="1" applyAlignment="1">
      <alignment horizontal="center" vertical="center" wrapText="1"/>
    </xf>
    <xf numFmtId="0" fontId="4" fillId="9" borderId="23" xfId="0" applyFont="1" applyFill="1" applyBorder="1" applyAlignment="1">
      <alignment horizontal="center" vertical="center" wrapText="1"/>
    </xf>
    <xf numFmtId="0" fontId="8" fillId="9" borderId="24" xfId="0" applyFont="1" applyFill="1" applyBorder="1" applyAlignment="1" applyProtection="1">
      <alignment horizontal="center" vertical="center" wrapText="1"/>
      <protection locked="0"/>
    </xf>
    <xf numFmtId="0" fontId="8" fillId="9" borderId="25" xfId="0" applyFont="1" applyFill="1" applyBorder="1" applyAlignment="1" applyProtection="1">
      <alignment horizontal="center" vertical="center" wrapText="1"/>
      <protection locked="0"/>
    </xf>
    <xf numFmtId="10" fontId="13" fillId="9" borderId="30" xfId="0" applyNumberFormat="1" applyFont="1" applyFill="1" applyBorder="1" applyAlignment="1" applyProtection="1">
      <alignment horizontal="center" vertical="center" wrapText="1"/>
      <protection locked="0"/>
    </xf>
    <xf numFmtId="10" fontId="13" fillId="9" borderId="32" xfId="0" applyNumberFormat="1" applyFont="1" applyFill="1" applyBorder="1" applyAlignment="1" applyProtection="1">
      <alignment horizontal="center" vertical="center" wrapText="1"/>
      <protection locked="0"/>
    </xf>
    <xf numFmtId="0" fontId="8" fillId="11" borderId="10" xfId="0" applyFont="1" applyFill="1" applyBorder="1" applyAlignment="1" applyProtection="1">
      <alignment horizontal="center" vertical="center" wrapText="1"/>
      <protection locked="0"/>
    </xf>
    <xf numFmtId="0" fontId="8" fillId="11" borderId="24" xfId="0" applyFont="1" applyFill="1" applyBorder="1" applyAlignment="1" applyProtection="1">
      <alignment horizontal="center" vertical="center" wrapText="1"/>
      <protection locked="0"/>
    </xf>
    <xf numFmtId="0" fontId="8" fillId="11" borderId="39" xfId="0" applyFont="1" applyFill="1" applyBorder="1" applyAlignment="1" applyProtection="1">
      <alignment horizontal="center" vertical="center" wrapText="1"/>
      <protection locked="0"/>
    </xf>
    <xf numFmtId="0" fontId="8" fillId="11" borderId="25" xfId="0" applyFont="1" applyFill="1" applyBorder="1" applyAlignment="1" applyProtection="1">
      <alignment horizontal="center" vertical="center" wrapText="1"/>
      <protection locked="0"/>
    </xf>
    <xf numFmtId="10" fontId="13" fillId="11" borderId="33" xfId="0" applyNumberFormat="1" applyFont="1" applyFill="1" applyBorder="1" applyAlignment="1" applyProtection="1">
      <alignment horizontal="center" vertical="center" wrapText="1"/>
      <protection locked="0"/>
    </xf>
    <xf numFmtId="10" fontId="13" fillId="11" borderId="30" xfId="0" applyNumberFormat="1" applyFont="1" applyFill="1" applyBorder="1" applyAlignment="1" applyProtection="1">
      <alignment horizontal="center" vertical="center" wrapText="1"/>
      <protection locked="0"/>
    </xf>
    <xf numFmtId="10" fontId="13" fillId="11" borderId="32" xfId="0" applyNumberFormat="1" applyFont="1" applyFill="1" applyBorder="1" applyAlignment="1" applyProtection="1">
      <alignment horizontal="center" vertical="center" wrapText="1"/>
      <protection locked="0"/>
    </xf>
    <xf numFmtId="0" fontId="8" fillId="8" borderId="10" xfId="0" applyFont="1" applyFill="1" applyBorder="1" applyAlignment="1" applyProtection="1">
      <alignment horizontal="center" vertical="center" wrapText="1"/>
      <protection locked="0"/>
    </xf>
    <xf numFmtId="0" fontId="8" fillId="8" borderId="24" xfId="0" applyFont="1" applyFill="1" applyBorder="1" applyAlignment="1" applyProtection="1">
      <alignment horizontal="center" vertical="center" wrapText="1"/>
      <protection locked="0"/>
    </xf>
    <xf numFmtId="0" fontId="8" fillId="8" borderId="25" xfId="0" applyFont="1" applyFill="1" applyBorder="1" applyAlignment="1" applyProtection="1">
      <alignment horizontal="center" vertical="center" wrapText="1"/>
      <protection locked="0"/>
    </xf>
    <xf numFmtId="10" fontId="13" fillId="8" borderId="33" xfId="0" applyNumberFormat="1" applyFont="1" applyFill="1" applyBorder="1" applyAlignment="1" applyProtection="1">
      <alignment horizontal="center" vertical="center" wrapText="1"/>
      <protection locked="0"/>
    </xf>
    <xf numFmtId="10" fontId="13" fillId="8" borderId="32" xfId="0" applyNumberFormat="1" applyFont="1" applyFill="1" applyBorder="1" applyAlignment="1" applyProtection="1">
      <alignment horizontal="center" vertical="center" wrapText="1"/>
      <protection locked="0"/>
    </xf>
    <xf numFmtId="0" fontId="8" fillId="7" borderId="10" xfId="0" applyFont="1" applyFill="1" applyBorder="1" applyAlignment="1" applyProtection="1">
      <alignment horizontal="center" vertical="center" wrapText="1"/>
      <protection locked="0"/>
    </xf>
    <xf numFmtId="0" fontId="8" fillId="7" borderId="24" xfId="0" applyFont="1" applyFill="1" applyBorder="1" applyAlignment="1" applyProtection="1">
      <alignment horizontal="center" vertical="center" wrapText="1"/>
      <protection locked="0"/>
    </xf>
    <xf numFmtId="0" fontId="8" fillId="7" borderId="25" xfId="0" applyFont="1" applyFill="1" applyBorder="1" applyAlignment="1" applyProtection="1">
      <alignment horizontal="center" vertical="center" wrapText="1"/>
      <protection locked="0"/>
    </xf>
    <xf numFmtId="0" fontId="8" fillId="12" borderId="10" xfId="0" applyFont="1" applyFill="1" applyBorder="1" applyAlignment="1" applyProtection="1">
      <alignment horizontal="center" vertical="center" wrapText="1"/>
      <protection locked="0"/>
    </xf>
    <xf numFmtId="0" fontId="8" fillId="12" borderId="24" xfId="0" applyFont="1" applyFill="1" applyBorder="1" applyAlignment="1" applyProtection="1">
      <alignment horizontal="center" vertical="center" wrapText="1"/>
      <protection locked="0"/>
    </xf>
    <xf numFmtId="0" fontId="8" fillId="12" borderId="39" xfId="0" applyFont="1" applyFill="1" applyBorder="1" applyAlignment="1" applyProtection="1">
      <alignment horizontal="center" vertical="center" wrapText="1"/>
      <protection locked="0"/>
    </xf>
    <xf numFmtId="0" fontId="8" fillId="12" borderId="25" xfId="0" applyFont="1" applyFill="1" applyBorder="1" applyAlignment="1" applyProtection="1">
      <alignment horizontal="center" vertical="center" wrapText="1"/>
      <protection locked="0"/>
    </xf>
    <xf numFmtId="10" fontId="13" fillId="12" borderId="34" xfId="0" applyNumberFormat="1" applyFont="1" applyFill="1" applyBorder="1" applyAlignment="1" applyProtection="1">
      <alignment horizontal="center" vertical="center" wrapText="1"/>
      <protection locked="0"/>
    </xf>
    <xf numFmtId="0" fontId="13" fillId="12" borderId="34" xfId="0" applyFont="1" applyFill="1" applyBorder="1" applyAlignment="1" applyProtection="1">
      <alignment horizontal="center" vertical="center" wrapText="1"/>
      <protection locked="0"/>
    </xf>
    <xf numFmtId="0" fontId="8" fillId="13" borderId="22" xfId="0" applyFont="1" applyFill="1" applyBorder="1" applyAlignment="1" applyProtection="1">
      <alignment horizontal="center" vertical="center" wrapText="1"/>
      <protection locked="0"/>
    </xf>
    <xf numFmtId="0" fontId="8" fillId="13" borderId="40" xfId="0" applyFont="1" applyFill="1" applyBorder="1" applyAlignment="1" applyProtection="1">
      <alignment horizontal="center" vertical="center" wrapText="1"/>
      <protection locked="0"/>
    </xf>
    <xf numFmtId="0" fontId="8" fillId="13" borderId="24" xfId="0" applyFont="1" applyFill="1" applyBorder="1" applyAlignment="1" applyProtection="1">
      <alignment horizontal="center" vertical="center" wrapText="1"/>
      <protection locked="0"/>
    </xf>
    <xf numFmtId="0" fontId="8" fillId="13" borderId="39" xfId="0" applyFont="1" applyFill="1" applyBorder="1" applyAlignment="1" applyProtection="1">
      <alignment horizontal="center" vertical="center" wrapText="1"/>
      <protection locked="0"/>
    </xf>
    <xf numFmtId="9" fontId="8" fillId="13" borderId="24" xfId="2" applyFont="1" applyFill="1" applyBorder="1" applyAlignment="1" applyProtection="1">
      <alignment horizontal="center" vertical="center" wrapText="1"/>
      <protection locked="0"/>
    </xf>
    <xf numFmtId="9" fontId="8" fillId="13" borderId="39" xfId="2" applyFont="1" applyFill="1" applyBorder="1" applyAlignment="1" applyProtection="1">
      <alignment horizontal="center" vertical="center" wrapText="1"/>
      <protection locked="0"/>
    </xf>
    <xf numFmtId="0" fontId="35" fillId="0" borderId="16" xfId="0" applyFont="1" applyFill="1" applyBorder="1" applyAlignment="1">
      <alignment horizontal="center" vertical="center" wrapText="1"/>
    </xf>
    <xf numFmtId="0" fontId="35" fillId="0" borderId="49" xfId="0" applyFont="1" applyFill="1" applyBorder="1" applyAlignment="1">
      <alignment horizontal="center" vertical="center" wrapText="1"/>
    </xf>
    <xf numFmtId="0" fontId="35" fillId="0" borderId="50" xfId="0" applyFont="1" applyFill="1" applyBorder="1" applyAlignment="1">
      <alignment horizontal="center" vertical="center" wrapText="1"/>
    </xf>
    <xf numFmtId="0" fontId="35" fillId="0" borderId="51" xfId="0" applyFont="1" applyFill="1" applyBorder="1" applyAlignment="1">
      <alignment horizontal="center" vertical="center" wrapText="1"/>
    </xf>
    <xf numFmtId="0" fontId="35" fillId="0" borderId="52" xfId="0" applyFont="1" applyFill="1" applyBorder="1" applyAlignment="1">
      <alignment horizontal="center" vertical="center" wrapText="1"/>
    </xf>
    <xf numFmtId="0" fontId="35" fillId="0" borderId="53" xfId="0" applyFont="1" applyFill="1" applyBorder="1" applyAlignment="1">
      <alignment horizontal="center" vertical="center" wrapText="1"/>
    </xf>
    <xf numFmtId="0" fontId="30" fillId="0" borderId="43"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55" xfId="0" applyFont="1" applyFill="1" applyBorder="1" applyAlignment="1">
      <alignment horizontal="center" vertical="center"/>
    </xf>
    <xf numFmtId="0" fontId="28" fillId="2" borderId="8"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2" borderId="47" xfId="3" applyFont="1" applyFill="1" applyBorder="1" applyAlignment="1">
      <alignment horizontal="center" vertical="center" wrapText="1"/>
    </xf>
    <xf numFmtId="0" fontId="28" fillId="2" borderId="48" xfId="3" applyFont="1" applyFill="1" applyBorder="1" applyAlignment="1">
      <alignment horizontal="center" vertical="center" wrapText="1"/>
    </xf>
    <xf numFmtId="0" fontId="28" fillId="2" borderId="19" xfId="3" applyFont="1" applyFill="1" applyBorder="1" applyAlignment="1">
      <alignment horizontal="center" vertical="center" wrapText="1"/>
    </xf>
    <xf numFmtId="0" fontId="28" fillId="2" borderId="21" xfId="3" applyFont="1" applyFill="1" applyBorder="1" applyAlignment="1">
      <alignment horizontal="center" vertical="center" wrapText="1"/>
    </xf>
    <xf numFmtId="0" fontId="28" fillId="2" borderId="44" xfId="0" applyFont="1" applyFill="1" applyBorder="1" applyAlignment="1">
      <alignment horizontal="center" vertical="center" wrapText="1"/>
    </xf>
    <xf numFmtId="0" fontId="28" fillId="2" borderId="45" xfId="0" applyFont="1" applyFill="1" applyBorder="1" applyAlignment="1">
      <alignment horizontal="center" vertical="center" wrapText="1"/>
    </xf>
    <xf numFmtId="0" fontId="28" fillId="2" borderId="46" xfId="0" applyFont="1" applyFill="1" applyBorder="1" applyAlignment="1">
      <alignment horizontal="center" vertical="center" wrapText="1"/>
    </xf>
    <xf numFmtId="0" fontId="28" fillId="2" borderId="27" xfId="0" applyFont="1" applyFill="1" applyBorder="1" applyAlignment="1">
      <alignment horizontal="center" vertical="center"/>
    </xf>
    <xf numFmtId="0" fontId="28" fillId="2" borderId="41" xfId="0" applyFont="1" applyFill="1" applyBorder="1" applyAlignment="1">
      <alignment horizontal="center" vertical="center"/>
    </xf>
    <xf numFmtId="0" fontId="28" fillId="2" borderId="7" xfId="3"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8" fillId="30" borderId="16" xfId="3" applyFont="1" applyFill="1" applyBorder="1" applyAlignment="1">
      <alignment horizontal="center" vertical="center" wrapText="1"/>
    </xf>
    <xf numFmtId="0" fontId="28" fillId="30" borderId="18" xfId="3" applyFont="1" applyFill="1" applyBorder="1" applyAlignment="1">
      <alignment horizontal="center" vertical="center" wrapText="1"/>
    </xf>
    <xf numFmtId="0" fontId="28" fillId="30" borderId="19" xfId="3" applyFont="1" applyFill="1" applyBorder="1" applyAlignment="1">
      <alignment horizontal="center" vertical="center" wrapText="1"/>
    </xf>
    <xf numFmtId="0" fontId="28" fillId="30" borderId="21" xfId="3" applyFont="1" applyFill="1" applyBorder="1" applyAlignment="1">
      <alignment horizontal="center" vertical="center" wrapText="1"/>
    </xf>
    <xf numFmtId="0" fontId="28" fillId="30" borderId="17" xfId="3" applyFont="1" applyFill="1" applyBorder="1" applyAlignment="1">
      <alignment horizontal="center" vertical="center" wrapText="1"/>
    </xf>
    <xf numFmtId="0" fontId="28" fillId="30" borderId="20" xfId="3" applyFont="1" applyFill="1" applyBorder="1" applyAlignment="1">
      <alignment horizontal="center" vertical="center" wrapText="1"/>
    </xf>
    <xf numFmtId="0" fontId="28" fillId="30" borderId="42" xfId="3" applyFont="1" applyFill="1" applyBorder="1" applyAlignment="1">
      <alignment horizontal="center" vertical="center" wrapText="1"/>
    </xf>
    <xf numFmtId="0" fontId="28" fillId="30" borderId="39" xfId="3" applyFont="1" applyFill="1" applyBorder="1" applyAlignment="1">
      <alignment horizontal="center" vertical="center" wrapText="1"/>
    </xf>
    <xf numFmtId="0" fontId="28" fillId="30" borderId="25" xfId="3" applyFont="1" applyFill="1" applyBorder="1" applyAlignment="1">
      <alignment horizontal="center" vertical="center" wrapText="1"/>
    </xf>
    <xf numFmtId="0" fontId="28" fillId="2" borderId="27" xfId="3" applyFont="1" applyFill="1" applyBorder="1" applyAlignment="1">
      <alignment horizontal="center" vertical="center" wrapText="1"/>
    </xf>
    <xf numFmtId="0" fontId="28" fillId="2" borderId="41" xfId="3" applyFont="1" applyFill="1" applyBorder="1" applyAlignment="1">
      <alignment horizontal="center" vertical="center" wrapText="1"/>
    </xf>
    <xf numFmtId="0" fontId="31" fillId="2" borderId="10" xfId="0" applyFont="1" applyFill="1" applyBorder="1" applyAlignment="1" applyProtection="1">
      <alignment horizontal="center" vertical="center" wrapText="1"/>
      <protection locked="0"/>
    </xf>
    <xf numFmtId="0" fontId="31" fillId="2" borderId="24" xfId="0" applyFont="1" applyFill="1" applyBorder="1" applyAlignment="1" applyProtection="1">
      <alignment horizontal="center" vertical="center" wrapText="1"/>
      <protection locked="0"/>
    </xf>
    <xf numFmtId="0" fontId="31" fillId="2" borderId="39" xfId="0" applyFont="1" applyFill="1" applyBorder="1" applyAlignment="1" applyProtection="1">
      <alignment horizontal="center" vertical="center" wrapText="1"/>
      <protection locked="0"/>
    </xf>
    <xf numFmtId="0" fontId="31" fillId="2" borderId="25" xfId="0" applyFont="1" applyFill="1" applyBorder="1" applyAlignment="1" applyProtection="1">
      <alignment horizontal="center" vertical="center" wrapText="1"/>
      <protection locked="0"/>
    </xf>
    <xf numFmtId="10" fontId="31" fillId="2" borderId="33" xfId="0" applyNumberFormat="1" applyFont="1" applyFill="1" applyBorder="1" applyAlignment="1" applyProtection="1">
      <alignment horizontal="center" vertical="center" wrapText="1"/>
      <protection locked="0"/>
    </xf>
    <xf numFmtId="10" fontId="31" fillId="2" borderId="30" xfId="0" applyNumberFormat="1" applyFont="1" applyFill="1" applyBorder="1" applyAlignment="1" applyProtection="1">
      <alignment horizontal="center" vertical="center" wrapText="1"/>
      <protection locked="0"/>
    </xf>
    <xf numFmtId="10" fontId="31" fillId="2" borderId="32" xfId="0" applyNumberFormat="1" applyFont="1" applyFill="1" applyBorder="1" applyAlignment="1" applyProtection="1">
      <alignment horizontal="center" vertical="center" wrapText="1"/>
      <protection locked="0"/>
    </xf>
    <xf numFmtId="0" fontId="31" fillId="7" borderId="10" xfId="0" applyFont="1" applyFill="1" applyBorder="1" applyAlignment="1" applyProtection="1">
      <alignment horizontal="center" vertical="center" wrapText="1"/>
      <protection locked="0"/>
    </xf>
    <xf numFmtId="0" fontId="31" fillId="12" borderId="10" xfId="0" applyFont="1" applyFill="1" applyBorder="1" applyAlignment="1" applyProtection="1">
      <alignment horizontal="center" vertical="center" wrapText="1"/>
      <protection locked="0"/>
    </xf>
    <xf numFmtId="0" fontId="31" fillId="11" borderId="10" xfId="0" applyFont="1" applyFill="1" applyBorder="1" applyAlignment="1" applyProtection="1">
      <alignment horizontal="center" vertical="center" wrapText="1"/>
      <protection locked="0"/>
    </xf>
    <xf numFmtId="0" fontId="31" fillId="12" borderId="24" xfId="0" applyFont="1" applyFill="1" applyBorder="1" applyAlignment="1" applyProtection="1">
      <alignment horizontal="center" vertical="center" wrapText="1"/>
      <protection locked="0"/>
    </xf>
    <xf numFmtId="0" fontId="31" fillId="12" borderId="39" xfId="0" applyFont="1" applyFill="1" applyBorder="1" applyAlignment="1" applyProtection="1">
      <alignment horizontal="center" vertical="center" wrapText="1"/>
      <protection locked="0"/>
    </xf>
    <xf numFmtId="0" fontId="31" fillId="12" borderId="25" xfId="0" applyFont="1" applyFill="1" applyBorder="1" applyAlignment="1" applyProtection="1">
      <alignment horizontal="center" vertical="center" wrapText="1"/>
      <protection locked="0"/>
    </xf>
    <xf numFmtId="0" fontId="31" fillId="8" borderId="10" xfId="0" applyFont="1" applyFill="1" applyBorder="1" applyAlignment="1" applyProtection="1">
      <alignment horizontal="center" vertical="center" wrapText="1"/>
      <protection locked="0"/>
    </xf>
    <xf numFmtId="0" fontId="31" fillId="11" borderId="24" xfId="0" applyFont="1" applyFill="1" applyBorder="1" applyAlignment="1" applyProtection="1">
      <alignment horizontal="center" vertical="center" wrapText="1"/>
      <protection locked="0"/>
    </xf>
    <xf numFmtId="0" fontId="31" fillId="11" borderId="39" xfId="0" applyFont="1" applyFill="1" applyBorder="1" applyAlignment="1" applyProtection="1">
      <alignment horizontal="center" vertical="center" wrapText="1"/>
      <protection locked="0"/>
    </xf>
    <xf numFmtId="0" fontId="31" fillId="11" borderId="25" xfId="0" applyFont="1" applyFill="1" applyBorder="1" applyAlignment="1" applyProtection="1">
      <alignment horizontal="center" vertical="center" wrapText="1"/>
      <protection locked="0"/>
    </xf>
    <xf numFmtId="0" fontId="31" fillId="8" borderId="24" xfId="0" applyFont="1" applyFill="1" applyBorder="1" applyAlignment="1" applyProtection="1">
      <alignment horizontal="center" vertical="center" wrapText="1"/>
      <protection locked="0"/>
    </xf>
    <xf numFmtId="0" fontId="31" fillId="8" borderId="25" xfId="0" applyFont="1" applyFill="1" applyBorder="1" applyAlignment="1" applyProtection="1">
      <alignment horizontal="center" vertical="center" wrapText="1"/>
      <protection locked="0"/>
    </xf>
    <xf numFmtId="0" fontId="31" fillId="7" borderId="24" xfId="0" applyFont="1" applyFill="1" applyBorder="1" applyAlignment="1" applyProtection="1">
      <alignment horizontal="center" vertical="center" wrapText="1"/>
      <protection locked="0"/>
    </xf>
    <xf numFmtId="0" fontId="31" fillId="7" borderId="25" xfId="0" applyFont="1" applyFill="1" applyBorder="1" applyAlignment="1" applyProtection="1">
      <alignment horizontal="center" vertical="center" wrapText="1"/>
      <protection locked="0"/>
    </xf>
    <xf numFmtId="0" fontId="28" fillId="6" borderId="7" xfId="3" applyFont="1" applyFill="1" applyBorder="1" applyAlignment="1">
      <alignment horizontal="center" vertical="center" wrapText="1"/>
    </xf>
    <xf numFmtId="0" fontId="28" fillId="6" borderId="8" xfId="0" applyFont="1" applyFill="1" applyBorder="1" applyAlignment="1">
      <alignment horizontal="center" vertical="center" wrapText="1"/>
    </xf>
    <xf numFmtId="0" fontId="28" fillId="6" borderId="10"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28" fillId="6" borderId="27" xfId="0" applyFont="1" applyFill="1" applyBorder="1" applyAlignment="1">
      <alignment horizontal="center" vertical="center"/>
    </xf>
    <xf numFmtId="0" fontId="28" fillId="6" borderId="41" xfId="0" applyFont="1" applyFill="1" applyBorder="1" applyAlignment="1">
      <alignment horizontal="center" vertical="center"/>
    </xf>
    <xf numFmtId="0" fontId="28" fillId="5" borderId="7" xfId="3" applyFont="1" applyFill="1" applyBorder="1" applyAlignment="1">
      <alignment horizontal="center" vertical="center" wrapText="1"/>
    </xf>
    <xf numFmtId="0" fontId="28" fillId="5" borderId="47" xfId="3" applyFont="1" applyFill="1" applyBorder="1" applyAlignment="1">
      <alignment horizontal="center" vertical="center" wrapText="1"/>
    </xf>
    <xf numFmtId="0" fontId="28" fillId="5" borderId="48" xfId="3" applyFont="1" applyFill="1" applyBorder="1" applyAlignment="1">
      <alignment horizontal="center" vertical="center" wrapText="1"/>
    </xf>
    <xf numFmtId="0" fontId="28" fillId="5" borderId="19" xfId="3" applyFont="1" applyFill="1" applyBorder="1" applyAlignment="1">
      <alignment horizontal="center" vertical="center" wrapText="1"/>
    </xf>
    <xf numFmtId="0" fontId="28" fillId="5" borderId="21" xfId="3" applyFont="1" applyFill="1" applyBorder="1" applyAlignment="1">
      <alignment horizontal="center" vertical="center" wrapText="1"/>
    </xf>
    <xf numFmtId="10" fontId="31" fillId="12" borderId="33" xfId="0" applyNumberFormat="1" applyFont="1" applyFill="1" applyBorder="1" applyAlignment="1" applyProtection="1">
      <alignment horizontal="center" vertical="center" wrapText="1"/>
      <protection locked="0"/>
    </xf>
    <xf numFmtId="10" fontId="31" fillId="12" borderId="30" xfId="0" applyNumberFormat="1" applyFont="1" applyFill="1" applyBorder="1" applyAlignment="1" applyProtection="1">
      <alignment horizontal="center" vertical="center" wrapText="1"/>
      <protection locked="0"/>
    </xf>
    <xf numFmtId="10" fontId="31" fillId="12" borderId="32" xfId="0" applyNumberFormat="1" applyFont="1" applyFill="1" applyBorder="1" applyAlignment="1" applyProtection="1">
      <alignment horizontal="center" vertical="center" wrapText="1"/>
      <protection locked="0"/>
    </xf>
    <xf numFmtId="10" fontId="31" fillId="11" borderId="33" xfId="0" applyNumberFormat="1" applyFont="1" applyFill="1" applyBorder="1" applyAlignment="1" applyProtection="1">
      <alignment horizontal="center" vertical="center" wrapText="1"/>
      <protection locked="0"/>
    </xf>
    <xf numFmtId="10" fontId="31" fillId="11" borderId="30" xfId="0" applyNumberFormat="1" applyFont="1" applyFill="1" applyBorder="1" applyAlignment="1" applyProtection="1">
      <alignment horizontal="center" vertical="center" wrapText="1"/>
      <protection locked="0"/>
    </xf>
    <xf numFmtId="10" fontId="31" fillId="11" borderId="32" xfId="0" applyNumberFormat="1" applyFont="1" applyFill="1" applyBorder="1" applyAlignment="1" applyProtection="1">
      <alignment horizontal="center" vertical="center" wrapText="1"/>
      <protection locked="0"/>
    </xf>
    <xf numFmtId="10" fontId="31" fillId="8" borderId="33" xfId="0" applyNumberFormat="1" applyFont="1" applyFill="1" applyBorder="1" applyAlignment="1" applyProtection="1">
      <alignment horizontal="center" vertical="center" wrapText="1"/>
      <protection locked="0"/>
    </xf>
    <xf numFmtId="10" fontId="31" fillId="8" borderId="32" xfId="0" applyNumberFormat="1" applyFont="1" applyFill="1" applyBorder="1" applyAlignment="1" applyProtection="1">
      <alignment horizontal="center" vertical="center" wrapText="1"/>
      <protection locked="0"/>
    </xf>
    <xf numFmtId="0" fontId="28" fillId="6" borderId="44" xfId="0" applyFont="1" applyFill="1" applyBorder="1" applyAlignment="1">
      <alignment horizontal="center" vertical="center" wrapText="1"/>
    </xf>
    <xf numFmtId="0" fontId="28" fillId="6" borderId="45" xfId="0" applyFont="1" applyFill="1" applyBorder="1" applyAlignment="1">
      <alignment horizontal="center" vertical="center" wrapText="1"/>
    </xf>
    <xf numFmtId="0" fontId="28" fillId="6" borderId="46" xfId="0" applyFont="1" applyFill="1" applyBorder="1" applyAlignment="1">
      <alignment horizontal="center" vertical="center" wrapText="1"/>
    </xf>
    <xf numFmtId="0" fontId="28" fillId="27" borderId="16" xfId="3" applyFont="1" applyFill="1" applyBorder="1" applyAlignment="1">
      <alignment horizontal="center" vertical="center" wrapText="1"/>
    </xf>
    <xf numFmtId="0" fontId="28" fillId="27" borderId="17" xfId="3" applyFont="1" applyFill="1" applyBorder="1" applyAlignment="1">
      <alignment horizontal="center" vertical="center" wrapText="1"/>
    </xf>
    <xf numFmtId="0" fontId="28" fillId="27" borderId="18" xfId="3" applyFont="1" applyFill="1" applyBorder="1" applyAlignment="1">
      <alignment horizontal="center" vertical="center" wrapText="1"/>
    </xf>
    <xf numFmtId="0" fontId="28" fillId="27" borderId="19" xfId="3" applyFont="1" applyFill="1" applyBorder="1" applyAlignment="1">
      <alignment horizontal="center" vertical="center" wrapText="1"/>
    </xf>
    <xf numFmtId="0" fontId="28" fillId="27" borderId="20" xfId="3" applyFont="1" applyFill="1" applyBorder="1" applyAlignment="1">
      <alignment horizontal="center" vertical="center" wrapText="1"/>
    </xf>
    <xf numFmtId="0" fontId="28" fillId="27" borderId="21" xfId="3" applyFont="1" applyFill="1" applyBorder="1" applyAlignment="1">
      <alignment horizontal="center" vertical="center" wrapText="1"/>
    </xf>
    <xf numFmtId="0" fontId="28" fillId="27" borderId="42" xfId="3" applyFont="1" applyFill="1" applyBorder="1" applyAlignment="1">
      <alignment horizontal="center" vertical="center" wrapText="1"/>
    </xf>
    <xf numFmtId="0" fontId="28" fillId="27" borderId="39" xfId="3" applyFont="1" applyFill="1" applyBorder="1" applyAlignment="1">
      <alignment horizontal="center" vertical="center" wrapText="1"/>
    </xf>
    <xf numFmtId="0" fontId="28" fillId="27" borderId="25" xfId="3" applyFont="1" applyFill="1" applyBorder="1" applyAlignment="1">
      <alignment horizontal="center" vertical="center" wrapText="1"/>
    </xf>
    <xf numFmtId="0" fontId="28" fillId="5" borderId="27" xfId="3" applyFont="1" applyFill="1" applyBorder="1" applyAlignment="1">
      <alignment horizontal="center" vertical="center" wrapText="1"/>
    </xf>
    <xf numFmtId="0" fontId="28" fillId="5" borderId="41" xfId="3" applyFont="1" applyFill="1" applyBorder="1" applyAlignment="1">
      <alignment horizontal="center" vertical="center" wrapText="1"/>
    </xf>
    <xf numFmtId="0" fontId="28" fillId="6" borderId="13" xfId="0" applyFont="1" applyFill="1" applyBorder="1" applyAlignment="1">
      <alignment horizontal="center" vertical="center" wrapText="1"/>
    </xf>
    <xf numFmtId="0" fontId="28" fillId="6" borderId="14" xfId="0" applyFont="1" applyFill="1" applyBorder="1" applyAlignment="1">
      <alignment horizontal="center" vertical="center" wrapText="1"/>
    </xf>
    <xf numFmtId="0" fontId="28" fillId="6" borderId="15" xfId="0" applyFont="1" applyFill="1" applyBorder="1" applyAlignment="1">
      <alignment horizontal="center" vertical="center" wrapText="1"/>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13" borderId="2" xfId="0" applyFont="1" applyFill="1" applyBorder="1" applyAlignment="1" applyProtection="1">
      <alignment horizontal="center" vertical="center" wrapText="1"/>
      <protection locked="0"/>
    </xf>
    <xf numFmtId="0" fontId="4" fillId="11" borderId="6" xfId="0" applyFont="1" applyFill="1" applyBorder="1" applyAlignment="1">
      <alignment horizontal="justify" vertical="center" wrapText="1"/>
    </xf>
    <xf numFmtId="0" fontId="4" fillId="11" borderId="6" xfId="0" applyFont="1" applyFill="1" applyBorder="1" applyAlignment="1">
      <alignment horizontal="center" vertical="center" wrapText="1"/>
    </xf>
    <xf numFmtId="0" fontId="8" fillId="7" borderId="2" xfId="0" applyFont="1" applyFill="1" applyBorder="1" applyAlignment="1" applyProtection="1">
      <alignment horizontal="center" vertical="center" wrapText="1"/>
      <protection locked="0"/>
    </xf>
    <xf numFmtId="0" fontId="8" fillId="12" borderId="2" xfId="0" applyFont="1" applyFill="1" applyBorder="1" applyAlignment="1" applyProtection="1">
      <alignment horizontal="center" vertical="center" wrapText="1"/>
      <protection locked="0"/>
    </xf>
    <xf numFmtId="0" fontId="24" fillId="6" borderId="9" xfId="0" applyFont="1" applyFill="1" applyBorder="1" applyAlignment="1">
      <alignment horizontal="center" vertical="center" wrapText="1"/>
    </xf>
    <xf numFmtId="0" fontId="24" fillId="6" borderId="7" xfId="0" applyFont="1" applyFill="1" applyBorder="1" applyAlignment="1">
      <alignment horizontal="center" vertical="center" wrapText="1"/>
    </xf>
    <xf numFmtId="0" fontId="25" fillId="21" borderId="16" xfId="0" applyFont="1" applyFill="1" applyBorder="1" applyAlignment="1">
      <alignment horizontal="center" vertical="center" wrapText="1"/>
    </xf>
    <xf numFmtId="0" fontId="25" fillId="21" borderId="18" xfId="0" applyFont="1" applyFill="1" applyBorder="1" applyAlignment="1">
      <alignment horizontal="center" vertical="center" wrapText="1"/>
    </xf>
    <xf numFmtId="0" fontId="25" fillId="21" borderId="19" xfId="0" applyFont="1" applyFill="1" applyBorder="1" applyAlignment="1">
      <alignment horizontal="center" vertical="center" wrapText="1"/>
    </xf>
    <xf numFmtId="0" fontId="25" fillId="21" borderId="21"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11" fillId="6" borderId="31" xfId="0" applyFont="1" applyFill="1" applyBorder="1" applyAlignment="1">
      <alignment horizontal="center" vertical="center" wrapText="1"/>
    </xf>
    <xf numFmtId="0" fontId="22" fillId="10" borderId="7" xfId="3" applyFont="1" applyFill="1" applyBorder="1" applyAlignment="1">
      <alignment horizontal="center" vertical="center" wrapText="1"/>
    </xf>
    <xf numFmtId="0" fontId="8" fillId="13" borderId="10" xfId="0" applyFont="1" applyFill="1" applyBorder="1" applyAlignment="1" applyProtection="1">
      <alignment horizontal="center" vertical="center" wrapText="1"/>
      <protection locked="0"/>
    </xf>
    <xf numFmtId="0" fontId="13" fillId="13" borderId="33" xfId="0" applyFont="1" applyFill="1" applyBorder="1" applyAlignment="1" applyProtection="1">
      <alignment horizontal="center" vertical="center" wrapText="1"/>
      <protection locked="0"/>
    </xf>
    <xf numFmtId="0" fontId="13" fillId="13" borderId="30" xfId="0" applyFont="1" applyFill="1" applyBorder="1" applyAlignment="1" applyProtection="1">
      <alignment horizontal="center" vertical="center" wrapText="1"/>
      <protection locked="0"/>
    </xf>
    <xf numFmtId="0" fontId="13" fillId="13" borderId="32" xfId="0" applyFont="1" applyFill="1" applyBorder="1" applyAlignment="1" applyProtection="1">
      <alignment horizontal="center" vertical="center" wrapText="1"/>
      <protection locked="0"/>
    </xf>
    <xf numFmtId="0" fontId="8" fillId="13" borderId="25" xfId="0" applyFont="1" applyFill="1" applyBorder="1" applyAlignment="1" applyProtection="1">
      <alignment horizontal="center" vertical="center" wrapText="1"/>
      <protection locked="0"/>
    </xf>
    <xf numFmtId="10" fontId="13" fillId="7" borderId="33" xfId="0" applyNumberFormat="1" applyFont="1" applyFill="1" applyBorder="1" applyAlignment="1" applyProtection="1">
      <alignment horizontal="center" vertical="center" wrapText="1"/>
      <protection locked="0"/>
    </xf>
    <xf numFmtId="0" fontId="13" fillId="7" borderId="32" xfId="0" applyFont="1" applyFill="1" applyBorder="1" applyAlignment="1" applyProtection="1">
      <alignment horizontal="center" vertical="center" wrapText="1"/>
      <protection locked="0"/>
    </xf>
    <xf numFmtId="0" fontId="8" fillId="12" borderId="7" xfId="0" applyFont="1" applyFill="1" applyBorder="1" applyAlignment="1" applyProtection="1">
      <alignment horizontal="justify" vertical="center" wrapText="1"/>
      <protection locked="0"/>
    </xf>
  </cellXfs>
  <cellStyles count="6">
    <cellStyle name="Millares" xfId="1" builtinId="3"/>
    <cellStyle name="Normal" xfId="0" builtinId="0"/>
    <cellStyle name="Normal 12" xfId="4" xr:uid="{00000000-0005-0000-0000-000002000000}"/>
    <cellStyle name="Normal 2" xfId="5" xr:uid="{00000000-0005-0000-0000-000003000000}"/>
    <cellStyle name="Normal 3" xfId="3" xr:uid="{00000000-0005-0000-0000-000004000000}"/>
    <cellStyle name="Porcentaje" xfId="2" builtinId="5"/>
  </cellStyles>
  <dxfs count="9">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s>
  <tableStyles count="0" defaultTableStyle="TableStyleMedium2" defaultPivotStyle="PivotStyleLight16"/>
  <colors>
    <mruColors>
      <color rgb="FFFFE89F"/>
      <color rgb="FFF4AD7C"/>
      <color rgb="FFEDE2F6"/>
      <color rgb="FFE8D9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566768</xdr:colOff>
      <xdr:row>0</xdr:row>
      <xdr:rowOff>92227</xdr:rowOff>
    </xdr:from>
    <xdr:ext cx="1757526" cy="802194"/>
    <xdr:pic>
      <xdr:nvPicPr>
        <xdr:cNvPr id="2" name="Imagen 1">
          <a:extLst>
            <a:ext uri="{FF2B5EF4-FFF2-40B4-BE49-F238E27FC236}">
              <a16:creationId xmlns:a16="http://schemas.microsoft.com/office/drawing/2014/main" id="{F266A953-6481-4C71-B38D-6DD752E20B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6768" y="92227"/>
          <a:ext cx="1757526" cy="80219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685831</xdr:colOff>
      <xdr:row>0</xdr:row>
      <xdr:rowOff>0</xdr:rowOff>
    </xdr:from>
    <xdr:ext cx="1326326" cy="605380"/>
    <xdr:pic>
      <xdr:nvPicPr>
        <xdr:cNvPr id="2" name="Imagen 1">
          <a:extLst>
            <a:ext uri="{FF2B5EF4-FFF2-40B4-BE49-F238E27FC236}">
              <a16:creationId xmlns:a16="http://schemas.microsoft.com/office/drawing/2014/main" id="{07B1EADA-B5F6-4243-B15D-78F90A98C4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31" y="0"/>
          <a:ext cx="1326326" cy="60538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685831</xdr:colOff>
      <xdr:row>0</xdr:row>
      <xdr:rowOff>0</xdr:rowOff>
    </xdr:from>
    <xdr:ext cx="1326326" cy="605380"/>
    <xdr:pic>
      <xdr:nvPicPr>
        <xdr:cNvPr id="2" name="Imagen 1">
          <a:extLst>
            <a:ext uri="{FF2B5EF4-FFF2-40B4-BE49-F238E27FC236}">
              <a16:creationId xmlns:a16="http://schemas.microsoft.com/office/drawing/2014/main" id="{E17CF7F8-5764-4895-A0F5-E56FD94089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31" y="0"/>
          <a:ext cx="1326326" cy="60538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148598</xdr:colOff>
      <xdr:row>0</xdr:row>
      <xdr:rowOff>103843</xdr:rowOff>
    </xdr:from>
    <xdr:ext cx="1757526" cy="802194"/>
    <xdr:pic>
      <xdr:nvPicPr>
        <xdr:cNvPr id="2" name="Imagen 1">
          <a:extLst>
            <a:ext uri="{FF2B5EF4-FFF2-40B4-BE49-F238E27FC236}">
              <a16:creationId xmlns:a16="http://schemas.microsoft.com/office/drawing/2014/main" id="{B0C65A46-7C86-44CF-BB00-302AD66692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598" y="103843"/>
          <a:ext cx="1757526" cy="802194"/>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AY27"/>
  <sheetViews>
    <sheetView topLeftCell="A25" zoomScale="87" zoomScaleNormal="87" workbookViewId="0">
      <selection activeCell="AY1" sqref="AY1:AZ3"/>
    </sheetView>
  </sheetViews>
  <sheetFormatPr baseColWidth="10" defaultColWidth="22.42578125" defaultRowHeight="11.25" x14ac:dyDescent="0.2"/>
  <cols>
    <col min="1" max="1" width="14.42578125" style="1" customWidth="1"/>
    <col min="2" max="2" width="31.7109375" style="1" customWidth="1"/>
    <col min="3" max="3" width="26.7109375" style="4" customWidth="1"/>
    <col min="4" max="4" width="6.42578125" style="1" hidden="1" customWidth="1"/>
    <col min="5" max="10" width="5.42578125" style="1" hidden="1" customWidth="1"/>
    <col min="11" max="11" width="8.42578125" style="1" hidden="1" customWidth="1"/>
    <col min="12" max="12" width="6.5703125" style="1" hidden="1" customWidth="1"/>
    <col min="13" max="13" width="7.28515625" style="1" hidden="1" customWidth="1"/>
    <col min="14" max="14" width="7.140625" style="1" hidden="1" customWidth="1"/>
    <col min="15" max="15" width="5.7109375" style="1" hidden="1" customWidth="1"/>
    <col min="16" max="16" width="8.28515625" style="1" hidden="1" customWidth="1"/>
    <col min="17" max="17" width="5.42578125" style="1" hidden="1" customWidth="1"/>
    <col min="18" max="18" width="7.140625" style="1" hidden="1" customWidth="1"/>
    <col min="19" max="19" width="7.7109375" style="1" hidden="1" customWidth="1"/>
    <col min="20" max="20" width="5.7109375" style="1" hidden="1" customWidth="1"/>
    <col min="21" max="21" width="5.42578125" style="1" hidden="1" customWidth="1"/>
    <col min="22" max="22" width="4.5703125" style="1" hidden="1" customWidth="1"/>
    <col min="23" max="23" width="5.42578125" style="1" hidden="1" customWidth="1"/>
    <col min="24" max="24" width="4.5703125" style="1" hidden="1" customWidth="1"/>
    <col min="25" max="25" width="5.42578125" style="1" hidden="1" customWidth="1"/>
    <col min="26" max="26" width="4.5703125" style="1" hidden="1" customWidth="1"/>
    <col min="27" max="27" width="7.5703125" style="1" hidden="1" customWidth="1"/>
    <col min="28" max="28" width="4.5703125" style="1" hidden="1" customWidth="1"/>
    <col min="29" max="29" width="5.42578125" style="1" hidden="1" customWidth="1"/>
    <col min="30" max="30" width="4.5703125" style="1" hidden="1" customWidth="1"/>
    <col min="31" max="31" width="5.42578125" style="1" hidden="1" customWidth="1"/>
    <col min="32" max="32" width="4.5703125" style="1" hidden="1" customWidth="1"/>
    <col min="33" max="33" width="5.42578125" style="1" hidden="1" customWidth="1"/>
    <col min="34" max="34" width="6.7109375" style="1" hidden="1" customWidth="1"/>
    <col min="35" max="35" width="5.28515625" style="1" hidden="1" customWidth="1"/>
    <col min="36" max="36" width="3.85546875" style="1" hidden="1" customWidth="1"/>
    <col min="37" max="42" width="5" style="1" hidden="1" customWidth="1"/>
    <col min="43" max="43" width="9.28515625" style="1" hidden="1" customWidth="1"/>
    <col min="44" max="44" width="10.140625" style="1" hidden="1" customWidth="1"/>
    <col min="45" max="46" width="7.5703125" style="1" hidden="1" customWidth="1"/>
    <col min="47" max="48" width="7.42578125" style="1" hidden="1" customWidth="1"/>
    <col min="49" max="49" width="10.42578125" style="1" hidden="1" customWidth="1"/>
    <col min="50" max="50" width="29.85546875" style="1" customWidth="1"/>
    <col min="51" max="16384" width="22.42578125" style="1"/>
  </cols>
  <sheetData>
    <row r="1" spans="1:51" ht="21" customHeight="1" x14ac:dyDescent="0.2">
      <c r="A1" s="294"/>
      <c r="B1" s="294"/>
      <c r="C1" s="297" t="s">
        <v>130</v>
      </c>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297"/>
      <c r="AJ1" s="297"/>
      <c r="AK1" s="297"/>
      <c r="AL1" s="297"/>
      <c r="AM1" s="297"/>
      <c r="AN1" s="297"/>
      <c r="AO1" s="297"/>
      <c r="AP1" s="297"/>
      <c r="AQ1" s="297"/>
      <c r="AR1" s="297"/>
      <c r="AY1" s="112" t="s">
        <v>141</v>
      </c>
    </row>
    <row r="2" spans="1:51" ht="27" customHeight="1" x14ac:dyDescent="0.2">
      <c r="A2" s="295"/>
      <c r="B2" s="295"/>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Y2" s="112" t="s">
        <v>143</v>
      </c>
    </row>
    <row r="3" spans="1:51" ht="34.5" customHeight="1" thickBot="1" x14ac:dyDescent="0.25">
      <c r="A3" s="296"/>
      <c r="B3" s="296"/>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Y3" s="112" t="s">
        <v>142</v>
      </c>
    </row>
    <row r="4" spans="1:51" ht="12" customHeight="1" thickBot="1" x14ac:dyDescent="0.25">
      <c r="A4" s="2"/>
      <c r="B4" s="2"/>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6"/>
      <c r="AR4" s="6"/>
      <c r="AS4" s="6"/>
      <c r="AT4" s="6"/>
      <c r="AU4" s="6"/>
      <c r="AV4" s="6"/>
      <c r="AW4" s="6"/>
    </row>
    <row r="5" spans="1:51" ht="22.5" customHeight="1" x14ac:dyDescent="0.2">
      <c r="A5" s="300" t="s">
        <v>51</v>
      </c>
      <c r="B5" s="302" t="s">
        <v>17</v>
      </c>
      <c r="C5" s="302" t="s">
        <v>18</v>
      </c>
      <c r="D5" s="304"/>
      <c r="E5" s="313" t="s">
        <v>147</v>
      </c>
      <c r="F5" s="314"/>
      <c r="G5" s="314"/>
      <c r="H5" s="314"/>
      <c r="I5" s="314"/>
      <c r="J5" s="314"/>
      <c r="K5" s="314"/>
      <c r="L5" s="314"/>
      <c r="M5" s="314"/>
      <c r="N5" s="315"/>
      <c r="O5" s="118"/>
      <c r="P5" s="118"/>
      <c r="Q5" s="118"/>
      <c r="R5" s="118"/>
      <c r="S5" s="118"/>
      <c r="T5" s="118"/>
      <c r="U5" s="118"/>
      <c r="V5" s="118"/>
      <c r="W5" s="118"/>
      <c r="X5" s="118"/>
      <c r="Y5" s="118"/>
      <c r="Z5" s="118"/>
      <c r="AA5" s="118"/>
      <c r="AB5" s="118"/>
      <c r="AC5" s="118"/>
      <c r="AD5" s="118"/>
      <c r="AE5" s="118"/>
      <c r="AF5" s="118"/>
      <c r="AG5" s="118"/>
      <c r="AH5" s="118"/>
      <c r="AI5" s="118"/>
      <c r="AJ5" s="118"/>
      <c r="AK5" s="316"/>
      <c r="AL5" s="317"/>
      <c r="AM5" s="317"/>
      <c r="AN5" s="317"/>
      <c r="AO5" s="317"/>
      <c r="AP5" s="318"/>
      <c r="AQ5" s="319">
        <v>2021</v>
      </c>
      <c r="AR5" s="319"/>
      <c r="AS5" s="321" t="s">
        <v>9</v>
      </c>
      <c r="AT5" s="322"/>
      <c r="AU5" s="322"/>
      <c r="AV5" s="323"/>
      <c r="AW5" s="319" t="s">
        <v>8</v>
      </c>
      <c r="AX5" s="327" t="s">
        <v>134</v>
      </c>
      <c r="AY5" s="302" t="s">
        <v>186</v>
      </c>
    </row>
    <row r="6" spans="1:51" ht="18" customHeight="1" x14ac:dyDescent="0.2">
      <c r="A6" s="301"/>
      <c r="B6" s="303"/>
      <c r="C6" s="303"/>
      <c r="D6" s="305"/>
      <c r="E6" s="307" t="s">
        <v>110</v>
      </c>
      <c r="F6" s="308"/>
      <c r="G6" s="307" t="s">
        <v>111</v>
      </c>
      <c r="H6" s="308"/>
      <c r="I6" s="307" t="s">
        <v>112</v>
      </c>
      <c r="J6" s="308"/>
      <c r="K6" s="311" t="s">
        <v>13</v>
      </c>
      <c r="L6" s="312"/>
      <c r="M6" s="307" t="s">
        <v>113</v>
      </c>
      <c r="N6" s="308"/>
      <c r="O6" s="307" t="s">
        <v>114</v>
      </c>
      <c r="P6" s="308"/>
      <c r="Q6" s="307" t="s">
        <v>115</v>
      </c>
      <c r="R6" s="308"/>
      <c r="S6" s="309" t="s">
        <v>12</v>
      </c>
      <c r="T6" s="310"/>
      <c r="U6" s="307" t="s">
        <v>116</v>
      </c>
      <c r="V6" s="308"/>
      <c r="W6" s="307" t="s">
        <v>117</v>
      </c>
      <c r="X6" s="308"/>
      <c r="Y6" s="307" t="s">
        <v>118</v>
      </c>
      <c r="Z6" s="308"/>
      <c r="AA6" s="329" t="s">
        <v>11</v>
      </c>
      <c r="AB6" s="329"/>
      <c r="AC6" s="330" t="s">
        <v>119</v>
      </c>
      <c r="AD6" s="330"/>
      <c r="AE6" s="330" t="s">
        <v>120</v>
      </c>
      <c r="AF6" s="330"/>
      <c r="AG6" s="330" t="s">
        <v>121</v>
      </c>
      <c r="AH6" s="330"/>
      <c r="AI6" s="329" t="s">
        <v>10</v>
      </c>
      <c r="AJ6" s="329"/>
      <c r="AK6" s="306">
        <v>2022</v>
      </c>
      <c r="AL6" s="306"/>
      <c r="AM6" s="306">
        <v>2023</v>
      </c>
      <c r="AN6" s="306"/>
      <c r="AO6" s="306">
        <v>2024</v>
      </c>
      <c r="AP6" s="306"/>
      <c r="AQ6" s="320"/>
      <c r="AR6" s="320"/>
      <c r="AS6" s="324"/>
      <c r="AT6" s="325"/>
      <c r="AU6" s="325"/>
      <c r="AV6" s="326"/>
      <c r="AW6" s="320"/>
      <c r="AX6" s="328"/>
      <c r="AY6" s="303"/>
    </row>
    <row r="7" spans="1:51" s="3" customFormat="1" ht="26.25" customHeight="1" x14ac:dyDescent="0.25">
      <c r="A7" s="301"/>
      <c r="B7" s="303"/>
      <c r="C7" s="303"/>
      <c r="D7" s="7" t="s">
        <v>6</v>
      </c>
      <c r="E7" s="9" t="s">
        <v>7</v>
      </c>
      <c r="F7" s="146" t="s">
        <v>6</v>
      </c>
      <c r="G7" s="9" t="s">
        <v>7</v>
      </c>
      <c r="H7" s="146" t="s">
        <v>6</v>
      </c>
      <c r="I7" s="9" t="s">
        <v>7</v>
      </c>
      <c r="J7" s="146" t="s">
        <v>6</v>
      </c>
      <c r="K7" s="82" t="s">
        <v>7</v>
      </c>
      <c r="L7" s="148" t="s">
        <v>6</v>
      </c>
      <c r="M7" s="9" t="s">
        <v>7</v>
      </c>
      <c r="N7" s="146" t="s">
        <v>6</v>
      </c>
      <c r="O7" s="9" t="s">
        <v>7</v>
      </c>
      <c r="P7" s="146" t="s">
        <v>6</v>
      </c>
      <c r="Q7" s="9" t="s">
        <v>7</v>
      </c>
      <c r="R7" s="146" t="s">
        <v>6</v>
      </c>
      <c r="S7" s="83" t="s">
        <v>7</v>
      </c>
      <c r="T7" s="145" t="s">
        <v>6</v>
      </c>
      <c r="U7" s="9" t="s">
        <v>7</v>
      </c>
      <c r="V7" s="146" t="s">
        <v>6</v>
      </c>
      <c r="W7" s="9" t="s">
        <v>7</v>
      </c>
      <c r="X7" s="146" t="s">
        <v>6</v>
      </c>
      <c r="Y7" s="9" t="s">
        <v>7</v>
      </c>
      <c r="Z7" s="146" t="s">
        <v>6</v>
      </c>
      <c r="AA7" s="83" t="s">
        <v>7</v>
      </c>
      <c r="AB7" s="145" t="s">
        <v>6</v>
      </c>
      <c r="AC7" s="9" t="s">
        <v>7</v>
      </c>
      <c r="AD7" s="146" t="s">
        <v>6</v>
      </c>
      <c r="AE7" s="9" t="s">
        <v>7</v>
      </c>
      <c r="AF7" s="146" t="s">
        <v>6</v>
      </c>
      <c r="AG7" s="9" t="s">
        <v>7</v>
      </c>
      <c r="AH7" s="146" t="s">
        <v>6</v>
      </c>
      <c r="AI7" s="83" t="s">
        <v>7</v>
      </c>
      <c r="AJ7" s="145" t="s">
        <v>6</v>
      </c>
      <c r="AK7" s="8" t="s">
        <v>7</v>
      </c>
      <c r="AL7" s="8" t="s">
        <v>6</v>
      </c>
      <c r="AM7" s="8" t="s">
        <v>7</v>
      </c>
      <c r="AN7" s="8" t="s">
        <v>6</v>
      </c>
      <c r="AO7" s="8" t="s">
        <v>7</v>
      </c>
      <c r="AP7" s="8" t="s">
        <v>6</v>
      </c>
      <c r="AQ7" s="147" t="s">
        <v>7</v>
      </c>
      <c r="AR7" s="147" t="s">
        <v>6</v>
      </c>
      <c r="AS7" s="147" t="s">
        <v>5</v>
      </c>
      <c r="AT7" s="147" t="s">
        <v>4</v>
      </c>
      <c r="AU7" s="147" t="s">
        <v>3</v>
      </c>
      <c r="AV7" s="147" t="s">
        <v>2</v>
      </c>
      <c r="AW7" s="320"/>
      <c r="AX7" s="328"/>
      <c r="AY7" s="303"/>
    </row>
    <row r="8" spans="1:51" ht="99.75" customHeight="1" x14ac:dyDescent="0.2">
      <c r="A8" s="331" t="s">
        <v>45</v>
      </c>
      <c r="B8" s="333" t="s">
        <v>19</v>
      </c>
      <c r="C8" s="11" t="s">
        <v>20</v>
      </c>
      <c r="D8" s="12">
        <v>1</v>
      </c>
      <c r="E8" s="15">
        <v>0.08</v>
      </c>
      <c r="F8" s="16">
        <v>0.08</v>
      </c>
      <c r="G8" s="15">
        <v>0.08</v>
      </c>
      <c r="H8" s="16">
        <v>0.08</v>
      </c>
      <c r="I8" s="15">
        <v>0.08</v>
      </c>
      <c r="J8" s="16">
        <v>0.08</v>
      </c>
      <c r="K8" s="17">
        <f t="shared" ref="K8:L22" si="0">SUM(E8,G8,I8)</f>
        <v>0.24</v>
      </c>
      <c r="L8" s="17">
        <f t="shared" si="0"/>
        <v>0.24</v>
      </c>
      <c r="M8" s="15">
        <v>0.09</v>
      </c>
      <c r="N8" s="16">
        <v>0.09</v>
      </c>
      <c r="O8" s="15">
        <v>0.1</v>
      </c>
      <c r="P8" s="16">
        <v>0.1</v>
      </c>
      <c r="Q8" s="15">
        <v>0.08</v>
      </c>
      <c r="R8" s="16">
        <v>0.08</v>
      </c>
      <c r="S8" s="17">
        <f t="shared" ref="S8:T22" si="1">SUM(M8,O8,Q8)</f>
        <v>0.27</v>
      </c>
      <c r="T8" s="17">
        <f t="shared" si="1"/>
        <v>0.27</v>
      </c>
      <c r="U8" s="15">
        <v>0.08</v>
      </c>
      <c r="V8" s="18"/>
      <c r="W8" s="15">
        <v>0.08</v>
      </c>
      <c r="X8" s="18"/>
      <c r="Y8" s="15">
        <v>0.09</v>
      </c>
      <c r="Z8" s="19"/>
      <c r="AA8" s="17">
        <f t="shared" ref="AA8:AA22" si="2">SUM(U8,W8,Y8)</f>
        <v>0.25</v>
      </c>
      <c r="AB8" s="17">
        <f t="shared" ref="AB8:AB22" si="3">SUM(V8,X8,Z8)</f>
        <v>0</v>
      </c>
      <c r="AC8" s="15">
        <v>0.08</v>
      </c>
      <c r="AD8" s="18"/>
      <c r="AE8" s="15">
        <v>0.08</v>
      </c>
      <c r="AF8" s="18"/>
      <c r="AG8" s="15">
        <v>0.08</v>
      </c>
      <c r="AH8" s="19"/>
      <c r="AI8" s="17">
        <f t="shared" ref="AI8:AJ22" si="4">SUM(AC8,AE8,AG8)</f>
        <v>0.24</v>
      </c>
      <c r="AJ8" s="17">
        <f t="shared" si="4"/>
        <v>0</v>
      </c>
      <c r="AK8" s="20">
        <v>1</v>
      </c>
      <c r="AL8" s="20"/>
      <c r="AM8" s="20">
        <v>1</v>
      </c>
      <c r="AN8" s="20"/>
      <c r="AO8" s="20">
        <v>1</v>
      </c>
      <c r="AP8" s="20"/>
      <c r="AQ8" s="21">
        <f t="shared" ref="AQ8:AQ22" si="5">SUM(K8,S8,AA8,AI8)</f>
        <v>1</v>
      </c>
      <c r="AR8" s="21">
        <f t="shared" ref="AR8:AR22" si="6">SUM(L8,T8,AB8,AJ8)</f>
        <v>0.51</v>
      </c>
      <c r="AS8" s="22">
        <f t="shared" ref="AS8:AS27" si="7">IFERROR(L8/K8,"")</f>
        <v>1</v>
      </c>
      <c r="AT8" s="22">
        <f t="shared" ref="AT8:AT22" si="8">IFERROR((L8+T8)/(K8+S8),"")</f>
        <v>1</v>
      </c>
      <c r="AU8" s="22">
        <f t="shared" ref="AU8:AU22" si="9">IFERROR((L8+T8+AB8)/(K8+S8+AA8),"")</f>
        <v>0.67105263157894735</v>
      </c>
      <c r="AV8" s="22">
        <f t="shared" ref="AV8:AV22" si="10">IFERROR((L8+T8+AB8+AJ8)/(K8+S8+AA8+AI8),"")</f>
        <v>0.51</v>
      </c>
      <c r="AW8" s="85">
        <f t="shared" ref="AW8:AW13" si="11">IFERROR(AR8/AQ8,"")</f>
        <v>0.51</v>
      </c>
      <c r="AX8" s="144" t="s">
        <v>177</v>
      </c>
      <c r="AY8" s="335">
        <f>AVERAGE(AW8:AW9)</f>
        <v>0.255</v>
      </c>
    </row>
    <row r="9" spans="1:51" ht="99" customHeight="1" x14ac:dyDescent="0.2">
      <c r="A9" s="332"/>
      <c r="B9" s="334"/>
      <c r="C9" s="11" t="s">
        <v>144</v>
      </c>
      <c r="D9" s="12">
        <v>0</v>
      </c>
      <c r="E9" s="15">
        <v>0</v>
      </c>
      <c r="F9" s="16">
        <v>0</v>
      </c>
      <c r="G9" s="15">
        <v>0</v>
      </c>
      <c r="H9" s="16">
        <v>0</v>
      </c>
      <c r="I9" s="15">
        <v>0</v>
      </c>
      <c r="J9" s="16">
        <v>0</v>
      </c>
      <c r="K9" s="17">
        <f t="shared" si="0"/>
        <v>0</v>
      </c>
      <c r="L9" s="17">
        <f t="shared" si="0"/>
        <v>0</v>
      </c>
      <c r="M9" s="15">
        <v>0</v>
      </c>
      <c r="N9" s="16">
        <v>0</v>
      </c>
      <c r="O9" s="15">
        <v>0</v>
      </c>
      <c r="P9" s="16"/>
      <c r="Q9" s="15">
        <v>0.05</v>
      </c>
      <c r="R9" s="16"/>
      <c r="S9" s="17">
        <f t="shared" si="1"/>
        <v>0.05</v>
      </c>
      <c r="T9" s="17">
        <f t="shared" si="1"/>
        <v>0</v>
      </c>
      <c r="U9" s="15">
        <v>0.15</v>
      </c>
      <c r="V9" s="18"/>
      <c r="W9" s="15">
        <v>0.2</v>
      </c>
      <c r="X9" s="18"/>
      <c r="Y9" s="15">
        <v>0.25</v>
      </c>
      <c r="Z9" s="19"/>
      <c r="AA9" s="17">
        <f t="shared" si="2"/>
        <v>0.6</v>
      </c>
      <c r="AB9" s="17">
        <f t="shared" si="3"/>
        <v>0</v>
      </c>
      <c r="AC9" s="15">
        <v>0.2</v>
      </c>
      <c r="AD9" s="18"/>
      <c r="AE9" s="15">
        <v>0.15</v>
      </c>
      <c r="AF9" s="18"/>
      <c r="AG9" s="15">
        <v>0</v>
      </c>
      <c r="AH9" s="19"/>
      <c r="AI9" s="17">
        <f t="shared" si="4"/>
        <v>0.35</v>
      </c>
      <c r="AJ9" s="17">
        <f t="shared" si="4"/>
        <v>0</v>
      </c>
      <c r="AK9" s="20">
        <v>1</v>
      </c>
      <c r="AL9" s="20"/>
      <c r="AM9" s="20">
        <v>1</v>
      </c>
      <c r="AN9" s="20"/>
      <c r="AO9" s="20">
        <v>1</v>
      </c>
      <c r="AP9" s="20"/>
      <c r="AQ9" s="21">
        <f t="shared" si="5"/>
        <v>1</v>
      </c>
      <c r="AR9" s="21">
        <f t="shared" si="6"/>
        <v>0</v>
      </c>
      <c r="AS9" s="22" t="str">
        <f t="shared" si="7"/>
        <v/>
      </c>
      <c r="AT9" s="22">
        <f t="shared" si="8"/>
        <v>0</v>
      </c>
      <c r="AU9" s="22">
        <f t="shared" si="9"/>
        <v>0</v>
      </c>
      <c r="AV9" s="22">
        <f t="shared" si="10"/>
        <v>0</v>
      </c>
      <c r="AW9" s="84">
        <f t="shared" si="11"/>
        <v>0</v>
      </c>
      <c r="AX9" s="144" t="s">
        <v>145</v>
      </c>
      <c r="AY9" s="336"/>
    </row>
    <row r="10" spans="1:51" ht="201.75" customHeight="1" x14ac:dyDescent="0.2">
      <c r="A10" s="337" t="s">
        <v>46</v>
      </c>
      <c r="B10" s="338" t="s">
        <v>21</v>
      </c>
      <c r="C10" s="338" t="s">
        <v>22</v>
      </c>
      <c r="D10" s="24">
        <v>1</v>
      </c>
      <c r="E10" s="20">
        <v>0</v>
      </c>
      <c r="F10" s="20">
        <v>0</v>
      </c>
      <c r="G10" s="20">
        <v>0</v>
      </c>
      <c r="H10" s="20">
        <v>0</v>
      </c>
      <c r="I10" s="20">
        <v>0</v>
      </c>
      <c r="J10" s="20">
        <v>0</v>
      </c>
      <c r="K10" s="17">
        <f t="shared" si="0"/>
        <v>0</v>
      </c>
      <c r="L10" s="17">
        <f t="shared" si="0"/>
        <v>0</v>
      </c>
      <c r="M10" s="20">
        <v>0</v>
      </c>
      <c r="N10" s="20">
        <v>0</v>
      </c>
      <c r="O10" s="27">
        <v>0.125</v>
      </c>
      <c r="P10" s="20">
        <v>0</v>
      </c>
      <c r="Q10" s="27">
        <v>0.125</v>
      </c>
      <c r="R10" s="20">
        <v>0</v>
      </c>
      <c r="S10" s="17">
        <f t="shared" si="1"/>
        <v>0.25</v>
      </c>
      <c r="T10" s="17">
        <f t="shared" si="1"/>
        <v>0</v>
      </c>
      <c r="U10" s="27">
        <v>0.125</v>
      </c>
      <c r="V10" s="27"/>
      <c r="W10" s="27">
        <v>0.125</v>
      </c>
      <c r="X10" s="27"/>
      <c r="Y10" s="27">
        <v>0.125</v>
      </c>
      <c r="Z10" s="20"/>
      <c r="AA10" s="17">
        <f t="shared" si="2"/>
        <v>0.375</v>
      </c>
      <c r="AB10" s="17">
        <f t="shared" si="3"/>
        <v>0</v>
      </c>
      <c r="AC10" s="27">
        <v>0.125</v>
      </c>
      <c r="AD10" s="27"/>
      <c r="AE10" s="27">
        <v>0.125</v>
      </c>
      <c r="AF10" s="27"/>
      <c r="AG10" s="27">
        <v>0.125</v>
      </c>
      <c r="AH10" s="20"/>
      <c r="AI10" s="17">
        <f t="shared" si="4"/>
        <v>0.375</v>
      </c>
      <c r="AJ10" s="17">
        <f t="shared" si="4"/>
        <v>0</v>
      </c>
      <c r="AK10" s="28">
        <v>100</v>
      </c>
      <c r="AL10" s="28"/>
      <c r="AM10" s="28">
        <v>100</v>
      </c>
      <c r="AN10" s="28"/>
      <c r="AO10" s="28">
        <v>100</v>
      </c>
      <c r="AP10" s="28"/>
      <c r="AQ10" s="21">
        <f t="shared" si="5"/>
        <v>1</v>
      </c>
      <c r="AR10" s="21">
        <f t="shared" si="6"/>
        <v>0</v>
      </c>
      <c r="AS10" s="22" t="str">
        <f t="shared" si="7"/>
        <v/>
      </c>
      <c r="AT10" s="22">
        <f t="shared" si="8"/>
        <v>0</v>
      </c>
      <c r="AU10" s="22">
        <f t="shared" si="9"/>
        <v>0</v>
      </c>
      <c r="AV10" s="22">
        <f t="shared" si="10"/>
        <v>0</v>
      </c>
      <c r="AW10" s="84">
        <f t="shared" si="11"/>
        <v>0</v>
      </c>
      <c r="AX10" s="109" t="s">
        <v>160</v>
      </c>
      <c r="AY10" s="341">
        <f>AVERAGE(AW10:AW15)</f>
        <v>0.54166666666666663</v>
      </c>
    </row>
    <row r="11" spans="1:51" ht="156.75" customHeight="1" x14ac:dyDescent="0.2">
      <c r="A11" s="337"/>
      <c r="B11" s="339"/>
      <c r="C11" s="340"/>
      <c r="D11" s="24">
        <v>1</v>
      </c>
      <c r="E11" s="20">
        <v>0</v>
      </c>
      <c r="F11" s="20">
        <v>0</v>
      </c>
      <c r="G11" s="20">
        <v>0</v>
      </c>
      <c r="H11" s="20">
        <v>0</v>
      </c>
      <c r="I11" s="20">
        <v>0.05</v>
      </c>
      <c r="J11" s="20">
        <v>0.05</v>
      </c>
      <c r="K11" s="17">
        <f t="shared" si="0"/>
        <v>0.05</v>
      </c>
      <c r="L11" s="17">
        <f t="shared" si="0"/>
        <v>0.05</v>
      </c>
      <c r="M11" s="20">
        <v>0.05</v>
      </c>
      <c r="N11" s="20">
        <v>0.05</v>
      </c>
      <c r="O11" s="20">
        <v>0.1</v>
      </c>
      <c r="P11" s="20">
        <v>0.1</v>
      </c>
      <c r="Q11" s="20">
        <v>0.1</v>
      </c>
      <c r="R11" s="20">
        <v>0.1</v>
      </c>
      <c r="S11" s="17">
        <f t="shared" si="1"/>
        <v>0.25</v>
      </c>
      <c r="T11" s="17">
        <f t="shared" si="1"/>
        <v>0.25</v>
      </c>
      <c r="U11" s="20">
        <v>0.1</v>
      </c>
      <c r="V11" s="20"/>
      <c r="W11" s="20">
        <v>0.1</v>
      </c>
      <c r="X11" s="20"/>
      <c r="Y11" s="20">
        <v>0.1</v>
      </c>
      <c r="Z11" s="20"/>
      <c r="AA11" s="17">
        <f t="shared" si="2"/>
        <v>0.30000000000000004</v>
      </c>
      <c r="AB11" s="17">
        <f t="shared" si="3"/>
        <v>0</v>
      </c>
      <c r="AC11" s="20">
        <v>0.1</v>
      </c>
      <c r="AD11" s="20"/>
      <c r="AE11" s="20">
        <v>0.2</v>
      </c>
      <c r="AF11" s="20"/>
      <c r="AG11" s="20">
        <v>0.1</v>
      </c>
      <c r="AH11" s="20"/>
      <c r="AI11" s="17">
        <f t="shared" si="4"/>
        <v>0.4</v>
      </c>
      <c r="AJ11" s="17">
        <f t="shared" si="4"/>
        <v>0</v>
      </c>
      <c r="AK11" s="28">
        <v>100</v>
      </c>
      <c r="AL11" s="28"/>
      <c r="AM11" s="28">
        <v>100</v>
      </c>
      <c r="AN11" s="28"/>
      <c r="AO11" s="28">
        <v>100</v>
      </c>
      <c r="AP11" s="28"/>
      <c r="AQ11" s="21">
        <f t="shared" si="5"/>
        <v>1</v>
      </c>
      <c r="AR11" s="21">
        <f t="shared" si="6"/>
        <v>0.3</v>
      </c>
      <c r="AS11" s="22">
        <f t="shared" si="7"/>
        <v>1</v>
      </c>
      <c r="AT11" s="22">
        <f t="shared" si="8"/>
        <v>1</v>
      </c>
      <c r="AU11" s="22">
        <f t="shared" si="9"/>
        <v>0.49999999999999989</v>
      </c>
      <c r="AV11" s="22">
        <f t="shared" si="10"/>
        <v>0.3</v>
      </c>
      <c r="AW11" s="84">
        <f t="shared" si="11"/>
        <v>0.3</v>
      </c>
      <c r="AX11" s="109" t="s">
        <v>161</v>
      </c>
      <c r="AY11" s="342"/>
    </row>
    <row r="12" spans="1:51" ht="198" x14ac:dyDescent="0.2">
      <c r="A12" s="337"/>
      <c r="B12" s="339"/>
      <c r="C12" s="23" t="s">
        <v>23</v>
      </c>
      <c r="D12" s="24">
        <v>0</v>
      </c>
      <c r="E12" s="20">
        <v>0</v>
      </c>
      <c r="F12" s="20">
        <v>0</v>
      </c>
      <c r="G12" s="20">
        <v>0</v>
      </c>
      <c r="H12" s="20">
        <v>0</v>
      </c>
      <c r="I12" s="20">
        <v>0</v>
      </c>
      <c r="J12" s="20">
        <v>0</v>
      </c>
      <c r="K12" s="30">
        <f t="shared" si="0"/>
        <v>0</v>
      </c>
      <c r="L12" s="30">
        <f t="shared" si="0"/>
        <v>0</v>
      </c>
      <c r="M12" s="20">
        <v>0</v>
      </c>
      <c r="N12" s="20">
        <v>0</v>
      </c>
      <c r="O12" s="20">
        <v>0.1</v>
      </c>
      <c r="P12" s="20">
        <v>0.1</v>
      </c>
      <c r="Q12" s="20">
        <v>0.1</v>
      </c>
      <c r="R12" s="20">
        <v>0.1</v>
      </c>
      <c r="S12" s="17">
        <f t="shared" si="1"/>
        <v>0.2</v>
      </c>
      <c r="T12" s="17">
        <f t="shared" si="1"/>
        <v>0.2</v>
      </c>
      <c r="U12" s="20">
        <v>0.2</v>
      </c>
      <c r="V12" s="20"/>
      <c r="W12" s="20">
        <v>0.2</v>
      </c>
      <c r="X12" s="20"/>
      <c r="Y12" s="20">
        <v>0.2</v>
      </c>
      <c r="Z12" s="20"/>
      <c r="AA12" s="17">
        <f t="shared" si="2"/>
        <v>0.60000000000000009</v>
      </c>
      <c r="AB12" s="17">
        <f t="shared" si="3"/>
        <v>0</v>
      </c>
      <c r="AC12" s="20">
        <v>0.2</v>
      </c>
      <c r="AD12" s="20"/>
      <c r="AE12" s="20">
        <v>0</v>
      </c>
      <c r="AF12" s="20"/>
      <c r="AG12" s="20">
        <v>0</v>
      </c>
      <c r="AH12" s="20"/>
      <c r="AI12" s="17">
        <f t="shared" si="4"/>
        <v>0.2</v>
      </c>
      <c r="AJ12" s="17">
        <f t="shared" si="4"/>
        <v>0</v>
      </c>
      <c r="AK12" s="28">
        <v>100</v>
      </c>
      <c r="AL12" s="28"/>
      <c r="AM12" s="28">
        <v>100</v>
      </c>
      <c r="AN12" s="28"/>
      <c r="AO12" s="28">
        <v>100</v>
      </c>
      <c r="AP12" s="28"/>
      <c r="AQ12" s="21">
        <f t="shared" si="5"/>
        <v>1</v>
      </c>
      <c r="AR12" s="21">
        <f t="shared" si="6"/>
        <v>0.2</v>
      </c>
      <c r="AS12" s="22" t="str">
        <f t="shared" si="7"/>
        <v/>
      </c>
      <c r="AT12" s="22">
        <f t="shared" si="8"/>
        <v>1</v>
      </c>
      <c r="AU12" s="22">
        <f t="shared" si="9"/>
        <v>0.25</v>
      </c>
      <c r="AV12" s="22">
        <f t="shared" si="10"/>
        <v>0.2</v>
      </c>
      <c r="AW12" s="84">
        <f t="shared" si="11"/>
        <v>0.2</v>
      </c>
      <c r="AX12" s="109" t="s">
        <v>163</v>
      </c>
      <c r="AY12" s="342"/>
    </row>
    <row r="13" spans="1:51" ht="66.75" customHeight="1" x14ac:dyDescent="0.2">
      <c r="A13" s="337"/>
      <c r="B13" s="339"/>
      <c r="C13" s="338" t="s">
        <v>66</v>
      </c>
      <c r="D13" s="24">
        <v>0</v>
      </c>
      <c r="E13" s="28">
        <v>0.05</v>
      </c>
      <c r="F13" s="28">
        <v>0.05</v>
      </c>
      <c r="G13" s="28">
        <v>0.3</v>
      </c>
      <c r="H13" s="28">
        <v>0.3</v>
      </c>
      <c r="I13" s="28">
        <v>0</v>
      </c>
      <c r="J13" s="28">
        <v>0.5</v>
      </c>
      <c r="K13" s="32">
        <f t="shared" si="0"/>
        <v>0.35</v>
      </c>
      <c r="L13" s="32">
        <f t="shared" si="0"/>
        <v>0.85</v>
      </c>
      <c r="M13" s="28">
        <v>0.1</v>
      </c>
      <c r="N13" s="28">
        <v>0.1</v>
      </c>
      <c r="O13" s="28">
        <v>0.05</v>
      </c>
      <c r="P13" s="28">
        <v>0.25</v>
      </c>
      <c r="Q13" s="28">
        <v>0.05</v>
      </c>
      <c r="R13" s="28">
        <v>0.2</v>
      </c>
      <c r="S13" s="33">
        <f t="shared" si="1"/>
        <v>0.2</v>
      </c>
      <c r="T13" s="33">
        <f t="shared" si="1"/>
        <v>0.55000000000000004</v>
      </c>
      <c r="U13" s="28">
        <v>0.05</v>
      </c>
      <c r="V13" s="28"/>
      <c r="W13" s="28">
        <v>0.1</v>
      </c>
      <c r="X13" s="28"/>
      <c r="Y13" s="28">
        <v>0.1</v>
      </c>
      <c r="Z13" s="28"/>
      <c r="AA13" s="33">
        <f t="shared" si="2"/>
        <v>0.25</v>
      </c>
      <c r="AB13" s="33">
        <f t="shared" si="3"/>
        <v>0</v>
      </c>
      <c r="AC13" s="28">
        <v>0.1</v>
      </c>
      <c r="AD13" s="28"/>
      <c r="AE13" s="28">
        <v>0.05</v>
      </c>
      <c r="AF13" s="28"/>
      <c r="AG13" s="28">
        <v>0.05</v>
      </c>
      <c r="AH13" s="28"/>
      <c r="AI13" s="33">
        <f t="shared" si="4"/>
        <v>0.2</v>
      </c>
      <c r="AJ13" s="33">
        <f t="shared" si="4"/>
        <v>0</v>
      </c>
      <c r="AK13" s="28">
        <v>100</v>
      </c>
      <c r="AL13" s="28"/>
      <c r="AM13" s="28">
        <v>100</v>
      </c>
      <c r="AN13" s="28"/>
      <c r="AO13" s="28">
        <v>100</v>
      </c>
      <c r="AP13" s="28"/>
      <c r="AQ13" s="34">
        <f t="shared" si="5"/>
        <v>1</v>
      </c>
      <c r="AR13" s="34">
        <f t="shared" si="6"/>
        <v>1.4</v>
      </c>
      <c r="AS13" s="22">
        <f t="shared" si="7"/>
        <v>2.4285714285714288</v>
      </c>
      <c r="AT13" s="22">
        <f t="shared" si="8"/>
        <v>2.545454545454545</v>
      </c>
      <c r="AU13" s="22">
        <f t="shared" si="9"/>
        <v>1.7499999999999998</v>
      </c>
      <c r="AV13" s="22">
        <f t="shared" si="10"/>
        <v>1.4</v>
      </c>
      <c r="AW13" s="84">
        <f t="shared" si="11"/>
        <v>1.4</v>
      </c>
      <c r="AX13" s="109" t="s">
        <v>162</v>
      </c>
      <c r="AY13" s="342"/>
    </row>
    <row r="14" spans="1:51" ht="106.5" customHeight="1" x14ac:dyDescent="0.2">
      <c r="A14" s="337"/>
      <c r="B14" s="339"/>
      <c r="C14" s="339"/>
      <c r="D14" s="24">
        <v>0</v>
      </c>
      <c r="E14" s="20">
        <v>0</v>
      </c>
      <c r="F14" s="20">
        <v>0</v>
      </c>
      <c r="G14" s="20">
        <v>0</v>
      </c>
      <c r="H14" s="20">
        <v>0</v>
      </c>
      <c r="I14" s="20">
        <v>0</v>
      </c>
      <c r="J14" s="20">
        <v>0</v>
      </c>
      <c r="K14" s="30">
        <f t="shared" si="0"/>
        <v>0</v>
      </c>
      <c r="L14" s="30">
        <f t="shared" si="0"/>
        <v>0</v>
      </c>
      <c r="M14" s="20">
        <v>0</v>
      </c>
      <c r="N14" s="20">
        <v>0</v>
      </c>
      <c r="O14" s="20">
        <v>0</v>
      </c>
      <c r="P14" s="20"/>
      <c r="Q14" s="20">
        <v>1</v>
      </c>
      <c r="R14" s="20">
        <v>0.95</v>
      </c>
      <c r="S14" s="30">
        <f t="shared" si="1"/>
        <v>1</v>
      </c>
      <c r="T14" s="30">
        <f t="shared" si="1"/>
        <v>0.95</v>
      </c>
      <c r="U14" s="20">
        <v>0</v>
      </c>
      <c r="V14" s="20"/>
      <c r="W14" s="20">
        <v>0</v>
      </c>
      <c r="X14" s="20"/>
      <c r="Y14" s="20">
        <v>0</v>
      </c>
      <c r="Z14" s="20"/>
      <c r="AA14" s="30">
        <f t="shared" si="2"/>
        <v>0</v>
      </c>
      <c r="AB14" s="30">
        <f t="shared" si="3"/>
        <v>0</v>
      </c>
      <c r="AC14" s="20">
        <v>0</v>
      </c>
      <c r="AD14" s="20"/>
      <c r="AE14" s="20">
        <v>0</v>
      </c>
      <c r="AF14" s="20"/>
      <c r="AG14" s="20">
        <v>0</v>
      </c>
      <c r="AH14" s="20"/>
      <c r="AI14" s="30">
        <f t="shared" si="4"/>
        <v>0</v>
      </c>
      <c r="AJ14" s="30">
        <f t="shared" si="4"/>
        <v>0</v>
      </c>
      <c r="AK14" s="28">
        <v>100</v>
      </c>
      <c r="AL14" s="28"/>
      <c r="AM14" s="28">
        <v>100</v>
      </c>
      <c r="AN14" s="28"/>
      <c r="AO14" s="28">
        <v>100</v>
      </c>
      <c r="AP14" s="28"/>
      <c r="AQ14" s="21">
        <f t="shared" si="5"/>
        <v>1</v>
      </c>
      <c r="AR14" s="21">
        <f t="shared" si="6"/>
        <v>0.95</v>
      </c>
      <c r="AS14" s="22" t="str">
        <f t="shared" si="7"/>
        <v/>
      </c>
      <c r="AT14" s="22">
        <f t="shared" si="8"/>
        <v>0.95</v>
      </c>
      <c r="AU14" s="22">
        <f t="shared" si="9"/>
        <v>0.95</v>
      </c>
      <c r="AV14" s="22">
        <f t="shared" si="10"/>
        <v>0.95</v>
      </c>
      <c r="AW14" s="84">
        <f>IFERROR(AR14/AQ14,"")</f>
        <v>0.95</v>
      </c>
      <c r="AX14" s="109" t="s">
        <v>174</v>
      </c>
      <c r="AY14" s="342"/>
    </row>
    <row r="15" spans="1:51" ht="66" customHeight="1" x14ac:dyDescent="0.2">
      <c r="A15" s="337"/>
      <c r="B15" s="340"/>
      <c r="C15" s="340"/>
      <c r="D15" s="24">
        <v>0</v>
      </c>
      <c r="E15" s="20">
        <v>0</v>
      </c>
      <c r="F15" s="20">
        <v>0</v>
      </c>
      <c r="G15" s="20">
        <v>0</v>
      </c>
      <c r="H15" s="20">
        <v>0</v>
      </c>
      <c r="I15" s="20">
        <v>0.1</v>
      </c>
      <c r="J15" s="20">
        <v>0.1</v>
      </c>
      <c r="K15" s="30">
        <f t="shared" si="0"/>
        <v>0.1</v>
      </c>
      <c r="L15" s="30">
        <f t="shared" si="0"/>
        <v>0.1</v>
      </c>
      <c r="M15" s="20">
        <v>0.1</v>
      </c>
      <c r="N15" s="20">
        <v>0.1</v>
      </c>
      <c r="O15" s="20">
        <v>0.1</v>
      </c>
      <c r="P15" s="20">
        <v>0.1</v>
      </c>
      <c r="Q15" s="20">
        <v>0.1</v>
      </c>
      <c r="R15" s="20">
        <v>0.1</v>
      </c>
      <c r="S15" s="30">
        <f t="shared" si="1"/>
        <v>0.30000000000000004</v>
      </c>
      <c r="T15" s="30">
        <f t="shared" si="1"/>
        <v>0.30000000000000004</v>
      </c>
      <c r="U15" s="20">
        <v>0.1</v>
      </c>
      <c r="V15" s="20"/>
      <c r="W15" s="20">
        <v>0.1</v>
      </c>
      <c r="X15" s="20"/>
      <c r="Y15" s="20">
        <v>0.1</v>
      </c>
      <c r="Z15" s="20"/>
      <c r="AA15" s="30">
        <f t="shared" si="2"/>
        <v>0.30000000000000004</v>
      </c>
      <c r="AB15" s="30">
        <f t="shared" si="3"/>
        <v>0</v>
      </c>
      <c r="AC15" s="20">
        <v>0.1</v>
      </c>
      <c r="AD15" s="20"/>
      <c r="AE15" s="20">
        <v>0.1</v>
      </c>
      <c r="AF15" s="20"/>
      <c r="AG15" s="20">
        <v>0.1</v>
      </c>
      <c r="AH15" s="35"/>
      <c r="AI15" s="30">
        <f t="shared" si="4"/>
        <v>0.30000000000000004</v>
      </c>
      <c r="AJ15" s="30">
        <f t="shared" si="4"/>
        <v>0</v>
      </c>
      <c r="AK15" s="28">
        <v>100</v>
      </c>
      <c r="AL15" s="28"/>
      <c r="AM15" s="28">
        <v>100</v>
      </c>
      <c r="AN15" s="28"/>
      <c r="AO15" s="28">
        <v>100</v>
      </c>
      <c r="AP15" s="28"/>
      <c r="AQ15" s="21">
        <f t="shared" si="5"/>
        <v>1</v>
      </c>
      <c r="AR15" s="21">
        <f t="shared" si="6"/>
        <v>0.4</v>
      </c>
      <c r="AS15" s="22">
        <f t="shared" si="7"/>
        <v>1</v>
      </c>
      <c r="AT15" s="22">
        <f t="shared" si="8"/>
        <v>1</v>
      </c>
      <c r="AU15" s="22">
        <f t="shared" si="9"/>
        <v>0.5714285714285714</v>
      </c>
      <c r="AV15" s="22">
        <f t="shared" si="10"/>
        <v>0.4</v>
      </c>
      <c r="AW15" s="84">
        <f t="shared" ref="AW15:AW27" si="12">IFERROR(AR15/AQ15,"")</f>
        <v>0.4</v>
      </c>
      <c r="AX15" s="140" t="s">
        <v>164</v>
      </c>
      <c r="AY15" s="343"/>
    </row>
    <row r="16" spans="1:51" ht="56.25" customHeight="1" x14ac:dyDescent="0.2">
      <c r="A16" s="344" t="s">
        <v>47</v>
      </c>
      <c r="B16" s="345" t="s">
        <v>21</v>
      </c>
      <c r="C16" s="36" t="s">
        <v>129</v>
      </c>
      <c r="D16" s="41">
        <v>0</v>
      </c>
      <c r="E16" s="28">
        <v>0</v>
      </c>
      <c r="F16" s="28">
        <v>0</v>
      </c>
      <c r="G16" s="28">
        <v>0</v>
      </c>
      <c r="H16" s="28">
        <v>0</v>
      </c>
      <c r="I16" s="28">
        <v>1</v>
      </c>
      <c r="J16" s="28">
        <v>1</v>
      </c>
      <c r="K16" s="33">
        <f t="shared" si="0"/>
        <v>1</v>
      </c>
      <c r="L16" s="33">
        <f t="shared" si="0"/>
        <v>1</v>
      </c>
      <c r="M16" s="28">
        <v>0</v>
      </c>
      <c r="N16" s="28">
        <v>0</v>
      </c>
      <c r="O16" s="28">
        <v>0</v>
      </c>
      <c r="P16" s="28">
        <v>0</v>
      </c>
      <c r="Q16" s="28">
        <v>1</v>
      </c>
      <c r="R16" s="28">
        <v>1</v>
      </c>
      <c r="S16" s="33">
        <f t="shared" si="1"/>
        <v>1</v>
      </c>
      <c r="T16" s="33">
        <f t="shared" si="1"/>
        <v>1</v>
      </c>
      <c r="U16" s="28">
        <v>0</v>
      </c>
      <c r="V16" s="28"/>
      <c r="W16" s="28">
        <v>1</v>
      </c>
      <c r="X16" s="28"/>
      <c r="Y16" s="28">
        <v>0</v>
      </c>
      <c r="Z16" s="28"/>
      <c r="AA16" s="33">
        <f t="shared" si="2"/>
        <v>1</v>
      </c>
      <c r="AB16" s="33">
        <f t="shared" si="3"/>
        <v>0</v>
      </c>
      <c r="AC16" s="28">
        <v>1</v>
      </c>
      <c r="AD16" s="28"/>
      <c r="AE16" s="28">
        <v>0</v>
      </c>
      <c r="AF16" s="28"/>
      <c r="AG16" s="28">
        <v>0</v>
      </c>
      <c r="AH16" s="28"/>
      <c r="AI16" s="33">
        <f t="shared" si="4"/>
        <v>1</v>
      </c>
      <c r="AJ16" s="33">
        <f t="shared" si="4"/>
        <v>0</v>
      </c>
      <c r="AK16" s="42">
        <v>4</v>
      </c>
      <c r="AL16" s="42"/>
      <c r="AM16" s="42">
        <v>4</v>
      </c>
      <c r="AN16" s="42"/>
      <c r="AO16" s="42">
        <v>4</v>
      </c>
      <c r="AP16" s="42"/>
      <c r="AQ16" s="34">
        <f t="shared" si="5"/>
        <v>4</v>
      </c>
      <c r="AR16" s="34">
        <f t="shared" si="6"/>
        <v>2</v>
      </c>
      <c r="AS16" s="22">
        <f t="shared" si="7"/>
        <v>1</v>
      </c>
      <c r="AT16" s="22">
        <f t="shared" si="8"/>
        <v>1</v>
      </c>
      <c r="AU16" s="22">
        <f t="shared" si="9"/>
        <v>0.66666666666666663</v>
      </c>
      <c r="AV16" s="22">
        <f t="shared" si="10"/>
        <v>0.5</v>
      </c>
      <c r="AW16" s="84">
        <f t="shared" si="12"/>
        <v>0.5</v>
      </c>
      <c r="AX16" s="140" t="s">
        <v>159</v>
      </c>
      <c r="AY16" s="347">
        <f>AW16+AW17/2</f>
        <v>0.5</v>
      </c>
    </row>
    <row r="17" spans="1:51" ht="63" x14ac:dyDescent="0.2">
      <c r="A17" s="344"/>
      <c r="B17" s="346"/>
      <c r="C17" s="36" t="s">
        <v>67</v>
      </c>
      <c r="D17" s="41">
        <v>0</v>
      </c>
      <c r="E17" s="28">
        <v>0</v>
      </c>
      <c r="F17" s="28">
        <v>0</v>
      </c>
      <c r="G17" s="28">
        <v>0</v>
      </c>
      <c r="H17" s="28">
        <v>0</v>
      </c>
      <c r="I17" s="28">
        <v>0</v>
      </c>
      <c r="J17" s="28">
        <v>0</v>
      </c>
      <c r="K17" s="33">
        <f t="shared" si="0"/>
        <v>0</v>
      </c>
      <c r="L17" s="33">
        <f t="shared" si="0"/>
        <v>0</v>
      </c>
      <c r="M17" s="28">
        <v>0</v>
      </c>
      <c r="N17" s="28">
        <v>0</v>
      </c>
      <c r="O17" s="28">
        <v>0</v>
      </c>
      <c r="P17" s="28">
        <v>0</v>
      </c>
      <c r="Q17" s="45">
        <v>1</v>
      </c>
      <c r="R17" s="45">
        <v>0</v>
      </c>
      <c r="S17" s="33">
        <f t="shared" si="1"/>
        <v>1</v>
      </c>
      <c r="T17" s="33">
        <f t="shared" si="1"/>
        <v>0</v>
      </c>
      <c r="U17" s="28">
        <v>0</v>
      </c>
      <c r="V17" s="46"/>
      <c r="W17" s="45">
        <v>0</v>
      </c>
      <c r="X17" s="46"/>
      <c r="Y17" s="45">
        <v>1</v>
      </c>
      <c r="Z17" s="46"/>
      <c r="AA17" s="33">
        <f t="shared" si="2"/>
        <v>1</v>
      </c>
      <c r="AB17" s="33">
        <f t="shared" si="3"/>
        <v>0</v>
      </c>
      <c r="AC17" s="45">
        <v>0</v>
      </c>
      <c r="AD17" s="46"/>
      <c r="AE17" s="45">
        <v>0</v>
      </c>
      <c r="AF17" s="46"/>
      <c r="AG17" s="45">
        <v>0</v>
      </c>
      <c r="AH17" s="46"/>
      <c r="AI17" s="33">
        <f t="shared" si="4"/>
        <v>0</v>
      </c>
      <c r="AJ17" s="33">
        <f t="shared" si="4"/>
        <v>0</v>
      </c>
      <c r="AK17" s="47">
        <v>2</v>
      </c>
      <c r="AL17" s="47"/>
      <c r="AM17" s="47">
        <v>2</v>
      </c>
      <c r="AN17" s="47"/>
      <c r="AO17" s="47">
        <v>2</v>
      </c>
      <c r="AP17" s="47"/>
      <c r="AQ17" s="34">
        <f t="shared" si="5"/>
        <v>2</v>
      </c>
      <c r="AR17" s="34">
        <f t="shared" si="6"/>
        <v>0</v>
      </c>
      <c r="AS17" s="22" t="str">
        <f t="shared" si="7"/>
        <v/>
      </c>
      <c r="AT17" s="22">
        <f t="shared" si="8"/>
        <v>0</v>
      </c>
      <c r="AU17" s="22">
        <f t="shared" si="9"/>
        <v>0</v>
      </c>
      <c r="AV17" s="22">
        <f t="shared" si="10"/>
        <v>0</v>
      </c>
      <c r="AW17" s="84">
        <f>IFERROR(AR17/AQ17,"")</f>
        <v>0</v>
      </c>
      <c r="AX17" s="109" t="s">
        <v>158</v>
      </c>
      <c r="AY17" s="348"/>
    </row>
    <row r="18" spans="1:51" ht="53.25" customHeight="1" x14ac:dyDescent="0.2">
      <c r="A18" s="349" t="s">
        <v>48</v>
      </c>
      <c r="B18" s="350" t="s">
        <v>24</v>
      </c>
      <c r="C18" s="48" t="s">
        <v>86</v>
      </c>
      <c r="D18" s="50">
        <v>0</v>
      </c>
      <c r="E18" s="28">
        <v>8.33</v>
      </c>
      <c r="F18" s="28">
        <v>5.55</v>
      </c>
      <c r="G18" s="28">
        <v>8.33</v>
      </c>
      <c r="H18" s="28">
        <v>4.99</v>
      </c>
      <c r="I18" s="28">
        <v>8.34</v>
      </c>
      <c r="J18" s="28">
        <v>8.34</v>
      </c>
      <c r="K18" s="33">
        <f t="shared" si="0"/>
        <v>25</v>
      </c>
      <c r="L18" s="33">
        <f t="shared" si="0"/>
        <v>18.88</v>
      </c>
      <c r="M18" s="28">
        <v>8.33</v>
      </c>
      <c r="N18" s="28">
        <v>8.34</v>
      </c>
      <c r="O18" s="28">
        <v>8.33</v>
      </c>
      <c r="P18" s="28"/>
      <c r="Q18" s="28">
        <v>8.34</v>
      </c>
      <c r="R18" s="28"/>
      <c r="S18" s="33">
        <f t="shared" si="1"/>
        <v>25</v>
      </c>
      <c r="T18" s="33">
        <f t="shared" si="1"/>
        <v>8.34</v>
      </c>
      <c r="U18" s="28">
        <v>8.33</v>
      </c>
      <c r="V18" s="46"/>
      <c r="W18" s="28">
        <v>8.33</v>
      </c>
      <c r="X18" s="46"/>
      <c r="Y18" s="28">
        <v>8.34</v>
      </c>
      <c r="Z18" s="46"/>
      <c r="AA18" s="33">
        <f t="shared" si="2"/>
        <v>25</v>
      </c>
      <c r="AB18" s="33">
        <f t="shared" si="3"/>
        <v>0</v>
      </c>
      <c r="AC18" s="28">
        <v>8.33</v>
      </c>
      <c r="AD18" s="46"/>
      <c r="AE18" s="28">
        <v>8.33</v>
      </c>
      <c r="AF18" s="46"/>
      <c r="AG18" s="28">
        <v>8.34</v>
      </c>
      <c r="AH18" s="51"/>
      <c r="AI18" s="33">
        <f t="shared" si="4"/>
        <v>25</v>
      </c>
      <c r="AJ18" s="33">
        <f t="shared" si="4"/>
        <v>0</v>
      </c>
      <c r="AK18" s="47">
        <v>100</v>
      </c>
      <c r="AL18" s="47"/>
      <c r="AM18" s="47">
        <v>100</v>
      </c>
      <c r="AN18" s="47"/>
      <c r="AO18" s="47">
        <v>100</v>
      </c>
      <c r="AP18" s="47"/>
      <c r="AQ18" s="34">
        <f t="shared" si="5"/>
        <v>100</v>
      </c>
      <c r="AR18" s="34">
        <f t="shared" si="6"/>
        <v>27.22</v>
      </c>
      <c r="AS18" s="22">
        <f t="shared" si="7"/>
        <v>0.75519999999999998</v>
      </c>
      <c r="AT18" s="22">
        <f t="shared" si="8"/>
        <v>0.5444</v>
      </c>
      <c r="AU18" s="22">
        <f t="shared" si="9"/>
        <v>0.36293333333333333</v>
      </c>
      <c r="AV18" s="22">
        <f t="shared" si="10"/>
        <v>0.2722</v>
      </c>
      <c r="AW18" s="84">
        <f t="shared" si="12"/>
        <v>0.2722</v>
      </c>
      <c r="AX18" s="109" t="s">
        <v>181</v>
      </c>
      <c r="AY18" s="347">
        <f>AW18+AW19/2</f>
        <v>0.5222</v>
      </c>
    </row>
    <row r="19" spans="1:51" ht="76.5" customHeight="1" x14ac:dyDescent="0.2">
      <c r="A19" s="349"/>
      <c r="B19" s="351"/>
      <c r="C19" s="48" t="s">
        <v>25</v>
      </c>
      <c r="D19" s="53">
        <v>0</v>
      </c>
      <c r="E19" s="54">
        <f t="shared" ref="E19:J19" si="13">(1/12)</f>
        <v>8.3333333333333329E-2</v>
      </c>
      <c r="F19" s="54">
        <f t="shared" si="13"/>
        <v>8.3333333333333329E-2</v>
      </c>
      <c r="G19" s="54">
        <f t="shared" si="13"/>
        <v>8.3333333333333329E-2</v>
      </c>
      <c r="H19" s="54">
        <f t="shared" si="13"/>
        <v>8.3333333333333329E-2</v>
      </c>
      <c r="I19" s="54">
        <f t="shared" si="13"/>
        <v>8.3333333333333329E-2</v>
      </c>
      <c r="J19" s="54">
        <f t="shared" si="13"/>
        <v>8.3333333333333329E-2</v>
      </c>
      <c r="K19" s="33">
        <f t="shared" si="0"/>
        <v>0.25</v>
      </c>
      <c r="L19" s="33">
        <f t="shared" si="0"/>
        <v>0.25</v>
      </c>
      <c r="M19" s="54">
        <f t="shared" ref="M19:R19" si="14">(1/12)</f>
        <v>8.3333333333333329E-2</v>
      </c>
      <c r="N19" s="54">
        <f t="shared" si="14"/>
        <v>8.3333333333333329E-2</v>
      </c>
      <c r="O19" s="54">
        <f t="shared" si="14"/>
        <v>8.3333333333333329E-2</v>
      </c>
      <c r="P19" s="54">
        <f t="shared" si="14"/>
        <v>8.3333333333333329E-2</v>
      </c>
      <c r="Q19" s="54">
        <f t="shared" si="14"/>
        <v>8.3333333333333329E-2</v>
      </c>
      <c r="R19" s="54">
        <f t="shared" si="14"/>
        <v>8.3333333333333329E-2</v>
      </c>
      <c r="S19" s="33">
        <f t="shared" si="1"/>
        <v>0.25</v>
      </c>
      <c r="T19" s="33">
        <f t="shared" si="1"/>
        <v>0.25</v>
      </c>
      <c r="U19" s="54">
        <f>(1/12)</f>
        <v>8.3333333333333329E-2</v>
      </c>
      <c r="V19" s="46"/>
      <c r="W19" s="54">
        <f>(1/12)</f>
        <v>8.3333333333333329E-2</v>
      </c>
      <c r="X19" s="46"/>
      <c r="Y19" s="54">
        <f>(1/12)</f>
        <v>8.3333333333333329E-2</v>
      </c>
      <c r="Z19" s="46"/>
      <c r="AA19" s="33">
        <f t="shared" si="2"/>
        <v>0.25</v>
      </c>
      <c r="AB19" s="33">
        <f t="shared" si="3"/>
        <v>0</v>
      </c>
      <c r="AC19" s="54">
        <f>(1/12)</f>
        <v>8.3333333333333329E-2</v>
      </c>
      <c r="AD19" s="46"/>
      <c r="AE19" s="54">
        <f>(1/12)</f>
        <v>8.3333333333333329E-2</v>
      </c>
      <c r="AF19" s="46"/>
      <c r="AG19" s="54">
        <f>(1/12)</f>
        <v>8.3333333333333329E-2</v>
      </c>
      <c r="AH19" s="46"/>
      <c r="AI19" s="33">
        <f t="shared" si="4"/>
        <v>0.25</v>
      </c>
      <c r="AJ19" s="33">
        <f t="shared" si="4"/>
        <v>0</v>
      </c>
      <c r="AK19" s="47">
        <v>1</v>
      </c>
      <c r="AL19" s="47"/>
      <c r="AM19" s="47">
        <v>2</v>
      </c>
      <c r="AN19" s="47"/>
      <c r="AO19" s="47">
        <v>2</v>
      </c>
      <c r="AP19" s="47"/>
      <c r="AQ19" s="34">
        <f t="shared" si="5"/>
        <v>1</v>
      </c>
      <c r="AR19" s="34">
        <f t="shared" si="6"/>
        <v>0.5</v>
      </c>
      <c r="AS19" s="22">
        <f t="shared" si="7"/>
        <v>1</v>
      </c>
      <c r="AT19" s="22">
        <f t="shared" si="8"/>
        <v>1</v>
      </c>
      <c r="AU19" s="22">
        <f t="shared" si="9"/>
        <v>0.66666666666666663</v>
      </c>
      <c r="AV19" s="22">
        <f t="shared" si="10"/>
        <v>0.5</v>
      </c>
      <c r="AW19" s="84">
        <f t="shared" si="12"/>
        <v>0.5</v>
      </c>
      <c r="AX19" s="109" t="s">
        <v>182</v>
      </c>
      <c r="AY19" s="348"/>
    </row>
    <row r="20" spans="1:51" ht="42.75" customHeight="1" x14ac:dyDescent="0.2">
      <c r="A20" s="352" t="s">
        <v>93</v>
      </c>
      <c r="B20" s="353" t="s">
        <v>0</v>
      </c>
      <c r="C20" s="149" t="s">
        <v>95</v>
      </c>
      <c r="D20" s="58">
        <v>200</v>
      </c>
      <c r="E20" s="28">
        <v>65</v>
      </c>
      <c r="F20" s="28">
        <v>72</v>
      </c>
      <c r="G20" s="28">
        <v>75</v>
      </c>
      <c r="H20" s="28">
        <v>57</v>
      </c>
      <c r="I20" s="28">
        <v>62</v>
      </c>
      <c r="J20" s="28">
        <v>62</v>
      </c>
      <c r="K20" s="33">
        <f t="shared" si="0"/>
        <v>202</v>
      </c>
      <c r="L20" s="33">
        <f t="shared" si="0"/>
        <v>191</v>
      </c>
      <c r="M20" s="28">
        <v>68</v>
      </c>
      <c r="N20" s="28">
        <v>68</v>
      </c>
      <c r="O20" s="28">
        <v>71</v>
      </c>
      <c r="P20" s="28">
        <v>115</v>
      </c>
      <c r="Q20" s="28">
        <v>46</v>
      </c>
      <c r="R20" s="28">
        <v>46</v>
      </c>
      <c r="S20" s="33">
        <f t="shared" si="1"/>
        <v>185</v>
      </c>
      <c r="T20" s="33">
        <f t="shared" si="1"/>
        <v>229</v>
      </c>
      <c r="U20" s="46"/>
      <c r="V20" s="46"/>
      <c r="W20" s="46"/>
      <c r="X20" s="46"/>
      <c r="Y20" s="46"/>
      <c r="Z20" s="46"/>
      <c r="AA20" s="33">
        <f t="shared" si="2"/>
        <v>0</v>
      </c>
      <c r="AB20" s="33">
        <f t="shared" si="3"/>
        <v>0</v>
      </c>
      <c r="AC20" s="46"/>
      <c r="AD20" s="46"/>
      <c r="AE20" s="46"/>
      <c r="AF20" s="46"/>
      <c r="AG20" s="46"/>
      <c r="AH20" s="46"/>
      <c r="AI20" s="33">
        <f t="shared" si="4"/>
        <v>0</v>
      </c>
      <c r="AJ20" s="33">
        <f t="shared" si="4"/>
        <v>0</v>
      </c>
      <c r="AK20" s="45">
        <v>200</v>
      </c>
      <c r="AL20" s="45"/>
      <c r="AM20" s="45">
        <v>200</v>
      </c>
      <c r="AN20" s="45"/>
      <c r="AO20" s="45">
        <v>200</v>
      </c>
      <c r="AP20" s="45"/>
      <c r="AQ20" s="34">
        <f t="shared" si="5"/>
        <v>387</v>
      </c>
      <c r="AR20" s="34">
        <f t="shared" si="6"/>
        <v>420</v>
      </c>
      <c r="AS20" s="22">
        <f t="shared" si="7"/>
        <v>0.9455445544554455</v>
      </c>
      <c r="AT20" s="22">
        <f t="shared" si="8"/>
        <v>1.0852713178294573</v>
      </c>
      <c r="AU20" s="22">
        <f t="shared" si="9"/>
        <v>1.0852713178294573</v>
      </c>
      <c r="AV20" s="22">
        <f t="shared" si="10"/>
        <v>1.0852713178294573</v>
      </c>
      <c r="AW20" s="85">
        <f>IFERROR(AR20/AQ20,"")</f>
        <v>1.0852713178294573</v>
      </c>
      <c r="AX20" s="141" t="s">
        <v>183</v>
      </c>
      <c r="AY20" s="356">
        <f xml:space="preserve"> AVERAGE(AW20:AW22)</f>
        <v>0.47286821705426352</v>
      </c>
    </row>
    <row r="21" spans="1:51" ht="90" x14ac:dyDescent="0.2">
      <c r="A21" s="352"/>
      <c r="B21" s="354"/>
      <c r="C21" s="149" t="s">
        <v>75</v>
      </c>
      <c r="D21" s="58">
        <v>0</v>
      </c>
      <c r="E21" s="28">
        <v>0</v>
      </c>
      <c r="F21" s="28">
        <v>0</v>
      </c>
      <c r="G21" s="28">
        <v>0</v>
      </c>
      <c r="H21" s="28">
        <v>0</v>
      </c>
      <c r="I21" s="28">
        <v>0</v>
      </c>
      <c r="J21" s="28">
        <v>0</v>
      </c>
      <c r="K21" s="33">
        <f t="shared" si="0"/>
        <v>0</v>
      </c>
      <c r="L21" s="33">
        <f t="shared" si="0"/>
        <v>0</v>
      </c>
      <c r="M21" s="28">
        <v>0</v>
      </c>
      <c r="N21" s="28">
        <v>0</v>
      </c>
      <c r="O21" s="28">
        <v>1</v>
      </c>
      <c r="P21" s="28">
        <v>1</v>
      </c>
      <c r="Q21" s="28">
        <v>0</v>
      </c>
      <c r="R21" s="28">
        <v>0</v>
      </c>
      <c r="S21" s="33">
        <f t="shared" si="1"/>
        <v>1</v>
      </c>
      <c r="T21" s="33">
        <f t="shared" si="1"/>
        <v>1</v>
      </c>
      <c r="U21" s="45">
        <v>0</v>
      </c>
      <c r="V21" s="45"/>
      <c r="W21" s="45">
        <v>0</v>
      </c>
      <c r="X21" s="45"/>
      <c r="Y21" s="45">
        <v>0</v>
      </c>
      <c r="Z21" s="45"/>
      <c r="AA21" s="33">
        <f t="shared" si="2"/>
        <v>0</v>
      </c>
      <c r="AB21" s="33">
        <f t="shared" si="3"/>
        <v>0</v>
      </c>
      <c r="AC21" s="45">
        <v>0</v>
      </c>
      <c r="AD21" s="45"/>
      <c r="AE21" s="45">
        <v>0</v>
      </c>
      <c r="AF21" s="45"/>
      <c r="AG21" s="45">
        <v>2</v>
      </c>
      <c r="AH21" s="45"/>
      <c r="AI21" s="33">
        <f t="shared" si="4"/>
        <v>2</v>
      </c>
      <c r="AJ21" s="33">
        <f t="shared" si="4"/>
        <v>0</v>
      </c>
      <c r="AK21" s="45">
        <v>2</v>
      </c>
      <c r="AL21" s="45"/>
      <c r="AM21" s="45">
        <v>2</v>
      </c>
      <c r="AN21" s="45"/>
      <c r="AO21" s="45">
        <v>1</v>
      </c>
      <c r="AP21" s="45"/>
      <c r="AQ21" s="34">
        <f t="shared" si="5"/>
        <v>3</v>
      </c>
      <c r="AR21" s="34">
        <f t="shared" si="6"/>
        <v>1</v>
      </c>
      <c r="AS21" s="22" t="str">
        <f t="shared" si="7"/>
        <v/>
      </c>
      <c r="AT21" s="22">
        <f t="shared" si="8"/>
        <v>1</v>
      </c>
      <c r="AU21" s="22">
        <f t="shared" si="9"/>
        <v>1</v>
      </c>
      <c r="AV21" s="22">
        <f t="shared" si="10"/>
        <v>0.33333333333333331</v>
      </c>
      <c r="AW21" s="84">
        <f t="shared" si="12"/>
        <v>0.33333333333333331</v>
      </c>
      <c r="AX21" s="109" t="s">
        <v>179</v>
      </c>
      <c r="AY21" s="357"/>
    </row>
    <row r="22" spans="1:51" ht="45" x14ac:dyDescent="0.2">
      <c r="A22" s="352"/>
      <c r="B22" s="355"/>
      <c r="C22" s="149" t="s">
        <v>100</v>
      </c>
      <c r="D22" s="58">
        <v>145</v>
      </c>
      <c r="E22" s="28">
        <v>0</v>
      </c>
      <c r="F22" s="28">
        <v>0</v>
      </c>
      <c r="G22" s="28">
        <v>0</v>
      </c>
      <c r="H22" s="28">
        <v>0</v>
      </c>
      <c r="I22" s="28">
        <v>0</v>
      </c>
      <c r="J22" s="28">
        <v>0</v>
      </c>
      <c r="K22" s="33">
        <f t="shared" si="0"/>
        <v>0</v>
      </c>
      <c r="L22" s="33">
        <f t="shared" si="0"/>
        <v>0</v>
      </c>
      <c r="M22" s="28">
        <v>0</v>
      </c>
      <c r="N22" s="28">
        <v>0</v>
      </c>
      <c r="O22" s="28">
        <v>0</v>
      </c>
      <c r="P22" s="28">
        <v>0</v>
      </c>
      <c r="Q22" s="28">
        <v>30</v>
      </c>
      <c r="R22" s="28">
        <v>0</v>
      </c>
      <c r="S22" s="33">
        <f>SUM(M22,O22,Q22)</f>
        <v>30</v>
      </c>
      <c r="T22" s="33">
        <f t="shared" si="1"/>
        <v>0</v>
      </c>
      <c r="U22" s="28">
        <v>30</v>
      </c>
      <c r="V22" s="28"/>
      <c r="W22" s="28">
        <v>35</v>
      </c>
      <c r="X22" s="28"/>
      <c r="Y22" s="28">
        <v>35</v>
      </c>
      <c r="Z22" s="28"/>
      <c r="AA22" s="33">
        <f t="shared" si="2"/>
        <v>100</v>
      </c>
      <c r="AB22" s="33">
        <f t="shared" si="3"/>
        <v>0</v>
      </c>
      <c r="AC22" s="28">
        <v>30</v>
      </c>
      <c r="AD22" s="28"/>
      <c r="AE22" s="28">
        <v>30</v>
      </c>
      <c r="AF22" s="28"/>
      <c r="AG22" s="28">
        <v>10</v>
      </c>
      <c r="AH22" s="28"/>
      <c r="AI22" s="33">
        <f t="shared" si="4"/>
        <v>70</v>
      </c>
      <c r="AJ22" s="33">
        <f t="shared" si="4"/>
        <v>0</v>
      </c>
      <c r="AK22" s="45">
        <v>200</v>
      </c>
      <c r="AL22" s="45"/>
      <c r="AM22" s="45">
        <v>200</v>
      </c>
      <c r="AN22" s="45"/>
      <c r="AO22" s="45">
        <v>0</v>
      </c>
      <c r="AP22" s="45"/>
      <c r="AQ22" s="34">
        <f t="shared" si="5"/>
        <v>200</v>
      </c>
      <c r="AR22" s="34">
        <f t="shared" si="6"/>
        <v>0</v>
      </c>
      <c r="AS22" s="22" t="str">
        <f t="shared" si="7"/>
        <v/>
      </c>
      <c r="AT22" s="22">
        <f t="shared" si="8"/>
        <v>0</v>
      </c>
      <c r="AU22" s="22">
        <f t="shared" si="9"/>
        <v>0</v>
      </c>
      <c r="AV22" s="22">
        <f t="shared" si="10"/>
        <v>0</v>
      </c>
      <c r="AW22" s="84">
        <f t="shared" si="12"/>
        <v>0</v>
      </c>
      <c r="AX22" s="109" t="s">
        <v>180</v>
      </c>
      <c r="AY22" s="357"/>
    </row>
    <row r="23" spans="1:51" ht="70.5" customHeight="1" x14ac:dyDescent="0.2">
      <c r="A23" s="358" t="s">
        <v>176</v>
      </c>
      <c r="B23" s="360" t="s">
        <v>175</v>
      </c>
      <c r="C23" s="150" t="s">
        <v>27</v>
      </c>
      <c r="D23" s="64">
        <v>0</v>
      </c>
      <c r="E23" s="142">
        <v>100</v>
      </c>
      <c r="F23" s="142">
        <v>100</v>
      </c>
      <c r="G23" s="142">
        <v>100</v>
      </c>
      <c r="H23" s="142">
        <v>100</v>
      </c>
      <c r="I23" s="142">
        <v>100</v>
      </c>
      <c r="J23" s="142">
        <v>100</v>
      </c>
      <c r="K23" s="143">
        <f>AVERAGE(E23,G23,I23)</f>
        <v>100</v>
      </c>
      <c r="L23" s="151">
        <f t="shared" ref="L23:L24" si="15">IFERROR(AVERAGE(F23,H23,J23),"")</f>
        <v>100</v>
      </c>
      <c r="M23" s="142">
        <v>100</v>
      </c>
      <c r="N23" s="142">
        <v>100</v>
      </c>
      <c r="O23" s="142">
        <v>100</v>
      </c>
      <c r="P23" s="142">
        <v>100</v>
      </c>
      <c r="Q23" s="142">
        <v>100</v>
      </c>
      <c r="R23" s="142">
        <v>100</v>
      </c>
      <c r="S23" s="143">
        <f>AVERAGE(M23,O23,Q23)</f>
        <v>100</v>
      </c>
      <c r="T23" s="143">
        <f t="shared" ref="T23:T25" si="16">IFERROR(AVERAGE(N23,P23,R23),"")</f>
        <v>100</v>
      </c>
      <c r="U23" s="142">
        <v>100</v>
      </c>
      <c r="V23" s="142">
        <v>0</v>
      </c>
      <c r="W23" s="142">
        <v>100</v>
      </c>
      <c r="X23" s="142">
        <v>0</v>
      </c>
      <c r="Y23" s="142">
        <v>100</v>
      </c>
      <c r="Z23" s="142">
        <v>0</v>
      </c>
      <c r="AA23" s="143">
        <f>AVERAGE(U23,W23,Y23)</f>
        <v>100</v>
      </c>
      <c r="AB23" s="143">
        <f>IFERROR(AVERAGE(V23,X23,Z23),"")</f>
        <v>0</v>
      </c>
      <c r="AC23" s="142">
        <v>100</v>
      </c>
      <c r="AD23" s="142">
        <v>0</v>
      </c>
      <c r="AE23" s="142">
        <v>100</v>
      </c>
      <c r="AF23" s="142">
        <v>0</v>
      </c>
      <c r="AG23" s="142">
        <v>100</v>
      </c>
      <c r="AH23" s="142">
        <v>0</v>
      </c>
      <c r="AI23" s="143">
        <f>AVERAGE(AC23,AE23,AG23)</f>
        <v>100</v>
      </c>
      <c r="AJ23" s="143">
        <f t="shared" ref="AJ23:AJ25" si="17">IFERROR(AVERAGE(AD23,AF23,AH23),"")</f>
        <v>0</v>
      </c>
      <c r="AK23" s="45"/>
      <c r="AL23" s="45"/>
      <c r="AM23" s="45"/>
      <c r="AN23" s="45"/>
      <c r="AO23" s="45"/>
      <c r="AP23" s="45"/>
      <c r="AQ23" s="34">
        <f t="shared" ref="AQ23:AR26" si="18">AVERAGE(K23,S23,AA23,AI23)</f>
        <v>100</v>
      </c>
      <c r="AR23" s="34">
        <f t="shared" si="18"/>
        <v>50</v>
      </c>
      <c r="AS23" s="22">
        <f t="shared" si="7"/>
        <v>1</v>
      </c>
      <c r="AT23" s="34">
        <f>AVERAGE(N23,V23,AD23,AL23)</f>
        <v>33.333333333333336</v>
      </c>
      <c r="AU23" s="34">
        <f>AVERAGE(O23,W23,AE23,AM23)</f>
        <v>100</v>
      </c>
      <c r="AV23" s="34">
        <f>AVERAGE(P23,X23,AF23,AN23)</f>
        <v>33.333333333333336</v>
      </c>
      <c r="AW23" s="34">
        <f>AVERAGE(Q23,Y23,AG23,AO23)</f>
        <v>100</v>
      </c>
      <c r="AX23" s="109" t="s">
        <v>178</v>
      </c>
      <c r="AY23" s="362">
        <f xml:space="preserve"> AVERAGE(AW23:AW25)/100</f>
        <v>0.33708333333333335</v>
      </c>
    </row>
    <row r="24" spans="1:51" ht="207" x14ac:dyDescent="0.2">
      <c r="A24" s="359"/>
      <c r="B24" s="361"/>
      <c r="C24" s="150" t="s">
        <v>156</v>
      </c>
      <c r="D24" s="64">
        <v>0</v>
      </c>
      <c r="E24" s="142">
        <v>100</v>
      </c>
      <c r="F24" s="142">
        <v>100</v>
      </c>
      <c r="G24" s="142">
        <v>100</v>
      </c>
      <c r="H24" s="142">
        <v>100</v>
      </c>
      <c r="I24" s="142">
        <v>100</v>
      </c>
      <c r="J24" s="142">
        <v>100</v>
      </c>
      <c r="K24" s="143">
        <f t="shared" ref="K24" si="19">AVERAGE(E24,G24,I24)</f>
        <v>100</v>
      </c>
      <c r="L24" s="143">
        <f t="shared" si="15"/>
        <v>100</v>
      </c>
      <c r="M24" s="142">
        <v>100</v>
      </c>
      <c r="N24" s="142">
        <v>100</v>
      </c>
      <c r="O24" s="142"/>
      <c r="P24" s="142"/>
      <c r="Q24" s="142">
        <v>100</v>
      </c>
      <c r="R24" s="142">
        <v>200</v>
      </c>
      <c r="S24" s="143">
        <f t="shared" ref="S24" si="20">AVERAGE(M24,O24,Q24)</f>
        <v>100</v>
      </c>
      <c r="T24" s="143">
        <f t="shared" si="16"/>
        <v>150</v>
      </c>
      <c r="U24" s="142">
        <v>100</v>
      </c>
      <c r="V24" s="142">
        <v>0</v>
      </c>
      <c r="W24" s="142">
        <v>100</v>
      </c>
      <c r="X24" s="142">
        <v>0</v>
      </c>
      <c r="Y24" s="142">
        <v>100</v>
      </c>
      <c r="Z24" s="142">
        <v>0</v>
      </c>
      <c r="AA24" s="143">
        <f>AVERAGE(U24,W24,Y24)</f>
        <v>100</v>
      </c>
      <c r="AB24" s="143">
        <f>IFERROR(AVERAGE(V24,X24,Z24),"")</f>
        <v>0</v>
      </c>
      <c r="AC24" s="142">
        <v>100</v>
      </c>
      <c r="AD24" s="142">
        <v>0</v>
      </c>
      <c r="AE24" s="142">
        <v>100</v>
      </c>
      <c r="AF24" s="142">
        <v>0</v>
      </c>
      <c r="AG24" s="142">
        <v>100</v>
      </c>
      <c r="AH24" s="142">
        <v>0</v>
      </c>
      <c r="AI24" s="143">
        <f>AVERAGE(AC24,AE24,AG24)</f>
        <v>100</v>
      </c>
      <c r="AJ24" s="143">
        <f t="shared" si="17"/>
        <v>0</v>
      </c>
      <c r="AK24" s="45"/>
      <c r="AL24" s="45"/>
      <c r="AM24" s="45"/>
      <c r="AN24" s="45"/>
      <c r="AO24" s="45"/>
      <c r="AP24" s="45"/>
      <c r="AQ24" s="34">
        <f t="shared" si="18"/>
        <v>100</v>
      </c>
      <c r="AR24" s="34">
        <f t="shared" si="18"/>
        <v>62.5</v>
      </c>
      <c r="AS24" s="22">
        <f t="shared" si="7"/>
        <v>1</v>
      </c>
      <c r="AT24" s="22"/>
      <c r="AU24" s="22"/>
      <c r="AV24" s="22">
        <f>IFERROR((L24+T24+AB24+AJ24)/(K24+S24+AA24+AI24),"")</f>
        <v>0.625</v>
      </c>
      <c r="AW24" s="84">
        <f t="shared" si="12"/>
        <v>0.625</v>
      </c>
      <c r="AX24" s="109" t="s">
        <v>185</v>
      </c>
      <c r="AY24" s="363"/>
    </row>
    <row r="25" spans="1:51" ht="72" x14ac:dyDescent="0.2">
      <c r="A25" s="359"/>
      <c r="B25" s="361"/>
      <c r="C25" s="65" t="s">
        <v>28</v>
      </c>
      <c r="D25" s="64">
        <v>0</v>
      </c>
      <c r="E25" s="142"/>
      <c r="F25" s="142"/>
      <c r="G25" s="142"/>
      <c r="H25" s="142"/>
      <c r="I25" s="142">
        <v>100</v>
      </c>
      <c r="J25" s="142"/>
      <c r="K25" s="143">
        <f>AVERAGE(E25,G25,I25)</f>
        <v>100</v>
      </c>
      <c r="L25" s="151">
        <v>0</v>
      </c>
      <c r="M25" s="142">
        <v>100</v>
      </c>
      <c r="N25" s="142"/>
      <c r="O25" s="142">
        <v>100</v>
      </c>
      <c r="P25" s="142"/>
      <c r="Q25" s="142">
        <v>100</v>
      </c>
      <c r="R25" s="142">
        <v>200</v>
      </c>
      <c r="S25" s="143">
        <f>AVERAGE(M25,O25,Q25)</f>
        <v>100</v>
      </c>
      <c r="T25" s="143">
        <f t="shared" si="16"/>
        <v>200</v>
      </c>
      <c r="U25" s="142">
        <v>100</v>
      </c>
      <c r="V25" s="142">
        <v>0</v>
      </c>
      <c r="W25" s="142">
        <v>100</v>
      </c>
      <c r="X25" s="142">
        <v>0</v>
      </c>
      <c r="Y25" s="142">
        <v>100</v>
      </c>
      <c r="Z25" s="142">
        <v>0</v>
      </c>
      <c r="AA25" s="143">
        <f>AVERAGE(U25,W25,Y25)</f>
        <v>100</v>
      </c>
      <c r="AB25" s="143">
        <f>IFERROR(AVERAGE(V25,X25,Z25),"")</f>
        <v>0</v>
      </c>
      <c r="AC25" s="142">
        <v>100</v>
      </c>
      <c r="AD25" s="142">
        <v>0</v>
      </c>
      <c r="AE25" s="142">
        <v>100</v>
      </c>
      <c r="AF25" s="142">
        <v>0</v>
      </c>
      <c r="AG25" s="142">
        <v>100</v>
      </c>
      <c r="AH25" s="142">
        <v>0</v>
      </c>
      <c r="AI25" s="143">
        <f>AVERAGE(AC25,AE25,AG25)</f>
        <v>100</v>
      </c>
      <c r="AJ25" s="143">
        <f t="shared" si="17"/>
        <v>0</v>
      </c>
      <c r="AK25" s="45"/>
      <c r="AL25" s="45"/>
      <c r="AM25" s="45"/>
      <c r="AN25" s="45"/>
      <c r="AO25" s="45"/>
      <c r="AP25" s="45"/>
      <c r="AQ25" s="34">
        <f t="shared" si="18"/>
        <v>100</v>
      </c>
      <c r="AR25" s="34">
        <f t="shared" si="18"/>
        <v>50</v>
      </c>
      <c r="AS25" s="22">
        <f t="shared" si="7"/>
        <v>0</v>
      </c>
      <c r="AT25" s="22"/>
      <c r="AU25" s="22"/>
      <c r="AV25" s="22">
        <f>IFERROR((L25+T25+AB25+AJ25)/(K25+S25+AA25+AI25),"")</f>
        <v>0.5</v>
      </c>
      <c r="AW25" s="84">
        <f t="shared" si="12"/>
        <v>0.5</v>
      </c>
      <c r="AX25" s="109" t="s">
        <v>184</v>
      </c>
      <c r="AY25" s="363"/>
    </row>
    <row r="26" spans="1:51" ht="99" customHeight="1" x14ac:dyDescent="0.2">
      <c r="A26" s="70" t="s">
        <v>50</v>
      </c>
      <c r="B26" s="67" t="s">
        <v>76</v>
      </c>
      <c r="C26" s="67" t="s">
        <v>77</v>
      </c>
      <c r="D26" s="68">
        <v>0</v>
      </c>
      <c r="E26" s="69">
        <v>0</v>
      </c>
      <c r="F26" s="69">
        <v>0</v>
      </c>
      <c r="G26" s="69">
        <v>0</v>
      </c>
      <c r="H26" s="69">
        <v>0</v>
      </c>
      <c r="I26" s="69">
        <v>0</v>
      </c>
      <c r="J26" s="69">
        <v>0</v>
      </c>
      <c r="K26" s="33">
        <f t="shared" ref="K26:L27" si="21">SUM(E26,G26,I26)</f>
        <v>0</v>
      </c>
      <c r="L26" s="33">
        <f t="shared" si="21"/>
        <v>0</v>
      </c>
      <c r="M26" s="20">
        <v>0</v>
      </c>
      <c r="N26" s="20">
        <v>0</v>
      </c>
      <c r="O26" s="27">
        <v>6.3E-2</v>
      </c>
      <c r="P26" s="20"/>
      <c r="Q26" s="27">
        <v>6.3E-2</v>
      </c>
      <c r="R26" s="20"/>
      <c r="S26" s="33">
        <f>SUM(M26,O26,Q26)</f>
        <v>0.126</v>
      </c>
      <c r="T26" s="33">
        <f t="shared" ref="T26:T27" si="22">SUM(N26,P26,R26)</f>
        <v>0</v>
      </c>
      <c r="U26" s="27">
        <v>6.3E-2</v>
      </c>
      <c r="V26" s="20"/>
      <c r="W26" s="27">
        <v>6.3E-2</v>
      </c>
      <c r="X26" s="20"/>
      <c r="Y26" s="27">
        <v>6.3E-2</v>
      </c>
      <c r="Z26" s="20"/>
      <c r="AA26" s="33">
        <f>SUM(U26,W26,Y26)</f>
        <v>0.189</v>
      </c>
      <c r="AB26" s="33">
        <f>SUM(V26,X26,Z26)</f>
        <v>0</v>
      </c>
      <c r="AC26" s="27">
        <v>6.3E-2</v>
      </c>
      <c r="AD26" s="20"/>
      <c r="AE26" s="27">
        <v>6.3E-2</v>
      </c>
      <c r="AF26" s="20"/>
      <c r="AG26" s="27">
        <v>6.3E-2</v>
      </c>
      <c r="AH26" s="35"/>
      <c r="AI26" s="33">
        <f t="shared" ref="AI26:AJ27" si="23">SUM(AC26,AE26,AG26)</f>
        <v>0.189</v>
      </c>
      <c r="AJ26" s="33">
        <f t="shared" si="23"/>
        <v>0</v>
      </c>
      <c r="AK26" s="45"/>
      <c r="AL26" s="45"/>
      <c r="AM26" s="45">
        <v>1</v>
      </c>
      <c r="AN26" s="45"/>
      <c r="AO26" s="45">
        <v>1</v>
      </c>
      <c r="AP26" s="45"/>
      <c r="AQ26" s="34">
        <f t="shared" si="18"/>
        <v>0.126</v>
      </c>
      <c r="AR26" s="34">
        <f t="shared" si="18"/>
        <v>0</v>
      </c>
      <c r="AS26" s="22" t="str">
        <f t="shared" si="7"/>
        <v/>
      </c>
      <c r="AT26" s="22"/>
      <c r="AU26" s="22"/>
      <c r="AV26" s="22">
        <f>IFERROR((L26+T26+AB26+AJ26)/(K26+S26+AA26+AI26),"")</f>
        <v>0</v>
      </c>
      <c r="AW26" s="84">
        <f t="shared" si="12"/>
        <v>0</v>
      </c>
      <c r="AX26" s="144" t="s">
        <v>105</v>
      </c>
      <c r="AY26" s="110">
        <v>0</v>
      </c>
    </row>
    <row r="27" spans="1:51" ht="88.5" customHeight="1" thickBot="1" x14ac:dyDescent="0.25">
      <c r="A27" s="71" t="s">
        <v>45</v>
      </c>
      <c r="B27" s="72" t="s">
        <v>1</v>
      </c>
      <c r="C27" s="72" t="s">
        <v>30</v>
      </c>
      <c r="D27" s="73">
        <v>1</v>
      </c>
      <c r="E27" s="74">
        <v>8.3299999999999999E-2</v>
      </c>
      <c r="F27" s="74">
        <v>8.3299999999999999E-2</v>
      </c>
      <c r="G27" s="74">
        <v>8.3299999999999999E-2</v>
      </c>
      <c r="H27" s="74">
        <v>8.3299999999999999E-2</v>
      </c>
      <c r="I27" s="74">
        <v>8.3299999999999999E-2</v>
      </c>
      <c r="J27" s="74">
        <v>8.3299999999999999E-2</v>
      </c>
      <c r="K27" s="75">
        <f t="shared" si="21"/>
        <v>0.24990000000000001</v>
      </c>
      <c r="L27" s="75">
        <f t="shared" si="21"/>
        <v>0.24990000000000001</v>
      </c>
      <c r="M27" s="74">
        <v>8.3299999999999999E-2</v>
      </c>
      <c r="N27" s="74">
        <v>8.3299999999999999E-2</v>
      </c>
      <c r="O27" s="74">
        <v>8.3299999999999999E-2</v>
      </c>
      <c r="P27" s="76">
        <v>8.3299999999999999E-2</v>
      </c>
      <c r="Q27" s="74">
        <v>8.3299999999999999E-2</v>
      </c>
      <c r="R27" s="76">
        <v>8.3299999999999999E-2</v>
      </c>
      <c r="S27" s="75">
        <f t="shared" ref="S27" si="24">SUM(M27,O27,Q27)</f>
        <v>0.24990000000000001</v>
      </c>
      <c r="T27" s="75">
        <f t="shared" si="22"/>
        <v>0.24990000000000001</v>
      </c>
      <c r="U27" s="74">
        <v>8.3299999999999999E-2</v>
      </c>
      <c r="V27" s="77"/>
      <c r="W27" s="74">
        <v>8.3299999999999999E-2</v>
      </c>
      <c r="X27" s="77"/>
      <c r="Y27" s="74">
        <v>8.3299999999999999E-2</v>
      </c>
      <c r="Z27" s="77"/>
      <c r="AA27" s="75">
        <f>SUM(U27,W27,Y27)</f>
        <v>0.24990000000000001</v>
      </c>
      <c r="AB27" s="75">
        <f>SUM(V27,X27,Z27)</f>
        <v>0</v>
      </c>
      <c r="AC27" s="74">
        <v>8.3299999999999999E-2</v>
      </c>
      <c r="AD27" s="76"/>
      <c r="AE27" s="74">
        <v>8.3299999999999999E-2</v>
      </c>
      <c r="AF27" s="76"/>
      <c r="AG27" s="74">
        <v>8.3299999999999999E-2</v>
      </c>
      <c r="AH27" s="78"/>
      <c r="AI27" s="75">
        <f t="shared" si="23"/>
        <v>0.24990000000000001</v>
      </c>
      <c r="AJ27" s="75">
        <f t="shared" si="23"/>
        <v>0</v>
      </c>
      <c r="AK27" s="79">
        <v>100</v>
      </c>
      <c r="AL27" s="79"/>
      <c r="AM27" s="79">
        <v>100</v>
      </c>
      <c r="AN27" s="79"/>
      <c r="AO27" s="79">
        <v>100</v>
      </c>
      <c r="AP27" s="79"/>
      <c r="AQ27" s="80">
        <f>SUM(K27,S27,AA27,AI27)</f>
        <v>0.99960000000000004</v>
      </c>
      <c r="AR27" s="80">
        <f>SUM(L27,T27,AB27,AJ27)</f>
        <v>0.49980000000000002</v>
      </c>
      <c r="AS27" s="22">
        <f t="shared" si="7"/>
        <v>1</v>
      </c>
      <c r="AT27" s="81">
        <f>IFERROR((L27+T27)/(K27+S27),"")</f>
        <v>1</v>
      </c>
      <c r="AU27" s="81">
        <f>IFERROR((L27+T27+AB27)/(K27+S27+AA27),"")</f>
        <v>0.66666666666666663</v>
      </c>
      <c r="AV27" s="81">
        <f>IFERROR((L27+T27+AB27+AJ27)/(K27+S27+AA27+AI27),"")</f>
        <v>0.5</v>
      </c>
      <c r="AW27" s="86">
        <f t="shared" si="12"/>
        <v>0.5</v>
      </c>
      <c r="AX27" s="139" t="s">
        <v>157</v>
      </c>
      <c r="AY27" s="111">
        <v>0.33</v>
      </c>
    </row>
  </sheetData>
  <mergeCells count="52">
    <mergeCell ref="A20:A22"/>
    <mergeCell ref="B20:B22"/>
    <mergeCell ref="AY20:AY22"/>
    <mergeCell ref="A23:A25"/>
    <mergeCell ref="B23:B25"/>
    <mergeCell ref="AY23:AY25"/>
    <mergeCell ref="A16:A17"/>
    <mergeCell ref="B16:B17"/>
    <mergeCell ref="AY16:AY17"/>
    <mergeCell ref="A18:A19"/>
    <mergeCell ref="B18:B19"/>
    <mergeCell ref="AY18:AY19"/>
    <mergeCell ref="A8:A9"/>
    <mergeCell ref="B8:B9"/>
    <mergeCell ref="AY8:AY9"/>
    <mergeCell ref="A10:A15"/>
    <mergeCell ref="B10:B15"/>
    <mergeCell ref="C10:C11"/>
    <mergeCell ref="AY10:AY15"/>
    <mergeCell ref="C13:C15"/>
    <mergeCell ref="AY5:AY7"/>
    <mergeCell ref="E5:N5"/>
    <mergeCell ref="AK5:AP5"/>
    <mergeCell ref="AQ5:AR6"/>
    <mergeCell ref="AS5:AV6"/>
    <mergeCell ref="AW5:AW7"/>
    <mergeCell ref="AX5:AX7"/>
    <mergeCell ref="W6:X6"/>
    <mergeCell ref="Y6:Z6"/>
    <mergeCell ref="AA6:AB6"/>
    <mergeCell ref="AC6:AD6"/>
    <mergeCell ref="AE6:AF6"/>
    <mergeCell ref="AG6:AH6"/>
    <mergeCell ref="AI6:AJ6"/>
    <mergeCell ref="AK6:AL6"/>
    <mergeCell ref="AM6:AN6"/>
    <mergeCell ref="A1:B3"/>
    <mergeCell ref="C1:AR3"/>
    <mergeCell ref="A5:A7"/>
    <mergeCell ref="B5:B7"/>
    <mergeCell ref="C5:C7"/>
    <mergeCell ref="D5:D6"/>
    <mergeCell ref="AO6:AP6"/>
    <mergeCell ref="I6:J6"/>
    <mergeCell ref="G6:H6"/>
    <mergeCell ref="E6:F6"/>
    <mergeCell ref="U6:V6"/>
    <mergeCell ref="S6:T6"/>
    <mergeCell ref="Q6:R6"/>
    <mergeCell ref="O6:P6"/>
    <mergeCell ref="M6:N6"/>
    <mergeCell ref="K6:L6"/>
  </mergeCells>
  <dataValidations count="2">
    <dataValidation allowBlank="1" showInputMessage="1" showErrorMessage="1" promptTitle="Actividades" prompt="Registre las actividades macro que se requieren realizar para lograr la meta" sqref="AK8:AP9 AK27:AP27 D8:D9 D27" xr:uid="{00000000-0002-0000-0000-000000000000}"/>
    <dataValidation allowBlank="1" showInputMessage="1" showErrorMessage="1" prompt="Registre las actividades macro que se requieren para cumplir las metas" sqref="AK26:AP26 AK10:AP15 D10:D15 D26" xr:uid="{00000000-0002-0000-0000-000001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C974C-DFBE-4966-A7D3-1B9F950EA94E}">
  <sheetPr>
    <tabColor theme="4" tint="0.39997558519241921"/>
  </sheetPr>
  <dimension ref="A1:BE16"/>
  <sheetViews>
    <sheetView zoomScale="80" zoomScaleNormal="80" workbookViewId="0">
      <pane xSplit="2" ySplit="6" topLeftCell="C7" activePane="bottomRight" state="frozen"/>
      <selection pane="topRight" activeCell="C1" sqref="C1"/>
      <selection pane="bottomLeft" activeCell="A7" sqref="A7"/>
      <selection pane="bottomRight" activeCell="A15" sqref="A15:BD16"/>
    </sheetView>
  </sheetViews>
  <sheetFormatPr baseColWidth="10" defaultColWidth="0" defaultRowHeight="9" x14ac:dyDescent="0.15"/>
  <cols>
    <col min="1" max="1" width="14.42578125" style="173" customWidth="1"/>
    <col min="2" max="2" width="31.7109375" style="173" customWidth="1"/>
    <col min="3" max="3" width="29.42578125" style="174" customWidth="1"/>
    <col min="4" max="4" width="17" style="173" hidden="1" customWidth="1"/>
    <col min="5" max="5" width="19.28515625" style="173" customWidth="1"/>
    <col min="6" max="6" width="61.140625" style="173" hidden="1" customWidth="1"/>
    <col min="7" max="7" width="58.5703125" style="173" hidden="1" customWidth="1"/>
    <col min="8" max="8" width="5.28515625" style="173" hidden="1" customWidth="1"/>
    <col min="9" max="9" width="6.42578125" style="173" hidden="1" customWidth="1"/>
    <col min="10" max="10" width="8.42578125" style="173" hidden="1" customWidth="1"/>
    <col min="11" max="22" width="5.7109375" style="173" hidden="1" customWidth="1"/>
    <col min="23" max="23" width="6" style="173" hidden="1" customWidth="1"/>
    <col min="24" max="24" width="5.7109375" style="173" hidden="1" customWidth="1"/>
    <col min="25" max="25" width="6" style="173" hidden="1" customWidth="1"/>
    <col min="26" max="26" width="5.42578125" style="173" hidden="1" customWidth="1"/>
    <col min="27" max="27" width="4.5703125" style="173" hidden="1" customWidth="1"/>
    <col min="28" max="28" width="6" style="173" hidden="1" customWidth="1"/>
    <col min="29" max="29" width="4.5703125" style="173" hidden="1" customWidth="1"/>
    <col min="30" max="30" width="6" style="173" hidden="1" customWidth="1"/>
    <col min="31" max="31" width="4.5703125" style="173" hidden="1" customWidth="1"/>
    <col min="32" max="32" width="6" style="173" hidden="1" customWidth="1"/>
    <col min="33" max="33" width="4.5703125" style="173" hidden="1" customWidth="1"/>
    <col min="34" max="34" width="6" style="173" hidden="1" customWidth="1"/>
    <col min="35" max="35" width="4.5703125" style="173" hidden="1" customWidth="1"/>
    <col min="36" max="36" width="6" style="173" hidden="1" customWidth="1"/>
    <col min="37" max="37" width="4.5703125" style="173" hidden="1" customWidth="1"/>
    <col min="38" max="38" width="6" style="173" hidden="1" customWidth="1"/>
    <col min="39" max="39" width="4.5703125" style="173" hidden="1" customWidth="1"/>
    <col min="40" max="40" width="6" style="173" hidden="1" customWidth="1"/>
    <col min="41" max="41" width="4.5703125" style="173" hidden="1" customWidth="1"/>
    <col min="42" max="42" width="6.5703125" style="173" hidden="1" customWidth="1"/>
    <col min="43" max="43" width="6.140625" style="173" hidden="1" customWidth="1"/>
    <col min="44" max="44" width="6.5703125" style="173" hidden="1" customWidth="1"/>
    <col min="45" max="45" width="5.42578125" style="173" hidden="1" customWidth="1"/>
    <col min="46" max="46" width="6.5703125" style="173" hidden="1" customWidth="1"/>
    <col min="47" max="47" width="5.42578125" style="173" hidden="1" customWidth="1"/>
    <col min="48" max="48" width="7.42578125" style="173" hidden="1" customWidth="1"/>
    <col min="49" max="49" width="8" style="173" hidden="1" customWidth="1"/>
    <col min="50" max="50" width="9.140625" style="173" hidden="1" customWidth="1"/>
    <col min="51" max="51" width="10" style="173" hidden="1" customWidth="1"/>
    <col min="52" max="53" width="9.42578125" style="173" hidden="1" customWidth="1"/>
    <col min="54" max="54" width="17.7109375" style="173" hidden="1" customWidth="1"/>
    <col min="55" max="55" width="110.28515625" style="174" hidden="1" customWidth="1"/>
    <col min="56" max="56" width="31.5703125" style="173" customWidth="1"/>
    <col min="57" max="57" width="0" style="173" hidden="1" customWidth="1"/>
    <col min="58" max="16384" width="22.42578125" style="173" hidden="1"/>
  </cols>
  <sheetData>
    <row r="1" spans="1:57" ht="21" customHeight="1" x14ac:dyDescent="0.15">
      <c r="A1" s="364"/>
      <c r="B1" s="365"/>
      <c r="C1" s="370" t="s">
        <v>130</v>
      </c>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c r="AM1" s="371"/>
      <c r="AN1" s="371"/>
      <c r="AO1" s="371"/>
      <c r="AP1" s="371"/>
      <c r="AQ1" s="371"/>
      <c r="AR1" s="371"/>
      <c r="AS1" s="371"/>
      <c r="AT1" s="371"/>
      <c r="AU1" s="371"/>
      <c r="AV1" s="371"/>
      <c r="AW1" s="371"/>
      <c r="AX1" s="371"/>
      <c r="AY1" s="371"/>
      <c r="AZ1" s="371"/>
      <c r="BA1" s="371"/>
      <c r="BB1" s="371"/>
      <c r="BC1" s="372"/>
      <c r="BD1" s="217" t="s">
        <v>199</v>
      </c>
      <c r="BE1" s="218"/>
    </row>
    <row r="2" spans="1:57" ht="16.5" customHeight="1" x14ac:dyDescent="0.2">
      <c r="A2" s="366"/>
      <c r="B2" s="367"/>
      <c r="C2" s="370"/>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1"/>
      <c r="AP2" s="371"/>
      <c r="AQ2" s="371"/>
      <c r="AR2" s="371"/>
      <c r="AS2" s="371"/>
      <c r="AT2" s="371"/>
      <c r="AU2" s="371"/>
      <c r="AV2" s="371"/>
      <c r="AW2" s="371"/>
      <c r="AX2" s="371"/>
      <c r="AY2" s="371"/>
      <c r="AZ2" s="371"/>
      <c r="BA2" s="371"/>
      <c r="BB2" s="371"/>
      <c r="BC2" s="372"/>
      <c r="BD2" s="112" t="s">
        <v>200</v>
      </c>
      <c r="BE2" s="1"/>
    </row>
    <row r="3" spans="1:57" ht="14.25" customHeight="1" thickBot="1" x14ac:dyDescent="0.25">
      <c r="A3" s="368"/>
      <c r="B3" s="369"/>
      <c r="C3" s="370"/>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1"/>
      <c r="AP3" s="371"/>
      <c r="AQ3" s="371"/>
      <c r="AR3" s="371"/>
      <c r="AS3" s="371"/>
      <c r="AT3" s="371"/>
      <c r="AU3" s="371"/>
      <c r="AV3" s="371"/>
      <c r="AW3" s="371"/>
      <c r="AX3" s="371"/>
      <c r="AY3" s="371"/>
      <c r="AZ3" s="371"/>
      <c r="BA3" s="371"/>
      <c r="BB3" s="371"/>
      <c r="BC3" s="372"/>
      <c r="BD3" s="112" t="s">
        <v>201</v>
      </c>
      <c r="BE3" s="1"/>
    </row>
    <row r="4" spans="1:57" s="152" customFormat="1" ht="22.5" customHeight="1" x14ac:dyDescent="0.3">
      <c r="A4" s="373" t="s">
        <v>51</v>
      </c>
      <c r="B4" s="375" t="s">
        <v>17</v>
      </c>
      <c r="C4" s="375" t="s">
        <v>18</v>
      </c>
      <c r="D4" s="375" t="s">
        <v>61</v>
      </c>
      <c r="E4" s="375" t="s">
        <v>16</v>
      </c>
      <c r="F4" s="375" t="s">
        <v>15</v>
      </c>
      <c r="G4" s="375" t="s">
        <v>14</v>
      </c>
      <c r="H4" s="377" t="s">
        <v>155</v>
      </c>
      <c r="I4" s="378"/>
      <c r="J4" s="387" t="s">
        <v>147</v>
      </c>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9"/>
      <c r="AV4" s="390">
        <v>2021</v>
      </c>
      <c r="AW4" s="391"/>
      <c r="AX4" s="390" t="s">
        <v>9</v>
      </c>
      <c r="AY4" s="394"/>
      <c r="AZ4" s="394"/>
      <c r="BA4" s="391"/>
      <c r="BB4" s="396" t="s">
        <v>8</v>
      </c>
      <c r="BC4" s="381" t="s">
        <v>134</v>
      </c>
      <c r="BD4" s="381" t="s">
        <v>140</v>
      </c>
    </row>
    <row r="5" spans="1:57" s="152" customFormat="1" ht="13.5" x14ac:dyDescent="0.3">
      <c r="A5" s="374"/>
      <c r="B5" s="376"/>
      <c r="C5" s="376"/>
      <c r="D5" s="376"/>
      <c r="E5" s="376"/>
      <c r="F5" s="376"/>
      <c r="G5" s="376"/>
      <c r="H5" s="379"/>
      <c r="I5" s="380"/>
      <c r="J5" s="386" t="s">
        <v>110</v>
      </c>
      <c r="K5" s="386"/>
      <c r="L5" s="386" t="s">
        <v>111</v>
      </c>
      <c r="M5" s="386"/>
      <c r="N5" s="386" t="s">
        <v>112</v>
      </c>
      <c r="O5" s="386"/>
      <c r="P5" s="386" t="s">
        <v>13</v>
      </c>
      <c r="Q5" s="386"/>
      <c r="R5" s="386" t="s">
        <v>113</v>
      </c>
      <c r="S5" s="386"/>
      <c r="T5" s="386" t="s">
        <v>114</v>
      </c>
      <c r="U5" s="386"/>
      <c r="V5" s="386" t="s">
        <v>115</v>
      </c>
      <c r="W5" s="386"/>
      <c r="X5" s="386" t="s">
        <v>12</v>
      </c>
      <c r="Y5" s="386"/>
      <c r="Z5" s="386" t="s">
        <v>116</v>
      </c>
      <c r="AA5" s="386"/>
      <c r="AB5" s="386" t="s">
        <v>117</v>
      </c>
      <c r="AC5" s="386"/>
      <c r="AD5" s="386" t="s">
        <v>118</v>
      </c>
      <c r="AE5" s="386"/>
      <c r="AF5" s="386" t="s">
        <v>11</v>
      </c>
      <c r="AG5" s="386"/>
      <c r="AH5" s="386" t="s">
        <v>119</v>
      </c>
      <c r="AI5" s="386"/>
      <c r="AJ5" s="386" t="s">
        <v>120</v>
      </c>
      <c r="AK5" s="386"/>
      <c r="AL5" s="386" t="s">
        <v>121</v>
      </c>
      <c r="AM5" s="386"/>
      <c r="AN5" s="399" t="s">
        <v>10</v>
      </c>
      <c r="AO5" s="400"/>
      <c r="AP5" s="384">
        <v>2022</v>
      </c>
      <c r="AQ5" s="385"/>
      <c r="AR5" s="384">
        <v>2023</v>
      </c>
      <c r="AS5" s="385"/>
      <c r="AT5" s="384">
        <v>2024</v>
      </c>
      <c r="AU5" s="385"/>
      <c r="AV5" s="392"/>
      <c r="AW5" s="393"/>
      <c r="AX5" s="392"/>
      <c r="AY5" s="395"/>
      <c r="AZ5" s="395"/>
      <c r="BA5" s="393"/>
      <c r="BB5" s="397"/>
      <c r="BC5" s="382"/>
      <c r="BD5" s="382"/>
    </row>
    <row r="6" spans="1:57" s="175" customFormat="1" ht="12.75" x14ac:dyDescent="0.25">
      <c r="A6" s="374"/>
      <c r="B6" s="376"/>
      <c r="C6" s="376"/>
      <c r="D6" s="376"/>
      <c r="E6" s="376"/>
      <c r="F6" s="376"/>
      <c r="G6" s="376"/>
      <c r="H6" s="257" t="s">
        <v>7</v>
      </c>
      <c r="I6" s="257" t="s">
        <v>6</v>
      </c>
      <c r="J6" s="257" t="s">
        <v>7</v>
      </c>
      <c r="K6" s="257" t="s">
        <v>6</v>
      </c>
      <c r="L6" s="257" t="s">
        <v>7</v>
      </c>
      <c r="M6" s="257" t="s">
        <v>6</v>
      </c>
      <c r="N6" s="257" t="s">
        <v>7</v>
      </c>
      <c r="O6" s="257" t="s">
        <v>6</v>
      </c>
      <c r="P6" s="257" t="s">
        <v>7</v>
      </c>
      <c r="Q6" s="257" t="s">
        <v>6</v>
      </c>
      <c r="R6" s="257" t="s">
        <v>7</v>
      </c>
      <c r="S6" s="257" t="s">
        <v>6</v>
      </c>
      <c r="T6" s="257" t="s">
        <v>7</v>
      </c>
      <c r="U6" s="257" t="s">
        <v>6</v>
      </c>
      <c r="V6" s="257" t="s">
        <v>7</v>
      </c>
      <c r="W6" s="257" t="s">
        <v>6</v>
      </c>
      <c r="X6" s="257" t="s">
        <v>7</v>
      </c>
      <c r="Y6" s="257" t="s">
        <v>6</v>
      </c>
      <c r="Z6" s="257" t="s">
        <v>7</v>
      </c>
      <c r="AA6" s="257" t="s">
        <v>6</v>
      </c>
      <c r="AB6" s="257" t="s">
        <v>7</v>
      </c>
      <c r="AC6" s="257" t="s">
        <v>6</v>
      </c>
      <c r="AD6" s="257" t="s">
        <v>7</v>
      </c>
      <c r="AE6" s="257" t="s">
        <v>6</v>
      </c>
      <c r="AF6" s="257" t="s">
        <v>7</v>
      </c>
      <c r="AG6" s="257" t="s">
        <v>6</v>
      </c>
      <c r="AH6" s="257" t="s">
        <v>7</v>
      </c>
      <c r="AI6" s="257" t="s">
        <v>6</v>
      </c>
      <c r="AJ6" s="257" t="s">
        <v>7</v>
      </c>
      <c r="AK6" s="257" t="s">
        <v>6</v>
      </c>
      <c r="AL6" s="257" t="s">
        <v>7</v>
      </c>
      <c r="AM6" s="257" t="s">
        <v>6</v>
      </c>
      <c r="AN6" s="257" t="s">
        <v>7</v>
      </c>
      <c r="AO6" s="257" t="s">
        <v>6</v>
      </c>
      <c r="AP6" s="258" t="s">
        <v>7</v>
      </c>
      <c r="AQ6" s="258" t="s">
        <v>6</v>
      </c>
      <c r="AR6" s="258" t="s">
        <v>7</v>
      </c>
      <c r="AS6" s="258" t="s">
        <v>6</v>
      </c>
      <c r="AT6" s="258" t="s">
        <v>7</v>
      </c>
      <c r="AU6" s="258" t="s">
        <v>6</v>
      </c>
      <c r="AV6" s="259" t="s">
        <v>7</v>
      </c>
      <c r="AW6" s="259" t="s">
        <v>6</v>
      </c>
      <c r="AX6" s="259" t="s">
        <v>5</v>
      </c>
      <c r="AY6" s="259" t="s">
        <v>4</v>
      </c>
      <c r="AZ6" s="259" t="s">
        <v>3</v>
      </c>
      <c r="BA6" s="259" t="s">
        <v>2</v>
      </c>
      <c r="BB6" s="398"/>
      <c r="BC6" s="383"/>
      <c r="BD6" s="383"/>
    </row>
    <row r="7" spans="1:57" s="152" customFormat="1" ht="54" x14ac:dyDescent="0.3">
      <c r="A7" s="401" t="s">
        <v>47</v>
      </c>
      <c r="B7" s="402" t="s">
        <v>21</v>
      </c>
      <c r="C7" s="248" t="s">
        <v>198</v>
      </c>
      <c r="D7" s="219">
        <v>1</v>
      </c>
      <c r="E7" s="153" t="s">
        <v>189</v>
      </c>
      <c r="F7" s="181" t="s">
        <v>62</v>
      </c>
      <c r="G7" s="182" t="s">
        <v>63</v>
      </c>
      <c r="H7" s="260">
        <v>0</v>
      </c>
      <c r="I7" s="260">
        <v>0</v>
      </c>
      <c r="J7" s="153">
        <v>0</v>
      </c>
      <c r="K7" s="153">
        <v>0</v>
      </c>
      <c r="L7" s="153">
        <v>0</v>
      </c>
      <c r="M7" s="153">
        <v>0</v>
      </c>
      <c r="N7" s="153">
        <v>1</v>
      </c>
      <c r="O7" s="153">
        <v>1</v>
      </c>
      <c r="P7" s="255">
        <f t="shared" ref="P7:Q16" si="0">SUM(J7,L7,N7)</f>
        <v>1</v>
      </c>
      <c r="Q7" s="255">
        <f t="shared" ref="Q7:Q15" si="1">SUM(K7,M7,O7)</f>
        <v>1</v>
      </c>
      <c r="R7" s="153">
        <v>0</v>
      </c>
      <c r="S7" s="153">
        <v>0</v>
      </c>
      <c r="T7" s="153">
        <v>0</v>
      </c>
      <c r="U7" s="153">
        <v>0</v>
      </c>
      <c r="V7" s="153">
        <v>1</v>
      </c>
      <c r="W7" s="153">
        <v>1</v>
      </c>
      <c r="X7" s="255">
        <f t="shared" ref="X7:Y16" si="2">SUM(R7,T7,V7)</f>
        <v>1</v>
      </c>
      <c r="Y7" s="255">
        <f t="shared" si="2"/>
        <v>1</v>
      </c>
      <c r="Z7" s="153">
        <v>0</v>
      </c>
      <c r="AA7" s="153"/>
      <c r="AB7" s="153">
        <v>1</v>
      </c>
      <c r="AC7" s="153"/>
      <c r="AD7" s="153">
        <v>0</v>
      </c>
      <c r="AE7" s="153"/>
      <c r="AF7" s="255">
        <f t="shared" ref="AF7:AG16" si="3">SUM(Z7,AB7,AD7)</f>
        <v>1</v>
      </c>
      <c r="AG7" s="255">
        <f t="shared" si="3"/>
        <v>0</v>
      </c>
      <c r="AH7" s="153">
        <v>1</v>
      </c>
      <c r="AI7" s="153"/>
      <c r="AJ7" s="153">
        <v>0</v>
      </c>
      <c r="AK7" s="153"/>
      <c r="AL7" s="153">
        <v>0</v>
      </c>
      <c r="AM7" s="153"/>
      <c r="AN7" s="255">
        <f t="shared" ref="AN7:AO16" si="4">SUM(AH7,AJ7,AL7)</f>
        <v>1</v>
      </c>
      <c r="AO7" s="255">
        <f t="shared" si="4"/>
        <v>0</v>
      </c>
      <c r="AP7" s="155">
        <v>4</v>
      </c>
      <c r="AQ7" s="155"/>
      <c r="AR7" s="155">
        <v>4</v>
      </c>
      <c r="AS7" s="155"/>
      <c r="AT7" s="155">
        <v>4</v>
      </c>
      <c r="AU7" s="155"/>
      <c r="AV7" s="256">
        <f>SUM(P7,X7,AF7,AN7)</f>
        <v>4</v>
      </c>
      <c r="AW7" s="256">
        <f t="shared" ref="AW7:AW16" si="5">SUM(Q7,Y7,AG7,AO7)</f>
        <v>2</v>
      </c>
      <c r="AX7" s="222">
        <f t="shared" ref="AX7:AX16" si="6">IFERROR(Q7/P7,"")</f>
        <v>1</v>
      </c>
      <c r="AY7" s="222">
        <f t="shared" ref="AY7:AY16" si="7">IFERROR((Q7+Y7)/(P7+X7),"")</f>
        <v>1</v>
      </c>
      <c r="AZ7" s="222">
        <f t="shared" ref="AZ7:AZ16" si="8">IFERROR((Q7+Y7+AG7)/(P7+X7+AF7),"")</f>
        <v>0.66666666666666663</v>
      </c>
      <c r="BA7" s="222">
        <f t="shared" ref="BA7:BA16" si="9">IFERROR((Q7+Y7+AG7+AO7)/(P7+X7+AF7+AN7),"")</f>
        <v>0.5</v>
      </c>
      <c r="BB7" s="253">
        <f t="shared" ref="BB7:BB16" si="10">IFERROR(AW7/AV7,"")</f>
        <v>0.5</v>
      </c>
      <c r="BC7" s="178" t="s">
        <v>159</v>
      </c>
      <c r="BD7" s="405">
        <f>BB7+BB8/2</f>
        <v>0.5</v>
      </c>
    </row>
    <row r="8" spans="1:57" s="152" customFormat="1" ht="94.5" x14ac:dyDescent="0.3">
      <c r="A8" s="401"/>
      <c r="B8" s="404"/>
      <c r="C8" s="248" t="s">
        <v>67</v>
      </c>
      <c r="D8" s="219">
        <v>1</v>
      </c>
      <c r="E8" s="153" t="s">
        <v>190</v>
      </c>
      <c r="F8" s="183" t="s">
        <v>109</v>
      </c>
      <c r="G8" s="184" t="s">
        <v>64</v>
      </c>
      <c r="H8" s="260">
        <v>0</v>
      </c>
      <c r="I8" s="260">
        <v>0</v>
      </c>
      <c r="J8" s="153">
        <v>0</v>
      </c>
      <c r="K8" s="153">
        <v>0</v>
      </c>
      <c r="L8" s="153">
        <v>0</v>
      </c>
      <c r="M8" s="153">
        <v>0</v>
      </c>
      <c r="N8" s="153">
        <v>0</v>
      </c>
      <c r="O8" s="153">
        <v>0</v>
      </c>
      <c r="P8" s="255">
        <f t="shared" si="0"/>
        <v>0</v>
      </c>
      <c r="Q8" s="255">
        <f t="shared" si="1"/>
        <v>0</v>
      </c>
      <c r="R8" s="153">
        <v>0</v>
      </c>
      <c r="S8" s="153">
        <v>0</v>
      </c>
      <c r="T8" s="153">
        <v>0</v>
      </c>
      <c r="U8" s="153">
        <v>0</v>
      </c>
      <c r="V8" s="156">
        <v>1</v>
      </c>
      <c r="W8" s="156">
        <v>0</v>
      </c>
      <c r="X8" s="255">
        <f t="shared" si="2"/>
        <v>1</v>
      </c>
      <c r="Y8" s="255">
        <f t="shared" si="2"/>
        <v>0</v>
      </c>
      <c r="Z8" s="153">
        <v>0</v>
      </c>
      <c r="AA8" s="157"/>
      <c r="AB8" s="156">
        <v>0</v>
      </c>
      <c r="AC8" s="157"/>
      <c r="AD8" s="156">
        <v>1</v>
      </c>
      <c r="AE8" s="157"/>
      <c r="AF8" s="255">
        <f t="shared" si="3"/>
        <v>1</v>
      </c>
      <c r="AG8" s="255">
        <f t="shared" si="3"/>
        <v>0</v>
      </c>
      <c r="AH8" s="156">
        <v>0</v>
      </c>
      <c r="AI8" s="157"/>
      <c r="AJ8" s="156">
        <v>0</v>
      </c>
      <c r="AK8" s="157"/>
      <c r="AL8" s="156">
        <v>0</v>
      </c>
      <c r="AM8" s="157"/>
      <c r="AN8" s="255">
        <f t="shared" si="4"/>
        <v>0</v>
      </c>
      <c r="AO8" s="255">
        <f t="shared" si="4"/>
        <v>0</v>
      </c>
      <c r="AP8" s="158">
        <v>2</v>
      </c>
      <c r="AQ8" s="158"/>
      <c r="AR8" s="158">
        <v>2</v>
      </c>
      <c r="AS8" s="158"/>
      <c r="AT8" s="158">
        <v>2</v>
      </c>
      <c r="AU8" s="158"/>
      <c r="AV8" s="256">
        <f t="shared" ref="AV8:AV16" si="11">SUM(P8,X8,AF8,AN8)</f>
        <v>2</v>
      </c>
      <c r="AW8" s="256">
        <f t="shared" si="5"/>
        <v>0</v>
      </c>
      <c r="AX8" s="222" t="str">
        <f t="shared" si="6"/>
        <v/>
      </c>
      <c r="AY8" s="222">
        <f t="shared" si="7"/>
        <v>0</v>
      </c>
      <c r="AZ8" s="222">
        <f t="shared" si="8"/>
        <v>0</v>
      </c>
      <c r="BA8" s="222">
        <f t="shared" si="9"/>
        <v>0</v>
      </c>
      <c r="BB8" s="253">
        <f t="shared" si="10"/>
        <v>0</v>
      </c>
      <c r="BC8" s="178" t="s">
        <v>158</v>
      </c>
      <c r="BD8" s="407"/>
    </row>
    <row r="9" spans="1:57" s="152" customFormat="1" ht="67.5" x14ac:dyDescent="0.3">
      <c r="A9" s="401" t="s">
        <v>48</v>
      </c>
      <c r="B9" s="402" t="s">
        <v>24</v>
      </c>
      <c r="C9" s="248" t="s">
        <v>86</v>
      </c>
      <c r="D9" s="219">
        <v>0.3</v>
      </c>
      <c r="E9" s="153" t="s">
        <v>191</v>
      </c>
      <c r="F9" s="183" t="s">
        <v>87</v>
      </c>
      <c r="G9" s="184" t="s">
        <v>88</v>
      </c>
      <c r="H9" s="261">
        <v>0</v>
      </c>
      <c r="I9" s="261">
        <v>0</v>
      </c>
      <c r="J9" s="223">
        <f t="shared" ref="J9:O9" si="12">1/12</f>
        <v>8.3333333333333329E-2</v>
      </c>
      <c r="K9" s="223">
        <f t="shared" si="12"/>
        <v>8.3333333333333329E-2</v>
      </c>
      <c r="L9" s="223">
        <f t="shared" si="12"/>
        <v>8.3333333333333329E-2</v>
      </c>
      <c r="M9" s="223">
        <f t="shared" si="12"/>
        <v>8.3333333333333329E-2</v>
      </c>
      <c r="N9" s="223">
        <f t="shared" si="12"/>
        <v>8.3333333333333329E-2</v>
      </c>
      <c r="O9" s="223">
        <f t="shared" si="12"/>
        <v>8.3333333333333329E-2</v>
      </c>
      <c r="P9" s="262">
        <f t="shared" si="0"/>
        <v>0.25</v>
      </c>
      <c r="Q9" s="262">
        <f t="shared" si="1"/>
        <v>0.25</v>
      </c>
      <c r="R9" s="223">
        <f t="shared" ref="R9:W9" si="13">1/12</f>
        <v>8.3333333333333329E-2</v>
      </c>
      <c r="S9" s="223">
        <f t="shared" si="13"/>
        <v>8.3333333333333329E-2</v>
      </c>
      <c r="T9" s="223">
        <f t="shared" si="13"/>
        <v>8.3333333333333329E-2</v>
      </c>
      <c r="U9" s="223">
        <f t="shared" si="13"/>
        <v>8.3333333333333329E-2</v>
      </c>
      <c r="V9" s="223">
        <f t="shared" si="13"/>
        <v>8.3333333333333329E-2</v>
      </c>
      <c r="W9" s="223">
        <f t="shared" si="13"/>
        <v>8.3333333333333329E-2</v>
      </c>
      <c r="X9" s="262">
        <f t="shared" si="2"/>
        <v>0.25</v>
      </c>
      <c r="Y9" s="262">
        <f t="shared" si="2"/>
        <v>0.25</v>
      </c>
      <c r="Z9" s="223">
        <f>1/12</f>
        <v>8.3333333333333329E-2</v>
      </c>
      <c r="AA9" s="197"/>
      <c r="AB9" s="223">
        <f>1/12</f>
        <v>8.3333333333333329E-2</v>
      </c>
      <c r="AC9" s="197"/>
      <c r="AD9" s="223">
        <f>1/12</f>
        <v>8.3333333333333329E-2</v>
      </c>
      <c r="AE9" s="197"/>
      <c r="AF9" s="262">
        <f t="shared" si="3"/>
        <v>0.25</v>
      </c>
      <c r="AG9" s="262">
        <f t="shared" si="3"/>
        <v>0</v>
      </c>
      <c r="AH9" s="223">
        <f>1/12</f>
        <v>8.3333333333333329E-2</v>
      </c>
      <c r="AI9" s="197"/>
      <c r="AJ9" s="223">
        <f>1/12</f>
        <v>8.3333333333333329E-2</v>
      </c>
      <c r="AK9" s="197"/>
      <c r="AL9" s="223">
        <f>1/12</f>
        <v>8.3333333333333329E-2</v>
      </c>
      <c r="AM9" s="216"/>
      <c r="AN9" s="255">
        <f t="shared" si="4"/>
        <v>0.25</v>
      </c>
      <c r="AO9" s="255">
        <f t="shared" si="4"/>
        <v>0</v>
      </c>
      <c r="AP9" s="230">
        <f>100/100</f>
        <v>1</v>
      </c>
      <c r="AQ9" s="158"/>
      <c r="AR9" s="230">
        <f>100/100</f>
        <v>1</v>
      </c>
      <c r="AS9" s="158"/>
      <c r="AT9" s="230">
        <f>100/100</f>
        <v>1</v>
      </c>
      <c r="AU9" s="158"/>
      <c r="AV9" s="219">
        <f>SUM(P9,X9,AF9,AN9)</f>
        <v>1</v>
      </c>
      <c r="AW9" s="219">
        <f>SUM(Q9,Y9,AG9,AO9)</f>
        <v>0.5</v>
      </c>
      <c r="AX9" s="222">
        <f t="shared" si="6"/>
        <v>1</v>
      </c>
      <c r="AY9" s="222">
        <f t="shared" si="7"/>
        <v>1</v>
      </c>
      <c r="AZ9" s="222">
        <f t="shared" si="8"/>
        <v>0.66666666666666663</v>
      </c>
      <c r="BA9" s="222">
        <f t="shared" si="9"/>
        <v>0.5</v>
      </c>
      <c r="BB9" s="253">
        <f t="shared" si="10"/>
        <v>0.5</v>
      </c>
      <c r="BC9" s="178" t="s">
        <v>181</v>
      </c>
      <c r="BD9" s="405">
        <f>BB9+BB10/2</f>
        <v>0.7647222222222223</v>
      </c>
    </row>
    <row r="10" spans="1:57" s="152" customFormat="1" ht="81" x14ac:dyDescent="0.3">
      <c r="A10" s="401"/>
      <c r="B10" s="404"/>
      <c r="C10" s="248" t="s">
        <v>25</v>
      </c>
      <c r="D10" s="219">
        <v>0.7</v>
      </c>
      <c r="E10" s="153" t="s">
        <v>192</v>
      </c>
      <c r="F10" s="183" t="s">
        <v>85</v>
      </c>
      <c r="G10" s="184" t="s">
        <v>90</v>
      </c>
      <c r="H10" s="254">
        <v>0</v>
      </c>
      <c r="I10" s="254">
        <v>0</v>
      </c>
      <c r="J10" s="191">
        <v>1</v>
      </c>
      <c r="K10" s="191">
        <v>1</v>
      </c>
      <c r="L10" s="191">
        <v>1</v>
      </c>
      <c r="M10" s="191">
        <v>1</v>
      </c>
      <c r="N10" s="191">
        <v>1</v>
      </c>
      <c r="O10" s="191">
        <v>1</v>
      </c>
      <c r="P10" s="263">
        <f t="shared" si="0"/>
        <v>3</v>
      </c>
      <c r="Q10" s="263">
        <f t="shared" si="1"/>
        <v>3</v>
      </c>
      <c r="R10" s="191">
        <v>1</v>
      </c>
      <c r="S10" s="191">
        <v>1</v>
      </c>
      <c r="T10" s="191">
        <v>1</v>
      </c>
      <c r="U10" s="191">
        <v>1</v>
      </c>
      <c r="V10" s="191">
        <v>1</v>
      </c>
      <c r="W10" s="191">
        <v>1</v>
      </c>
      <c r="X10" s="263">
        <f t="shared" si="2"/>
        <v>3</v>
      </c>
      <c r="Y10" s="263">
        <f t="shared" si="2"/>
        <v>3</v>
      </c>
      <c r="Z10" s="191">
        <v>1</v>
      </c>
      <c r="AA10" s="191">
        <v>0.01</v>
      </c>
      <c r="AB10" s="191">
        <v>1</v>
      </c>
      <c r="AC10" s="191">
        <f>1/12</f>
        <v>8.3333333333333329E-2</v>
      </c>
      <c r="AD10" s="191">
        <v>1</v>
      </c>
      <c r="AE10" s="191">
        <f>1/12</f>
        <v>8.3333333333333329E-2</v>
      </c>
      <c r="AF10" s="263">
        <f t="shared" si="3"/>
        <v>3</v>
      </c>
      <c r="AG10" s="263">
        <f t="shared" si="3"/>
        <v>0.17666666666666664</v>
      </c>
      <c r="AH10" s="191">
        <v>1</v>
      </c>
      <c r="AI10" s="191">
        <v>0.01</v>
      </c>
      <c r="AJ10" s="191">
        <v>1</v>
      </c>
      <c r="AK10" s="191">
        <f>1/12</f>
        <v>8.3333333333333329E-2</v>
      </c>
      <c r="AL10" s="191">
        <v>1</v>
      </c>
      <c r="AM10" s="191">
        <f>1/12</f>
        <v>8.3333333333333329E-2</v>
      </c>
      <c r="AN10" s="263">
        <f t="shared" si="4"/>
        <v>3</v>
      </c>
      <c r="AO10" s="263">
        <f t="shared" si="4"/>
        <v>0.17666666666666664</v>
      </c>
      <c r="AP10" s="246">
        <v>1</v>
      </c>
      <c r="AQ10" s="247"/>
      <c r="AR10" s="246">
        <v>2</v>
      </c>
      <c r="AS10" s="246"/>
      <c r="AT10" s="246">
        <v>2</v>
      </c>
      <c r="AU10" s="247"/>
      <c r="AV10" s="191">
        <f>SUM(P10,X10,AF10,AN10)</f>
        <v>12</v>
      </c>
      <c r="AW10" s="191">
        <f t="shared" si="5"/>
        <v>6.3533333333333335</v>
      </c>
      <c r="AX10" s="222">
        <f t="shared" si="6"/>
        <v>1</v>
      </c>
      <c r="AY10" s="222">
        <f t="shared" si="7"/>
        <v>1</v>
      </c>
      <c r="AZ10" s="222">
        <f t="shared" si="8"/>
        <v>0.68629629629629629</v>
      </c>
      <c r="BA10" s="222">
        <f t="shared" si="9"/>
        <v>0.5294444444444445</v>
      </c>
      <c r="BB10" s="253">
        <f t="shared" si="10"/>
        <v>0.5294444444444445</v>
      </c>
      <c r="BC10" s="178" t="s">
        <v>182</v>
      </c>
      <c r="BD10" s="407"/>
    </row>
    <row r="11" spans="1:57" s="152" customFormat="1" ht="40.5" x14ac:dyDescent="0.3">
      <c r="A11" s="401" t="s">
        <v>93</v>
      </c>
      <c r="B11" s="402" t="s">
        <v>0</v>
      </c>
      <c r="C11" s="248" t="s">
        <v>95</v>
      </c>
      <c r="D11" s="219">
        <v>0.35</v>
      </c>
      <c r="E11" s="153" t="s">
        <v>193</v>
      </c>
      <c r="F11" s="249" t="s">
        <v>97</v>
      </c>
      <c r="G11" s="249" t="s">
        <v>96</v>
      </c>
      <c r="H11" s="196">
        <v>200</v>
      </c>
      <c r="I11" s="196">
        <v>200</v>
      </c>
      <c r="J11" s="250">
        <v>65</v>
      </c>
      <c r="K11" s="250">
        <v>72</v>
      </c>
      <c r="L11" s="250">
        <v>75</v>
      </c>
      <c r="M11" s="250">
        <v>62</v>
      </c>
      <c r="N11" s="250">
        <v>62</v>
      </c>
      <c r="O11" s="250">
        <v>87</v>
      </c>
      <c r="P11" s="251">
        <f>AVERAGE(J11,L11,N11)</f>
        <v>67.333333333333329</v>
      </c>
      <c r="Q11" s="251">
        <f t="shared" ref="Q11" si="14">IFERROR(AVERAGE(K11,M11,O11),"")</f>
        <v>73.666666666666671</v>
      </c>
      <c r="R11" s="250">
        <v>68</v>
      </c>
      <c r="S11" s="250">
        <v>76</v>
      </c>
      <c r="T11" s="250">
        <v>71</v>
      </c>
      <c r="U11" s="250">
        <v>115</v>
      </c>
      <c r="V11" s="250">
        <v>46</v>
      </c>
      <c r="W11" s="250">
        <v>46</v>
      </c>
      <c r="X11" s="251">
        <f>AVERAGE(R11,T11,V11)</f>
        <v>61.666666666666664</v>
      </c>
      <c r="Y11" s="251">
        <f t="shared" ref="Y11" si="15">IFERROR(AVERAGE(S11,U11,W11),"")</f>
        <v>79</v>
      </c>
      <c r="Z11" s="250">
        <v>0</v>
      </c>
      <c r="AA11" s="252">
        <v>0</v>
      </c>
      <c r="AB11" s="250">
        <v>0</v>
      </c>
      <c r="AC11" s="252">
        <v>0</v>
      </c>
      <c r="AD11" s="250">
        <v>0</v>
      </c>
      <c r="AE11" s="252">
        <v>0</v>
      </c>
      <c r="AF11" s="251">
        <f t="shared" ref="AF11" si="16">AVERAGE(Z11,AB11,AD11)</f>
        <v>0</v>
      </c>
      <c r="AG11" s="251">
        <f t="shared" ref="AG11" si="17">IFERROR(AVERAGE(AA11,AC11,AE11),"")</f>
        <v>0</v>
      </c>
      <c r="AH11" s="250">
        <v>0</v>
      </c>
      <c r="AI11" s="252">
        <v>0</v>
      </c>
      <c r="AJ11" s="250">
        <v>0</v>
      </c>
      <c r="AK11" s="252">
        <v>0</v>
      </c>
      <c r="AL11" s="250">
        <v>0</v>
      </c>
      <c r="AM11" s="252">
        <v>0</v>
      </c>
      <c r="AN11" s="251">
        <f t="shared" ref="AN11" si="18">AVERAGE(AH11,AJ11,AL11)</f>
        <v>0</v>
      </c>
      <c r="AO11" s="251">
        <f t="shared" ref="AO11" si="19">IFERROR(AVERAGE(AI11,AK11,AM11),"")</f>
        <v>0</v>
      </c>
      <c r="AP11" s="196">
        <v>200</v>
      </c>
      <c r="AQ11" s="156"/>
      <c r="AR11" s="156">
        <v>200</v>
      </c>
      <c r="AS11" s="156"/>
      <c r="AT11" s="156">
        <v>200</v>
      </c>
      <c r="AU11" s="156"/>
      <c r="AV11" s="190">
        <f>AVERAGE(P11,X11,AF11,AN11)</f>
        <v>32.25</v>
      </c>
      <c r="AW11" s="190">
        <f>AVERAGE(Q11,Y11,AG11,AO11)</f>
        <v>38.166666666666671</v>
      </c>
      <c r="AX11" s="222">
        <f t="shared" si="6"/>
        <v>1.0940594059405941</v>
      </c>
      <c r="AY11" s="222">
        <f t="shared" si="7"/>
        <v>1.1834625322997419</v>
      </c>
      <c r="AZ11" s="222">
        <f t="shared" si="8"/>
        <v>1.1834625322997419</v>
      </c>
      <c r="BA11" s="222">
        <f t="shared" si="9"/>
        <v>1.1834625322997419</v>
      </c>
      <c r="BB11" s="253">
        <f t="shared" si="10"/>
        <v>1.1834625322997419</v>
      </c>
      <c r="BC11" s="178" t="s">
        <v>183</v>
      </c>
      <c r="BD11" s="405">
        <f xml:space="preserve"> AVERAGE(BB11:BB13)</f>
        <v>0.50559862187769167</v>
      </c>
    </row>
    <row r="12" spans="1:57" s="152" customFormat="1" ht="94.5" x14ac:dyDescent="0.3">
      <c r="A12" s="401"/>
      <c r="B12" s="403"/>
      <c r="C12" s="248" t="s">
        <v>75</v>
      </c>
      <c r="D12" s="219">
        <v>0.35</v>
      </c>
      <c r="E12" s="153" t="s">
        <v>194</v>
      </c>
      <c r="F12" s="249" t="s">
        <v>98</v>
      </c>
      <c r="G12" s="249" t="s">
        <v>99</v>
      </c>
      <c r="H12" s="196">
        <v>100</v>
      </c>
      <c r="I12" s="254">
        <v>0</v>
      </c>
      <c r="J12" s="153">
        <v>0</v>
      </c>
      <c r="K12" s="153">
        <v>0</v>
      </c>
      <c r="L12" s="153">
        <v>0</v>
      </c>
      <c r="M12" s="153">
        <v>0</v>
      </c>
      <c r="N12" s="153">
        <v>0</v>
      </c>
      <c r="O12" s="153">
        <v>0</v>
      </c>
      <c r="P12" s="255">
        <f t="shared" si="0"/>
        <v>0</v>
      </c>
      <c r="Q12" s="255">
        <f t="shared" si="1"/>
        <v>0</v>
      </c>
      <c r="R12" s="153">
        <v>0</v>
      </c>
      <c r="S12" s="153">
        <v>0</v>
      </c>
      <c r="T12" s="153">
        <v>1</v>
      </c>
      <c r="U12" s="153">
        <v>1</v>
      </c>
      <c r="V12" s="153">
        <v>0</v>
      </c>
      <c r="W12" s="153">
        <v>0</v>
      </c>
      <c r="X12" s="255">
        <f t="shared" si="2"/>
        <v>1</v>
      </c>
      <c r="Y12" s="255">
        <f t="shared" si="2"/>
        <v>1</v>
      </c>
      <c r="Z12" s="156">
        <v>0</v>
      </c>
      <c r="AA12" s="156"/>
      <c r="AB12" s="156">
        <v>0</v>
      </c>
      <c r="AC12" s="156"/>
      <c r="AD12" s="156">
        <v>0</v>
      </c>
      <c r="AE12" s="156"/>
      <c r="AF12" s="255">
        <f t="shared" si="3"/>
        <v>0</v>
      </c>
      <c r="AG12" s="255">
        <f t="shared" si="3"/>
        <v>0</v>
      </c>
      <c r="AH12" s="156">
        <v>0</v>
      </c>
      <c r="AI12" s="156"/>
      <c r="AJ12" s="156">
        <v>0</v>
      </c>
      <c r="AK12" s="156"/>
      <c r="AL12" s="156">
        <v>2</v>
      </c>
      <c r="AM12" s="156"/>
      <c r="AN12" s="255">
        <f t="shared" si="4"/>
        <v>2</v>
      </c>
      <c r="AO12" s="255">
        <f t="shared" si="4"/>
        <v>0</v>
      </c>
      <c r="AP12" s="156">
        <v>2</v>
      </c>
      <c r="AQ12" s="156"/>
      <c r="AR12" s="156">
        <v>2</v>
      </c>
      <c r="AS12" s="156"/>
      <c r="AT12" s="156">
        <v>1</v>
      </c>
      <c r="AU12" s="156"/>
      <c r="AV12" s="256">
        <f>SUM(P12,X12,AF12,AN12)</f>
        <v>3</v>
      </c>
      <c r="AW12" s="256">
        <f>SUM(Q12,Y12,AG12,AO12)</f>
        <v>1</v>
      </c>
      <c r="AX12" s="222" t="str">
        <f t="shared" si="6"/>
        <v/>
      </c>
      <c r="AY12" s="222">
        <f>IFERROR((Q12+Y12)/(P12+X12),"")</f>
        <v>1</v>
      </c>
      <c r="AZ12" s="222">
        <f t="shared" si="8"/>
        <v>1</v>
      </c>
      <c r="BA12" s="222">
        <f t="shared" si="9"/>
        <v>0.33333333333333331</v>
      </c>
      <c r="BB12" s="253">
        <f t="shared" si="10"/>
        <v>0.33333333333333331</v>
      </c>
      <c r="BC12" s="178" t="s">
        <v>179</v>
      </c>
      <c r="BD12" s="406"/>
    </row>
    <row r="13" spans="1:57" s="152" customFormat="1" ht="67.5" x14ac:dyDescent="0.3">
      <c r="A13" s="401"/>
      <c r="B13" s="404"/>
      <c r="C13" s="248" t="s">
        <v>100</v>
      </c>
      <c r="D13" s="219">
        <v>0.3</v>
      </c>
      <c r="E13" s="153" t="s">
        <v>195</v>
      </c>
      <c r="F13" s="249" t="s">
        <v>101</v>
      </c>
      <c r="G13" s="249" t="s">
        <v>102</v>
      </c>
      <c r="H13" s="196">
        <v>145</v>
      </c>
      <c r="I13" s="196">
        <v>145</v>
      </c>
      <c r="J13" s="153">
        <v>0</v>
      </c>
      <c r="K13" s="153">
        <v>0</v>
      </c>
      <c r="L13" s="153">
        <v>0</v>
      </c>
      <c r="M13" s="153">
        <v>0</v>
      </c>
      <c r="N13" s="153">
        <v>0</v>
      </c>
      <c r="O13" s="153">
        <v>0</v>
      </c>
      <c r="P13" s="255">
        <f t="shared" si="0"/>
        <v>0</v>
      </c>
      <c r="Q13" s="255">
        <f t="shared" si="1"/>
        <v>0</v>
      </c>
      <c r="R13" s="153">
        <v>0</v>
      </c>
      <c r="S13" s="153">
        <v>0</v>
      </c>
      <c r="T13" s="153">
        <v>0</v>
      </c>
      <c r="U13" s="153">
        <v>0</v>
      </c>
      <c r="V13" s="153">
        <v>30</v>
      </c>
      <c r="W13" s="153">
        <v>0</v>
      </c>
      <c r="X13" s="255">
        <f>SUM(R13,T13,V13)</f>
        <v>30</v>
      </c>
      <c r="Y13" s="255">
        <f t="shared" si="2"/>
        <v>0</v>
      </c>
      <c r="Z13" s="153">
        <v>30</v>
      </c>
      <c r="AA13" s="153"/>
      <c r="AB13" s="153">
        <v>35</v>
      </c>
      <c r="AC13" s="153"/>
      <c r="AD13" s="153">
        <v>35</v>
      </c>
      <c r="AE13" s="153"/>
      <c r="AF13" s="255">
        <f>SUM(Z13,AB13,AD13)</f>
        <v>100</v>
      </c>
      <c r="AG13" s="255">
        <f t="shared" si="3"/>
        <v>0</v>
      </c>
      <c r="AH13" s="153">
        <v>30</v>
      </c>
      <c r="AI13" s="153"/>
      <c r="AJ13" s="153">
        <v>30</v>
      </c>
      <c r="AK13" s="153"/>
      <c r="AL13" s="153">
        <v>10</v>
      </c>
      <c r="AM13" s="153"/>
      <c r="AN13" s="255">
        <f t="shared" si="4"/>
        <v>70</v>
      </c>
      <c r="AO13" s="255">
        <f t="shared" si="4"/>
        <v>0</v>
      </c>
      <c r="AP13" s="156">
        <v>200</v>
      </c>
      <c r="AQ13" s="156"/>
      <c r="AR13" s="156">
        <v>200</v>
      </c>
      <c r="AS13" s="156"/>
      <c r="AT13" s="156">
        <v>0</v>
      </c>
      <c r="AU13" s="156"/>
      <c r="AV13" s="256">
        <f>SUM(P13,X13,AF13,AN13)</f>
        <v>200</v>
      </c>
      <c r="AW13" s="256">
        <f>SUM(Q13,Y13,AG13,AO13)</f>
        <v>0</v>
      </c>
      <c r="AX13" s="222" t="str">
        <f t="shared" si="6"/>
        <v/>
      </c>
      <c r="AY13" s="222">
        <f t="shared" si="7"/>
        <v>0</v>
      </c>
      <c r="AZ13" s="222">
        <f t="shared" si="8"/>
        <v>0</v>
      </c>
      <c r="BA13" s="222">
        <f t="shared" si="9"/>
        <v>0</v>
      </c>
      <c r="BB13" s="253">
        <f t="shared" si="10"/>
        <v>0</v>
      </c>
      <c r="BC13" s="178" t="s">
        <v>180</v>
      </c>
      <c r="BD13" s="407"/>
    </row>
    <row r="14" spans="1:57" s="152" customFormat="1" ht="148.5" x14ac:dyDescent="0.3">
      <c r="A14" s="172" t="s">
        <v>176</v>
      </c>
      <c r="B14" s="171" t="s">
        <v>175</v>
      </c>
      <c r="C14" s="160" t="s">
        <v>27</v>
      </c>
      <c r="D14" s="161">
        <v>0.4</v>
      </c>
      <c r="E14" s="161" t="s">
        <v>40</v>
      </c>
      <c r="F14" s="185" t="s">
        <v>123</v>
      </c>
      <c r="G14" s="185" t="s">
        <v>122</v>
      </c>
      <c r="H14" s="212">
        <v>0</v>
      </c>
      <c r="I14" s="212">
        <v>0</v>
      </c>
      <c r="J14" s="219">
        <f>100/100</f>
        <v>1</v>
      </c>
      <c r="K14" s="219">
        <f t="shared" ref="K14:O14" si="20">100/100</f>
        <v>1</v>
      </c>
      <c r="L14" s="219">
        <f t="shared" si="20"/>
        <v>1</v>
      </c>
      <c r="M14" s="219">
        <f t="shared" si="20"/>
        <v>1</v>
      </c>
      <c r="N14" s="219">
        <f t="shared" si="20"/>
        <v>1</v>
      </c>
      <c r="O14" s="219">
        <f t="shared" si="20"/>
        <v>1</v>
      </c>
      <c r="P14" s="221">
        <f>AVERAGE(J14,L14,N14)</f>
        <v>1</v>
      </c>
      <c r="Q14" s="221">
        <f t="shared" ref="Q14" si="21">IFERROR(AVERAGE(K14,M14,O14),"")</f>
        <v>1</v>
      </c>
      <c r="R14" s="219">
        <f>100/100</f>
        <v>1</v>
      </c>
      <c r="S14" s="219">
        <f t="shared" ref="S14:W14" si="22">100/100</f>
        <v>1</v>
      </c>
      <c r="T14" s="219">
        <f t="shared" si="22"/>
        <v>1</v>
      </c>
      <c r="U14" s="219">
        <f t="shared" si="22"/>
        <v>1</v>
      </c>
      <c r="V14" s="219">
        <f t="shared" si="22"/>
        <v>1</v>
      </c>
      <c r="W14" s="219">
        <f t="shared" si="22"/>
        <v>1</v>
      </c>
      <c r="X14" s="221">
        <f>AVERAGE(R14,T14,V14)</f>
        <v>1</v>
      </c>
      <c r="Y14" s="221">
        <f t="shared" ref="Y14" si="23">IFERROR(AVERAGE(S14,U14,W14),"")</f>
        <v>1</v>
      </c>
      <c r="Z14" s="219">
        <f>100/100</f>
        <v>1</v>
      </c>
      <c r="AA14" s="219">
        <v>0</v>
      </c>
      <c r="AB14" s="219">
        <f>100/100</f>
        <v>1</v>
      </c>
      <c r="AC14" s="219">
        <v>0</v>
      </c>
      <c r="AD14" s="219">
        <f>100/100</f>
        <v>1</v>
      </c>
      <c r="AE14" s="219">
        <v>0</v>
      </c>
      <c r="AF14" s="221">
        <f>AVERAGE(Z14,AB14,AD14)</f>
        <v>1</v>
      </c>
      <c r="AG14" s="221">
        <f t="shared" ref="AG14" si="24">IFERROR(AVERAGE(AA14,AC14,AE14),"")</f>
        <v>0</v>
      </c>
      <c r="AH14" s="219">
        <f>100/100</f>
        <v>1</v>
      </c>
      <c r="AI14" s="219">
        <v>0</v>
      </c>
      <c r="AJ14" s="219">
        <f>100/100</f>
        <v>1</v>
      </c>
      <c r="AK14" s="219">
        <v>0</v>
      </c>
      <c r="AL14" s="219">
        <f>100/100</f>
        <v>1</v>
      </c>
      <c r="AM14" s="219">
        <v>0</v>
      </c>
      <c r="AN14" s="221">
        <f>AVERAGE(AH14,AJ14,AL14)</f>
        <v>1</v>
      </c>
      <c r="AO14" s="221">
        <f t="shared" ref="AO14" si="25">IFERROR(AVERAGE(AI14,AK14,AM14),"")</f>
        <v>0</v>
      </c>
      <c r="AP14" s="156"/>
      <c r="AQ14" s="156"/>
      <c r="AR14" s="156"/>
      <c r="AS14" s="156"/>
      <c r="AT14" s="156"/>
      <c r="AU14" s="156"/>
      <c r="AV14" s="232">
        <f>AVERAGE(P14,X14,AF14,AN14)</f>
        <v>1</v>
      </c>
      <c r="AW14" s="232">
        <f t="shared" ref="AW14:BA14" si="26">AVERAGE(Q14,Y14,AG14,AO14)</f>
        <v>0.5</v>
      </c>
      <c r="AX14" s="233">
        <f t="shared" si="6"/>
        <v>1</v>
      </c>
      <c r="AY14" s="232">
        <f t="shared" si="26"/>
        <v>0.33333333333333331</v>
      </c>
      <c r="AZ14" s="232">
        <f t="shared" si="26"/>
        <v>1</v>
      </c>
      <c r="BA14" s="232">
        <f t="shared" si="26"/>
        <v>0.33333333333333331</v>
      </c>
      <c r="BB14" s="224">
        <f t="shared" si="10"/>
        <v>0.5</v>
      </c>
      <c r="BC14" s="178" t="s">
        <v>178</v>
      </c>
      <c r="BD14" s="170">
        <f xml:space="preserve"> BB14</f>
        <v>0.5</v>
      </c>
    </row>
    <row r="15" spans="1:57" s="152" customFormat="1" ht="148.5" x14ac:dyDescent="0.3">
      <c r="A15" s="162" t="s">
        <v>50</v>
      </c>
      <c r="B15" s="163" t="s">
        <v>76</v>
      </c>
      <c r="C15" s="163" t="s">
        <v>77</v>
      </c>
      <c r="D15" s="164">
        <v>1</v>
      </c>
      <c r="E15" s="165" t="s">
        <v>196</v>
      </c>
      <c r="F15" s="176" t="s">
        <v>73</v>
      </c>
      <c r="G15" s="177" t="s">
        <v>74</v>
      </c>
      <c r="H15" s="213">
        <v>0</v>
      </c>
      <c r="I15" s="213">
        <v>0</v>
      </c>
      <c r="J15" s="191">
        <v>0</v>
      </c>
      <c r="K15" s="191">
        <v>0</v>
      </c>
      <c r="L15" s="191">
        <v>0</v>
      </c>
      <c r="M15" s="191">
        <v>0</v>
      </c>
      <c r="N15" s="191">
        <v>0</v>
      </c>
      <c r="O15" s="191">
        <v>0</v>
      </c>
      <c r="P15" s="192">
        <f t="shared" si="0"/>
        <v>0</v>
      </c>
      <c r="Q15" s="192">
        <f t="shared" si="1"/>
        <v>0</v>
      </c>
      <c r="R15" s="219">
        <v>0</v>
      </c>
      <c r="S15" s="219">
        <v>0</v>
      </c>
      <c r="T15" s="219">
        <v>0</v>
      </c>
      <c r="U15" s="219">
        <v>0</v>
      </c>
      <c r="V15" s="219">
        <v>0</v>
      </c>
      <c r="W15" s="219">
        <v>0</v>
      </c>
      <c r="X15" s="221">
        <f>SUM(R15,T15,V15)</f>
        <v>0</v>
      </c>
      <c r="Y15" s="221">
        <f t="shared" si="2"/>
        <v>0</v>
      </c>
      <c r="Z15" s="219">
        <f>100/6/100</f>
        <v>0.16666666666666669</v>
      </c>
      <c r="AA15" s="219"/>
      <c r="AB15" s="219">
        <f>100/6/100</f>
        <v>0.16666666666666669</v>
      </c>
      <c r="AC15" s="219"/>
      <c r="AD15" s="219">
        <f>100/6/100</f>
        <v>0.16666666666666669</v>
      </c>
      <c r="AE15" s="238"/>
      <c r="AF15" s="221">
        <f t="shared" si="3"/>
        <v>0.5</v>
      </c>
      <c r="AG15" s="221">
        <f t="shared" si="3"/>
        <v>0</v>
      </c>
      <c r="AH15" s="219">
        <f>100/6/100</f>
        <v>0.16666666666666669</v>
      </c>
      <c r="AI15" s="219"/>
      <c r="AJ15" s="219">
        <f>100/6/100</f>
        <v>0.16666666666666669</v>
      </c>
      <c r="AK15" s="219"/>
      <c r="AL15" s="219">
        <f>100/6/100</f>
        <v>0.16666666666666669</v>
      </c>
      <c r="AM15" s="238"/>
      <c r="AN15" s="221">
        <f t="shared" si="4"/>
        <v>0.5</v>
      </c>
      <c r="AO15" s="221">
        <f t="shared" si="4"/>
        <v>0</v>
      </c>
      <c r="AP15" s="156"/>
      <c r="AQ15" s="156"/>
      <c r="AR15" s="156">
        <v>1</v>
      </c>
      <c r="AS15" s="156"/>
      <c r="AT15" s="156">
        <v>1</v>
      </c>
      <c r="AU15" s="156"/>
      <c r="AV15" s="232">
        <f>SUM(AF15,AN15)</f>
        <v>1</v>
      </c>
      <c r="AW15" s="232">
        <f>AVERAGE(Q15,Y15,AG15,AO15)</f>
        <v>0</v>
      </c>
      <c r="AX15" s="233" t="str">
        <f t="shared" si="6"/>
        <v/>
      </c>
      <c r="AY15" s="233"/>
      <c r="AZ15" s="233"/>
      <c r="BA15" s="233">
        <f t="shared" ref="BA15" si="27">IFERROR((Q15+Y15+AG15+AO15)/(P15+X15+AF15+AN15),"")</f>
        <v>0</v>
      </c>
      <c r="BB15" s="224">
        <f t="shared" si="10"/>
        <v>0</v>
      </c>
      <c r="BC15" s="178" t="s">
        <v>105</v>
      </c>
      <c r="BD15" s="186">
        <v>0</v>
      </c>
    </row>
    <row r="16" spans="1:57" s="152" customFormat="1" ht="108.75" thickBot="1" x14ac:dyDescent="0.35">
      <c r="A16" s="166" t="s">
        <v>45</v>
      </c>
      <c r="B16" s="167" t="s">
        <v>1</v>
      </c>
      <c r="C16" s="167" t="s">
        <v>30</v>
      </c>
      <c r="D16" s="168">
        <v>1</v>
      </c>
      <c r="E16" s="169" t="s">
        <v>197</v>
      </c>
      <c r="F16" s="187" t="s">
        <v>71</v>
      </c>
      <c r="G16" s="188" t="s">
        <v>72</v>
      </c>
      <c r="H16" s="214">
        <v>100</v>
      </c>
      <c r="I16" s="214">
        <v>100</v>
      </c>
      <c r="J16" s="240">
        <f>1/12</f>
        <v>8.3333333333333329E-2</v>
      </c>
      <c r="K16" s="240">
        <f t="shared" ref="K16:O16" si="28">1/12</f>
        <v>8.3333333333333329E-2</v>
      </c>
      <c r="L16" s="240">
        <f t="shared" si="28"/>
        <v>8.3333333333333329E-2</v>
      </c>
      <c r="M16" s="240">
        <f t="shared" si="28"/>
        <v>8.3333333333333329E-2</v>
      </c>
      <c r="N16" s="240">
        <f t="shared" si="28"/>
        <v>8.3333333333333329E-2</v>
      </c>
      <c r="O16" s="240">
        <f t="shared" si="28"/>
        <v>8.3333333333333329E-2</v>
      </c>
      <c r="P16" s="241">
        <f t="shared" si="0"/>
        <v>0.25</v>
      </c>
      <c r="Q16" s="241">
        <f t="shared" si="0"/>
        <v>0.25</v>
      </c>
      <c r="R16" s="240">
        <f>1/12</f>
        <v>8.3333333333333329E-2</v>
      </c>
      <c r="S16" s="240">
        <f t="shared" ref="S16:W16" si="29">1/12</f>
        <v>8.3333333333333329E-2</v>
      </c>
      <c r="T16" s="240">
        <f t="shared" si="29"/>
        <v>8.3333333333333329E-2</v>
      </c>
      <c r="U16" s="240">
        <f t="shared" si="29"/>
        <v>8.3333333333333329E-2</v>
      </c>
      <c r="V16" s="240">
        <f t="shared" si="29"/>
        <v>8.3333333333333329E-2</v>
      </c>
      <c r="W16" s="240">
        <f t="shared" si="29"/>
        <v>8.3333333333333329E-2</v>
      </c>
      <c r="X16" s="241">
        <f t="shared" si="2"/>
        <v>0.25</v>
      </c>
      <c r="Y16" s="241">
        <f t="shared" si="2"/>
        <v>0.25</v>
      </c>
      <c r="Z16" s="240">
        <f>1/12</f>
        <v>8.3333333333333329E-2</v>
      </c>
      <c r="AA16" s="243"/>
      <c r="AB16" s="240">
        <f>1/12</f>
        <v>8.3333333333333329E-2</v>
      </c>
      <c r="AC16" s="243"/>
      <c r="AD16" s="240">
        <f>1/12</f>
        <v>8.3333333333333329E-2</v>
      </c>
      <c r="AE16" s="243"/>
      <c r="AF16" s="241">
        <f t="shared" si="3"/>
        <v>0.25</v>
      </c>
      <c r="AG16" s="241">
        <f t="shared" si="3"/>
        <v>0</v>
      </c>
      <c r="AH16" s="240">
        <f>1/12</f>
        <v>8.3333333333333329E-2</v>
      </c>
      <c r="AI16" s="242"/>
      <c r="AJ16" s="240">
        <f>1/12</f>
        <v>8.3333333333333329E-2</v>
      </c>
      <c r="AK16" s="242"/>
      <c r="AL16" s="240">
        <f>1/12</f>
        <v>8.3333333333333329E-2</v>
      </c>
      <c r="AM16" s="242"/>
      <c r="AN16" s="241">
        <f t="shared" si="4"/>
        <v>0.25</v>
      </c>
      <c r="AO16" s="241">
        <f t="shared" si="4"/>
        <v>0</v>
      </c>
      <c r="AP16" s="239">
        <v>100</v>
      </c>
      <c r="AQ16" s="239"/>
      <c r="AR16" s="239">
        <v>100</v>
      </c>
      <c r="AS16" s="239"/>
      <c r="AT16" s="239">
        <v>100</v>
      </c>
      <c r="AU16" s="239"/>
      <c r="AV16" s="244">
        <f t="shared" si="11"/>
        <v>1</v>
      </c>
      <c r="AW16" s="244">
        <f t="shared" si="5"/>
        <v>0.5</v>
      </c>
      <c r="AX16" s="233">
        <f t="shared" si="6"/>
        <v>1</v>
      </c>
      <c r="AY16" s="237">
        <f t="shared" si="7"/>
        <v>1</v>
      </c>
      <c r="AZ16" s="237">
        <f t="shared" si="8"/>
        <v>0.66666666666666663</v>
      </c>
      <c r="BA16" s="237">
        <f t="shared" si="9"/>
        <v>0.5</v>
      </c>
      <c r="BB16" s="224">
        <f t="shared" si="10"/>
        <v>0.5</v>
      </c>
      <c r="BC16" s="189" t="s">
        <v>157</v>
      </c>
      <c r="BD16" s="245">
        <f>BB16</f>
        <v>0.5</v>
      </c>
    </row>
  </sheetData>
  <mergeCells count="44">
    <mergeCell ref="BD11:BD13"/>
    <mergeCell ref="A7:A8"/>
    <mergeCell ref="B7:B8"/>
    <mergeCell ref="BD7:BD8"/>
    <mergeCell ref="A9:A10"/>
    <mergeCell ref="B9:B10"/>
    <mergeCell ref="BD9:BD10"/>
    <mergeCell ref="AJ5:AK5"/>
    <mergeCell ref="AL5:AM5"/>
    <mergeCell ref="AN5:AO5"/>
    <mergeCell ref="A11:A13"/>
    <mergeCell ref="B11:B13"/>
    <mergeCell ref="BD4:BD6"/>
    <mergeCell ref="J5:K5"/>
    <mergeCell ref="L5:M5"/>
    <mergeCell ref="N5:O5"/>
    <mergeCell ref="P5:Q5"/>
    <mergeCell ref="AB5:AC5"/>
    <mergeCell ref="J4:AU4"/>
    <mergeCell ref="AV4:AW5"/>
    <mergeCell ref="AX4:BA5"/>
    <mergeCell ref="BB4:BB6"/>
    <mergeCell ref="R5:S5"/>
    <mergeCell ref="T5:U5"/>
    <mergeCell ref="V5:W5"/>
    <mergeCell ref="X5:Y5"/>
    <mergeCell ref="Z5:AA5"/>
    <mergeCell ref="AP5:AQ5"/>
    <mergeCell ref="A1:B3"/>
    <mergeCell ref="C1:BC3"/>
    <mergeCell ref="A4:A6"/>
    <mergeCell ref="B4:B6"/>
    <mergeCell ref="C4:C6"/>
    <mergeCell ref="D4:D6"/>
    <mergeCell ref="E4:E6"/>
    <mergeCell ref="F4:F6"/>
    <mergeCell ref="G4:G6"/>
    <mergeCell ref="H4:I5"/>
    <mergeCell ref="BC4:BC6"/>
    <mergeCell ref="AR5:AS5"/>
    <mergeCell ref="AT5:AU5"/>
    <mergeCell ref="AD5:AE5"/>
    <mergeCell ref="AF5:AG5"/>
    <mergeCell ref="AH5:AI5"/>
  </mergeCells>
  <conditionalFormatting sqref="BB7:BB16">
    <cfRule type="cellIs" dxfId="8" priority="4" operator="between">
      <formula>0.75</formula>
      <formula>0.85</formula>
    </cfRule>
    <cfRule type="cellIs" dxfId="7" priority="5" operator="greaterThan">
      <formula>0.85</formula>
    </cfRule>
    <cfRule type="cellIs" dxfId="6" priority="6" operator="lessThan">
      <formula>0.75</formula>
    </cfRule>
  </conditionalFormatting>
  <dataValidations disablePrompts="1" count="4">
    <dataValidation allowBlank="1" showInputMessage="1" showErrorMessage="1" promptTitle="Actividades" prompt="Registre las actividades macro que se requieren realizar para lograr la meta" sqref="F16:I16 F9 AP16:AU16" xr:uid="{B62AD8A6-2883-4D46-9D1D-316025E43440}"/>
    <dataValidation allowBlank="1" showInputMessage="1" showErrorMessage="1" prompt="Registre las actividades macro que se requieren para cumplir las metas" sqref="F15:I15 F10 AP15:AU15" xr:uid="{79D81EAE-DF84-43BE-9980-E849F43E8C76}"/>
    <dataValidation allowBlank="1" showInputMessage="1" showErrorMessage="1" prompt="Registre el o los productos o entregables que servirán de evidencia  " sqref="G10" xr:uid="{1AC57910-777D-45A0-93DE-277D9762AAF3}"/>
    <dataValidation allowBlank="1" showInputMessage="1" showErrorMessage="1" promptTitle="Producto" prompt="Describa el resultado de lo que se espera alcanzar cuando se cumpla la meta" sqref="G16 G9" xr:uid="{556E2600-28CB-469D-952D-A5010DC22176}"/>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BE23"/>
  <sheetViews>
    <sheetView tabSelected="1" zoomScale="80" zoomScaleNormal="80" workbookViewId="0">
      <pane xSplit="2" ySplit="6" topLeftCell="H7" activePane="bottomRight" state="frozen"/>
      <selection pane="topRight" activeCell="C1" sqref="C1"/>
      <selection pane="bottomLeft" activeCell="A7" sqref="A7"/>
      <selection pane="bottomRight" activeCell="AZ6" sqref="AZ1:BA1048576"/>
    </sheetView>
  </sheetViews>
  <sheetFormatPr baseColWidth="10" defaultColWidth="0" defaultRowHeight="9" x14ac:dyDescent="0.25"/>
  <cols>
    <col min="1" max="1" width="14.42578125" style="266" customWidth="1"/>
    <col min="2" max="2" width="31.7109375" style="266" customWidth="1"/>
    <col min="3" max="3" width="29.42578125" style="266" customWidth="1"/>
    <col min="4" max="4" width="17" style="266" customWidth="1"/>
    <col min="5" max="5" width="19.28515625" style="266" customWidth="1"/>
    <col min="6" max="6" width="61.140625" style="266" customWidth="1"/>
    <col min="7" max="7" width="74.28515625" style="266" customWidth="1"/>
    <col min="8" max="8" width="5.28515625" style="266" customWidth="1"/>
    <col min="9" max="9" width="6.42578125" style="266" customWidth="1"/>
    <col min="10" max="10" width="8.42578125" style="266" customWidth="1"/>
    <col min="11" max="19" width="5.7109375" style="266" bestFit="1" customWidth="1"/>
    <col min="20" max="20" width="5.7109375" style="266" customWidth="1"/>
    <col min="21" max="22" width="5.7109375" style="266" bestFit="1" customWidth="1"/>
    <col min="23" max="23" width="6" style="266" bestFit="1" customWidth="1"/>
    <col min="24" max="24" width="5.7109375" style="266" bestFit="1" customWidth="1"/>
    <col min="25" max="25" width="6" style="266" bestFit="1" customWidth="1"/>
    <col min="26" max="26" width="5.42578125" style="266" hidden="1" customWidth="1"/>
    <col min="27" max="27" width="4.5703125" style="266" hidden="1" customWidth="1"/>
    <col min="28" max="28" width="6" style="266" hidden="1" customWidth="1"/>
    <col min="29" max="29" width="4.5703125" style="266" hidden="1" customWidth="1"/>
    <col min="30" max="30" width="6" style="266" hidden="1" customWidth="1"/>
    <col min="31" max="31" width="4.5703125" style="266" hidden="1" customWidth="1"/>
    <col min="32" max="32" width="6" style="266" hidden="1" customWidth="1"/>
    <col min="33" max="33" width="4.5703125" style="266" hidden="1" customWidth="1"/>
    <col min="34" max="34" width="6" style="266" hidden="1" customWidth="1"/>
    <col min="35" max="35" width="4.5703125" style="266" hidden="1" customWidth="1"/>
    <col min="36" max="36" width="6" style="266" hidden="1" customWidth="1"/>
    <col min="37" max="37" width="4.5703125" style="266" hidden="1" customWidth="1"/>
    <col min="38" max="38" width="6" style="266" hidden="1" customWidth="1"/>
    <col min="39" max="39" width="4.5703125" style="266" hidden="1" customWidth="1"/>
    <col min="40" max="40" width="6" style="266" hidden="1" customWidth="1"/>
    <col min="41" max="41" width="4.5703125" style="266" hidden="1" customWidth="1"/>
    <col min="42" max="42" width="6.5703125" style="266" hidden="1" customWidth="1"/>
    <col min="43" max="43" width="6.140625" style="266" hidden="1" customWidth="1"/>
    <col min="44" max="44" width="6.5703125" style="266" hidden="1" customWidth="1"/>
    <col min="45" max="45" width="5.42578125" style="266" hidden="1" customWidth="1"/>
    <col min="46" max="46" width="6.5703125" style="266" hidden="1" customWidth="1"/>
    <col min="47" max="47" width="5.42578125" style="266" hidden="1" customWidth="1"/>
    <col min="48" max="48" width="7.42578125" style="266" bestFit="1" customWidth="1"/>
    <col min="49" max="49" width="8" style="266" customWidth="1"/>
    <col min="50" max="50" width="9.140625" style="266" bestFit="1" customWidth="1"/>
    <col min="51" max="51" width="10" style="266" bestFit="1" customWidth="1"/>
    <col min="52" max="53" width="9.42578125" style="266" hidden="1" customWidth="1"/>
    <col min="54" max="54" width="17.7109375" style="266" bestFit="1" customWidth="1"/>
    <col min="55" max="55" width="78" style="266" customWidth="1"/>
    <col min="56" max="56" width="31.5703125" style="266" customWidth="1"/>
    <col min="57" max="57" width="0" style="266" hidden="1" customWidth="1"/>
    <col min="58" max="16384" width="22.42578125" style="266" hidden="1"/>
  </cols>
  <sheetData>
    <row r="1" spans="1:57" ht="21" customHeight="1" x14ac:dyDescent="0.25">
      <c r="A1" s="364"/>
      <c r="B1" s="365"/>
      <c r="C1" s="370" t="s">
        <v>130</v>
      </c>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c r="AM1" s="371"/>
      <c r="AN1" s="371"/>
      <c r="AO1" s="371"/>
      <c r="AP1" s="371"/>
      <c r="AQ1" s="371"/>
      <c r="AR1" s="371"/>
      <c r="AS1" s="371"/>
      <c r="AT1" s="371"/>
      <c r="AU1" s="371"/>
      <c r="AV1" s="371"/>
      <c r="AW1" s="371"/>
      <c r="AX1" s="371"/>
      <c r="AY1" s="371"/>
      <c r="AZ1" s="371"/>
      <c r="BA1" s="371"/>
      <c r="BB1" s="371"/>
      <c r="BC1" s="372"/>
      <c r="BD1" s="264" t="s">
        <v>199</v>
      </c>
      <c r="BE1" s="265"/>
    </row>
    <row r="2" spans="1:57" ht="16.5" customHeight="1" x14ac:dyDescent="0.25">
      <c r="A2" s="366"/>
      <c r="B2" s="367"/>
      <c r="C2" s="370"/>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1"/>
      <c r="AP2" s="371"/>
      <c r="AQ2" s="371"/>
      <c r="AR2" s="371"/>
      <c r="AS2" s="371"/>
      <c r="AT2" s="371"/>
      <c r="AU2" s="371"/>
      <c r="AV2" s="371"/>
      <c r="AW2" s="371"/>
      <c r="AX2" s="371"/>
      <c r="AY2" s="371"/>
      <c r="AZ2" s="371"/>
      <c r="BA2" s="371"/>
      <c r="BB2" s="371"/>
      <c r="BC2" s="372"/>
      <c r="BD2" s="267" t="s">
        <v>200</v>
      </c>
      <c r="BE2" s="6"/>
    </row>
    <row r="3" spans="1:57" ht="14.25" customHeight="1" thickBot="1" x14ac:dyDescent="0.3">
      <c r="A3" s="368"/>
      <c r="B3" s="369"/>
      <c r="C3" s="370"/>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1"/>
      <c r="AP3" s="371"/>
      <c r="AQ3" s="371"/>
      <c r="AR3" s="371"/>
      <c r="AS3" s="371"/>
      <c r="AT3" s="371"/>
      <c r="AU3" s="371"/>
      <c r="AV3" s="371"/>
      <c r="AW3" s="371"/>
      <c r="AX3" s="371"/>
      <c r="AY3" s="371"/>
      <c r="AZ3" s="371"/>
      <c r="BA3" s="371"/>
      <c r="BB3" s="371"/>
      <c r="BC3" s="372"/>
      <c r="BD3" s="267" t="s">
        <v>201</v>
      </c>
      <c r="BE3" s="6"/>
    </row>
    <row r="4" spans="1:57" s="268" customFormat="1" ht="22.5" customHeight="1" x14ac:dyDescent="0.25">
      <c r="A4" s="423" t="s">
        <v>51</v>
      </c>
      <c r="B4" s="425" t="s">
        <v>17</v>
      </c>
      <c r="C4" s="425" t="s">
        <v>18</v>
      </c>
      <c r="D4" s="425" t="s">
        <v>61</v>
      </c>
      <c r="E4" s="425" t="s">
        <v>16</v>
      </c>
      <c r="F4" s="425" t="s">
        <v>15</v>
      </c>
      <c r="G4" s="425" t="s">
        <v>14</v>
      </c>
      <c r="H4" s="430" t="s">
        <v>155</v>
      </c>
      <c r="I4" s="431"/>
      <c r="J4" s="456" t="s">
        <v>147</v>
      </c>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457"/>
      <c r="AO4" s="457"/>
      <c r="AP4" s="457"/>
      <c r="AQ4" s="457"/>
      <c r="AR4" s="457"/>
      <c r="AS4" s="457"/>
      <c r="AT4" s="457"/>
      <c r="AU4" s="458"/>
      <c r="AV4" s="445">
        <v>2021</v>
      </c>
      <c r="AW4" s="447"/>
      <c r="AX4" s="445" t="s">
        <v>9</v>
      </c>
      <c r="AY4" s="446"/>
      <c r="AZ4" s="446"/>
      <c r="BA4" s="447"/>
      <c r="BB4" s="451" t="s">
        <v>8</v>
      </c>
      <c r="BC4" s="442" t="s">
        <v>134</v>
      </c>
      <c r="BD4" s="442" t="s">
        <v>140</v>
      </c>
    </row>
    <row r="5" spans="1:57" s="268" customFormat="1" ht="13.5" x14ac:dyDescent="0.25">
      <c r="A5" s="424"/>
      <c r="B5" s="426"/>
      <c r="C5" s="426"/>
      <c r="D5" s="426"/>
      <c r="E5" s="426"/>
      <c r="F5" s="426"/>
      <c r="G5" s="426"/>
      <c r="H5" s="432"/>
      <c r="I5" s="433"/>
      <c r="J5" s="422" t="s">
        <v>110</v>
      </c>
      <c r="K5" s="422"/>
      <c r="L5" s="422" t="s">
        <v>111</v>
      </c>
      <c r="M5" s="422"/>
      <c r="N5" s="422" t="s">
        <v>112</v>
      </c>
      <c r="O5" s="422"/>
      <c r="P5" s="429" t="s">
        <v>13</v>
      </c>
      <c r="Q5" s="429"/>
      <c r="R5" s="422" t="s">
        <v>113</v>
      </c>
      <c r="S5" s="422"/>
      <c r="T5" s="422" t="s">
        <v>114</v>
      </c>
      <c r="U5" s="422"/>
      <c r="V5" s="422" t="s">
        <v>115</v>
      </c>
      <c r="W5" s="422"/>
      <c r="X5" s="429" t="s">
        <v>12</v>
      </c>
      <c r="Y5" s="429"/>
      <c r="Z5" s="422" t="s">
        <v>116</v>
      </c>
      <c r="AA5" s="422"/>
      <c r="AB5" s="422" t="s">
        <v>117</v>
      </c>
      <c r="AC5" s="422"/>
      <c r="AD5" s="422" t="s">
        <v>118</v>
      </c>
      <c r="AE5" s="422"/>
      <c r="AF5" s="429" t="s">
        <v>11</v>
      </c>
      <c r="AG5" s="429"/>
      <c r="AH5" s="422" t="s">
        <v>119</v>
      </c>
      <c r="AI5" s="422"/>
      <c r="AJ5" s="422" t="s">
        <v>120</v>
      </c>
      <c r="AK5" s="422"/>
      <c r="AL5" s="422" t="s">
        <v>121</v>
      </c>
      <c r="AM5" s="422"/>
      <c r="AN5" s="454" t="s">
        <v>10</v>
      </c>
      <c r="AO5" s="455"/>
      <c r="AP5" s="427">
        <v>2022</v>
      </c>
      <c r="AQ5" s="428"/>
      <c r="AR5" s="427">
        <v>2023</v>
      </c>
      <c r="AS5" s="428"/>
      <c r="AT5" s="427">
        <v>2024</v>
      </c>
      <c r="AU5" s="428"/>
      <c r="AV5" s="448"/>
      <c r="AW5" s="450"/>
      <c r="AX5" s="448"/>
      <c r="AY5" s="449"/>
      <c r="AZ5" s="449"/>
      <c r="BA5" s="450"/>
      <c r="BB5" s="452"/>
      <c r="BC5" s="443"/>
      <c r="BD5" s="443"/>
    </row>
    <row r="6" spans="1:57" s="175" customFormat="1" ht="12.75" x14ac:dyDescent="0.25">
      <c r="A6" s="424"/>
      <c r="B6" s="426"/>
      <c r="C6" s="426"/>
      <c r="D6" s="426"/>
      <c r="E6" s="426"/>
      <c r="F6" s="426"/>
      <c r="G6" s="426"/>
      <c r="H6" s="228" t="s">
        <v>7</v>
      </c>
      <c r="I6" s="228" t="s">
        <v>6</v>
      </c>
      <c r="J6" s="226" t="s">
        <v>7</v>
      </c>
      <c r="K6" s="226" t="s">
        <v>6</v>
      </c>
      <c r="L6" s="226" t="s">
        <v>7</v>
      </c>
      <c r="M6" s="226" t="s">
        <v>6</v>
      </c>
      <c r="N6" s="226" t="s">
        <v>7</v>
      </c>
      <c r="O6" s="226" t="s">
        <v>6</v>
      </c>
      <c r="P6" s="228" t="s">
        <v>7</v>
      </c>
      <c r="Q6" s="228" t="s">
        <v>6</v>
      </c>
      <c r="R6" s="226" t="s">
        <v>7</v>
      </c>
      <c r="S6" s="226" t="s">
        <v>6</v>
      </c>
      <c r="T6" s="226" t="s">
        <v>7</v>
      </c>
      <c r="U6" s="226" t="s">
        <v>6</v>
      </c>
      <c r="V6" s="226" t="s">
        <v>7</v>
      </c>
      <c r="W6" s="226" t="s">
        <v>6</v>
      </c>
      <c r="X6" s="228" t="s">
        <v>7</v>
      </c>
      <c r="Y6" s="228" t="s">
        <v>6</v>
      </c>
      <c r="Z6" s="226" t="s">
        <v>7</v>
      </c>
      <c r="AA6" s="226" t="s">
        <v>6</v>
      </c>
      <c r="AB6" s="226" t="s">
        <v>7</v>
      </c>
      <c r="AC6" s="226" t="s">
        <v>6</v>
      </c>
      <c r="AD6" s="226" t="s">
        <v>7</v>
      </c>
      <c r="AE6" s="226" t="s">
        <v>6</v>
      </c>
      <c r="AF6" s="228" t="s">
        <v>7</v>
      </c>
      <c r="AG6" s="228" t="s">
        <v>6</v>
      </c>
      <c r="AH6" s="226" t="s">
        <v>7</v>
      </c>
      <c r="AI6" s="226" t="s">
        <v>6</v>
      </c>
      <c r="AJ6" s="226" t="s">
        <v>7</v>
      </c>
      <c r="AK6" s="226" t="s">
        <v>6</v>
      </c>
      <c r="AL6" s="226" t="s">
        <v>7</v>
      </c>
      <c r="AM6" s="226" t="s">
        <v>6</v>
      </c>
      <c r="AN6" s="228" t="s">
        <v>7</v>
      </c>
      <c r="AO6" s="228" t="s">
        <v>6</v>
      </c>
      <c r="AP6" s="227" t="s">
        <v>7</v>
      </c>
      <c r="AQ6" s="227" t="s">
        <v>6</v>
      </c>
      <c r="AR6" s="227" t="s">
        <v>7</v>
      </c>
      <c r="AS6" s="227" t="s">
        <v>6</v>
      </c>
      <c r="AT6" s="227" t="s">
        <v>7</v>
      </c>
      <c r="AU6" s="227" t="s">
        <v>6</v>
      </c>
      <c r="AV6" s="231" t="s">
        <v>7</v>
      </c>
      <c r="AW6" s="231" t="s">
        <v>6</v>
      </c>
      <c r="AX6" s="231" t="s">
        <v>5</v>
      </c>
      <c r="AY6" s="231" t="s">
        <v>4</v>
      </c>
      <c r="AZ6" s="231" t="s">
        <v>3</v>
      </c>
      <c r="BA6" s="231" t="s">
        <v>2</v>
      </c>
      <c r="BB6" s="453"/>
      <c r="BC6" s="444"/>
      <c r="BD6" s="444"/>
    </row>
    <row r="7" spans="1:57" s="268" customFormat="1" ht="243" x14ac:dyDescent="0.25">
      <c r="A7" s="269" t="s">
        <v>45</v>
      </c>
      <c r="B7" s="270" t="s">
        <v>19</v>
      </c>
      <c r="C7" s="271" t="s">
        <v>20</v>
      </c>
      <c r="D7" s="272">
        <v>0.5</v>
      </c>
      <c r="E7" s="271" t="s">
        <v>214</v>
      </c>
      <c r="F7" s="273" t="s">
        <v>44</v>
      </c>
      <c r="G7" s="273" t="s">
        <v>135</v>
      </c>
      <c r="H7" s="207">
        <v>100</v>
      </c>
      <c r="I7" s="207">
        <v>100</v>
      </c>
      <c r="J7" s="220">
        <v>0.08</v>
      </c>
      <c r="K7" s="220">
        <v>0.08</v>
      </c>
      <c r="L7" s="220">
        <v>0.08</v>
      </c>
      <c r="M7" s="220">
        <v>0.08</v>
      </c>
      <c r="N7" s="220">
        <v>0.08</v>
      </c>
      <c r="O7" s="220">
        <v>0.08</v>
      </c>
      <c r="P7" s="221">
        <f t="shared" ref="P7:Q9" si="0">SUM(J7,L7,N7)</f>
        <v>0.24</v>
      </c>
      <c r="Q7" s="221">
        <f t="shared" si="0"/>
        <v>0.24</v>
      </c>
      <c r="R7" s="220">
        <v>0.09</v>
      </c>
      <c r="S7" s="220">
        <v>0.09</v>
      </c>
      <c r="T7" s="220">
        <v>0.1</v>
      </c>
      <c r="U7" s="220">
        <v>0.1</v>
      </c>
      <c r="V7" s="220">
        <v>0.09</v>
      </c>
      <c r="W7" s="220">
        <v>0.09</v>
      </c>
      <c r="X7" s="221">
        <f t="shared" ref="X7:Y10" si="1">SUM(R7,T7,V7)</f>
        <v>0.28000000000000003</v>
      </c>
      <c r="Y7" s="221">
        <f t="shared" si="1"/>
        <v>0.28000000000000003</v>
      </c>
      <c r="Z7" s="220">
        <v>0.08</v>
      </c>
      <c r="AA7" s="205"/>
      <c r="AB7" s="220">
        <v>0.08</v>
      </c>
      <c r="AC7" s="205"/>
      <c r="AD7" s="220">
        <v>0.08</v>
      </c>
      <c r="AE7" s="206"/>
      <c r="AF7" s="221">
        <f t="shared" ref="AF7" si="2">SUM(Z7,AB7,AD7)</f>
        <v>0.24</v>
      </c>
      <c r="AG7" s="221">
        <f t="shared" ref="AG7" si="3">SUM(AA7,AC7,AE7)</f>
        <v>0</v>
      </c>
      <c r="AH7" s="220">
        <v>0.08</v>
      </c>
      <c r="AI7" s="205"/>
      <c r="AJ7" s="220">
        <v>0.08</v>
      </c>
      <c r="AK7" s="205"/>
      <c r="AL7" s="220">
        <v>0.08</v>
      </c>
      <c r="AM7" s="206"/>
      <c r="AN7" s="221">
        <f t="shared" ref="AN7" si="4">SUM(AH7,AJ7,AL7)</f>
        <v>0.24</v>
      </c>
      <c r="AO7" s="221">
        <f t="shared" ref="AO7" si="5">SUM(AI7,AK7,AM7)</f>
        <v>0</v>
      </c>
      <c r="AP7" s="219">
        <v>1</v>
      </c>
      <c r="AQ7" s="190"/>
      <c r="AR7" s="219">
        <v>1</v>
      </c>
      <c r="AS7" s="190"/>
      <c r="AT7" s="219">
        <v>1</v>
      </c>
      <c r="AU7" s="190"/>
      <c r="AV7" s="232">
        <f>SUM(P7,X7,AF7,AN7)</f>
        <v>1</v>
      </c>
      <c r="AW7" s="232">
        <f>SUM(Q7,Y7,AG7,AO7)</f>
        <v>0.52</v>
      </c>
      <c r="AX7" s="233">
        <f t="shared" ref="AX7:AX23" si="6">IFERROR(Q7/P7,"")</f>
        <v>1</v>
      </c>
      <c r="AY7" s="233">
        <f>IFERROR((Q7+Y7)/(P7+X7),"")</f>
        <v>1</v>
      </c>
      <c r="AZ7" s="233">
        <f>IFERROR((Q7+Y7+AG7)/(P7+X7+AF7),"")</f>
        <v>0.68421052631578949</v>
      </c>
      <c r="BA7" s="233">
        <f>IFERROR((Q7+Y7+AG7+AO7)/(P7+X7+AF7+AN7),"")</f>
        <v>0.52</v>
      </c>
      <c r="BB7" s="224">
        <f>IFERROR(AW7/AV7,"")</f>
        <v>0.52</v>
      </c>
      <c r="BC7" s="292" t="s">
        <v>231</v>
      </c>
      <c r="BD7" s="179">
        <f>AVERAGE(BB7:BB7)</f>
        <v>0.52</v>
      </c>
    </row>
    <row r="8" spans="1:57" s="268" customFormat="1" ht="297" x14ac:dyDescent="0.25">
      <c r="A8" s="410" t="s">
        <v>46</v>
      </c>
      <c r="B8" s="415" t="s">
        <v>21</v>
      </c>
      <c r="C8" s="415" t="s">
        <v>22</v>
      </c>
      <c r="D8" s="274">
        <v>0.5</v>
      </c>
      <c r="E8" s="275" t="s">
        <v>213</v>
      </c>
      <c r="F8" s="180" t="s">
        <v>52</v>
      </c>
      <c r="G8" s="180" t="s">
        <v>52</v>
      </c>
      <c r="H8" s="204">
        <v>100</v>
      </c>
      <c r="I8" s="204">
        <v>100</v>
      </c>
      <c r="J8" s="191">
        <v>0</v>
      </c>
      <c r="K8" s="191">
        <v>0</v>
      </c>
      <c r="L8" s="191">
        <v>0</v>
      </c>
      <c r="M8" s="191">
        <v>0</v>
      </c>
      <c r="N8" s="191">
        <v>0</v>
      </c>
      <c r="O8" s="191">
        <v>0</v>
      </c>
      <c r="P8" s="201">
        <f t="shared" si="0"/>
        <v>0</v>
      </c>
      <c r="Q8" s="201">
        <f t="shared" si="0"/>
        <v>0</v>
      </c>
      <c r="R8" s="191">
        <v>0</v>
      </c>
      <c r="S8" s="191">
        <v>0</v>
      </c>
      <c r="T8" s="222">
        <v>0.125</v>
      </c>
      <c r="U8" s="191">
        <v>0</v>
      </c>
      <c r="V8" s="222">
        <v>0.125</v>
      </c>
      <c r="W8" s="191">
        <v>0</v>
      </c>
      <c r="X8" s="221">
        <f>SUM(R8,T8,V8)</f>
        <v>0.25</v>
      </c>
      <c r="Y8" s="201">
        <f t="shared" si="1"/>
        <v>0</v>
      </c>
      <c r="Z8" s="222">
        <f>12.5/100</f>
        <v>0.125</v>
      </c>
      <c r="AA8" s="191"/>
      <c r="AB8" s="222">
        <f>12.5/100</f>
        <v>0.125</v>
      </c>
      <c r="AC8" s="191"/>
      <c r="AD8" s="222">
        <f>12.5/100</f>
        <v>0.125</v>
      </c>
      <c r="AE8" s="191"/>
      <c r="AF8" s="221">
        <f t="shared" ref="AF8:AG10" si="7">SUM(Z8,AB8,AD8)</f>
        <v>0.375</v>
      </c>
      <c r="AG8" s="201">
        <f t="shared" si="7"/>
        <v>0</v>
      </c>
      <c r="AH8" s="222">
        <f>12.5/100</f>
        <v>0.125</v>
      </c>
      <c r="AI8" s="191"/>
      <c r="AJ8" s="222">
        <f>12.5/100</f>
        <v>0.125</v>
      </c>
      <c r="AK8" s="191"/>
      <c r="AL8" s="222">
        <f>12.5/100</f>
        <v>0.125</v>
      </c>
      <c r="AM8" s="191"/>
      <c r="AN8" s="221">
        <f t="shared" ref="AN8:AO10" si="8">SUM(AH8,AJ8,AL8)</f>
        <v>0.375</v>
      </c>
      <c r="AO8" s="221">
        <f t="shared" si="8"/>
        <v>0</v>
      </c>
      <c r="AP8" s="202">
        <v>100</v>
      </c>
      <c r="AQ8" s="202"/>
      <c r="AR8" s="202">
        <v>100</v>
      </c>
      <c r="AS8" s="202"/>
      <c r="AT8" s="202">
        <v>100</v>
      </c>
      <c r="AU8" s="202"/>
      <c r="AV8" s="232">
        <f>SUM(P8,X8,AF8,AN8)</f>
        <v>1</v>
      </c>
      <c r="AW8" s="234">
        <f t="shared" ref="AW8:AW23" si="9">SUM(Q8,Y8,AG8,AO8)</f>
        <v>0</v>
      </c>
      <c r="AX8" s="233" t="str">
        <f t="shared" si="6"/>
        <v/>
      </c>
      <c r="AY8" s="233">
        <f>IFERROR((Q8+Y8)/(P8+X8),"")</f>
        <v>0</v>
      </c>
      <c r="AZ8" s="233">
        <f t="shared" ref="AZ8:AZ23" si="10">IFERROR((Q8+Y8+AG8)/(P8+X8+AF8),"")</f>
        <v>0</v>
      </c>
      <c r="BA8" s="233">
        <f t="shared" ref="BA8:BA23" si="11">IFERROR((Q8+Y8+AG8+AO8)/(P8+X8+AF8+AN8),"")</f>
        <v>0</v>
      </c>
      <c r="BB8" s="224">
        <f t="shared" ref="BB8:BB23" si="12">IFERROR(AW8/AV8,"")</f>
        <v>0</v>
      </c>
      <c r="BC8" s="292" t="s">
        <v>209</v>
      </c>
      <c r="BD8" s="437">
        <f>AVERAGE(BB8:BB13)</f>
        <v>0.41666666666666657</v>
      </c>
    </row>
    <row r="9" spans="1:57" s="268" customFormat="1" ht="337.5" x14ac:dyDescent="0.25">
      <c r="A9" s="410"/>
      <c r="B9" s="416"/>
      <c r="C9" s="417"/>
      <c r="D9" s="274">
        <v>0.5</v>
      </c>
      <c r="E9" s="275" t="s">
        <v>224</v>
      </c>
      <c r="F9" s="180" t="s">
        <v>52</v>
      </c>
      <c r="G9" s="180" t="s">
        <v>53</v>
      </c>
      <c r="H9" s="204">
        <v>100</v>
      </c>
      <c r="I9" s="204">
        <v>100</v>
      </c>
      <c r="J9" s="190">
        <v>0</v>
      </c>
      <c r="K9" s="190">
        <v>0</v>
      </c>
      <c r="L9" s="190">
        <v>0</v>
      </c>
      <c r="M9" s="190">
        <v>0</v>
      </c>
      <c r="N9" s="219">
        <f>5/100</f>
        <v>0.05</v>
      </c>
      <c r="O9" s="219">
        <v>0</v>
      </c>
      <c r="P9" s="221">
        <f>SUM(J9,L9,N9)</f>
        <v>0.05</v>
      </c>
      <c r="Q9" s="221">
        <f t="shared" si="0"/>
        <v>0</v>
      </c>
      <c r="R9" s="219">
        <f>5/100</f>
        <v>0.05</v>
      </c>
      <c r="S9" s="219">
        <f>5/100</f>
        <v>0.05</v>
      </c>
      <c r="T9" s="219">
        <f>10/100</f>
        <v>0.1</v>
      </c>
      <c r="U9" s="219">
        <f t="shared" ref="U9:W9" si="13">10/100</f>
        <v>0.1</v>
      </c>
      <c r="V9" s="219">
        <f t="shared" si="13"/>
        <v>0.1</v>
      </c>
      <c r="W9" s="219">
        <f t="shared" si="13"/>
        <v>0.1</v>
      </c>
      <c r="X9" s="221">
        <f t="shared" si="1"/>
        <v>0.25</v>
      </c>
      <c r="Y9" s="221">
        <f t="shared" si="1"/>
        <v>0.25</v>
      </c>
      <c r="Z9" s="219">
        <f>10/100</f>
        <v>0.1</v>
      </c>
      <c r="AA9" s="190"/>
      <c r="AB9" s="219">
        <f>10/100</f>
        <v>0.1</v>
      </c>
      <c r="AC9" s="190"/>
      <c r="AD9" s="219">
        <f>10/100</f>
        <v>0.1</v>
      </c>
      <c r="AE9" s="190"/>
      <c r="AF9" s="221">
        <f t="shared" si="7"/>
        <v>0.30000000000000004</v>
      </c>
      <c r="AG9" s="221">
        <f t="shared" si="7"/>
        <v>0</v>
      </c>
      <c r="AH9" s="219">
        <f>10/100</f>
        <v>0.1</v>
      </c>
      <c r="AI9" s="190"/>
      <c r="AJ9" s="219">
        <f>20/100</f>
        <v>0.2</v>
      </c>
      <c r="AK9" s="190"/>
      <c r="AL9" s="219">
        <f>10/100</f>
        <v>0.1</v>
      </c>
      <c r="AM9" s="190"/>
      <c r="AN9" s="221">
        <f t="shared" si="8"/>
        <v>0.4</v>
      </c>
      <c r="AO9" s="221">
        <f t="shared" si="8"/>
        <v>0</v>
      </c>
      <c r="AP9" s="159">
        <v>100</v>
      </c>
      <c r="AQ9" s="159"/>
      <c r="AR9" s="159">
        <v>100</v>
      </c>
      <c r="AS9" s="159"/>
      <c r="AT9" s="159">
        <v>100</v>
      </c>
      <c r="AU9" s="159"/>
      <c r="AV9" s="232">
        <f t="shared" ref="AV9:AW23" si="14">SUM(P9,X9,AF9,AN9)</f>
        <v>1</v>
      </c>
      <c r="AW9" s="232">
        <f t="shared" si="9"/>
        <v>0.25</v>
      </c>
      <c r="AX9" s="233">
        <f t="shared" si="6"/>
        <v>0</v>
      </c>
      <c r="AY9" s="233">
        <f t="shared" ref="AY9:AY23" si="15">IFERROR((Q9+Y9)/(P9+X9),"")</f>
        <v>0.83333333333333337</v>
      </c>
      <c r="AZ9" s="233">
        <f t="shared" si="10"/>
        <v>0.41666666666666663</v>
      </c>
      <c r="BA9" s="233">
        <f t="shared" si="11"/>
        <v>0.25</v>
      </c>
      <c r="BB9" s="224">
        <f t="shared" si="12"/>
        <v>0.25</v>
      </c>
      <c r="BC9" s="292" t="s">
        <v>187</v>
      </c>
      <c r="BD9" s="438"/>
    </row>
    <row r="10" spans="1:57" s="268" customFormat="1" ht="123.75" customHeight="1" x14ac:dyDescent="0.25">
      <c r="A10" s="410"/>
      <c r="B10" s="416"/>
      <c r="C10" s="276" t="s">
        <v>23</v>
      </c>
      <c r="D10" s="274">
        <v>1</v>
      </c>
      <c r="E10" s="275" t="s">
        <v>212</v>
      </c>
      <c r="F10" s="180" t="s">
        <v>54</v>
      </c>
      <c r="G10" s="180" t="s">
        <v>55</v>
      </c>
      <c r="H10" s="198">
        <v>0</v>
      </c>
      <c r="I10" s="198">
        <v>0</v>
      </c>
      <c r="J10" s="191">
        <v>0</v>
      </c>
      <c r="K10" s="191">
        <v>0</v>
      </c>
      <c r="L10" s="191">
        <v>0</v>
      </c>
      <c r="M10" s="191">
        <v>0</v>
      </c>
      <c r="N10" s="191">
        <v>0</v>
      </c>
      <c r="O10" s="191">
        <v>0</v>
      </c>
      <c r="P10" s="200">
        <f t="shared" ref="P10:P23" si="16">SUM(J10,L10,N10)</f>
        <v>0</v>
      </c>
      <c r="Q10" s="200">
        <f t="shared" ref="Q10:Q23" si="17">SUM(K10,M10,O10)</f>
        <v>0</v>
      </c>
      <c r="R10" s="191">
        <v>0</v>
      </c>
      <c r="S10" s="191">
        <v>0</v>
      </c>
      <c r="T10" s="219">
        <f>10/100</f>
        <v>0.1</v>
      </c>
      <c r="U10" s="219">
        <f>10/100</f>
        <v>0.1</v>
      </c>
      <c r="V10" s="219">
        <f>10/100</f>
        <v>0.1</v>
      </c>
      <c r="W10" s="219">
        <f>10/100</f>
        <v>0.1</v>
      </c>
      <c r="X10" s="221">
        <f>SUM(R10,T10,V10)</f>
        <v>0.2</v>
      </c>
      <c r="Y10" s="221">
        <f t="shared" si="1"/>
        <v>0.2</v>
      </c>
      <c r="Z10" s="219">
        <f>20/100</f>
        <v>0.2</v>
      </c>
      <c r="AA10" s="191"/>
      <c r="AB10" s="219">
        <f>20/100</f>
        <v>0.2</v>
      </c>
      <c r="AC10" s="191"/>
      <c r="AD10" s="219">
        <f>20/100</f>
        <v>0.2</v>
      </c>
      <c r="AE10" s="191"/>
      <c r="AF10" s="221">
        <f t="shared" si="7"/>
        <v>0.60000000000000009</v>
      </c>
      <c r="AG10" s="221">
        <f t="shared" si="7"/>
        <v>0</v>
      </c>
      <c r="AH10" s="219">
        <f>20/100</f>
        <v>0.2</v>
      </c>
      <c r="AI10" s="191"/>
      <c r="AJ10" s="219">
        <v>0</v>
      </c>
      <c r="AK10" s="191"/>
      <c r="AL10" s="219">
        <v>0</v>
      </c>
      <c r="AM10" s="191"/>
      <c r="AN10" s="221">
        <f t="shared" si="8"/>
        <v>0.2</v>
      </c>
      <c r="AO10" s="221">
        <f t="shared" si="8"/>
        <v>0</v>
      </c>
      <c r="AP10" s="202">
        <v>100</v>
      </c>
      <c r="AQ10" s="202"/>
      <c r="AR10" s="202">
        <v>100</v>
      </c>
      <c r="AS10" s="202"/>
      <c r="AT10" s="202">
        <v>100</v>
      </c>
      <c r="AU10" s="202"/>
      <c r="AV10" s="232">
        <f t="shared" si="14"/>
        <v>1</v>
      </c>
      <c r="AW10" s="232">
        <f>SUM(Q10,Y10,AG10,AO10)</f>
        <v>0.2</v>
      </c>
      <c r="AX10" s="233" t="str">
        <f t="shared" si="6"/>
        <v/>
      </c>
      <c r="AY10" s="233">
        <f t="shared" si="15"/>
        <v>1</v>
      </c>
      <c r="AZ10" s="233">
        <f t="shared" si="10"/>
        <v>0.25</v>
      </c>
      <c r="BA10" s="233">
        <f t="shared" si="11"/>
        <v>0.2</v>
      </c>
      <c r="BB10" s="224">
        <f t="shared" si="12"/>
        <v>0.2</v>
      </c>
      <c r="BC10" s="292" t="s">
        <v>188</v>
      </c>
      <c r="BD10" s="438"/>
    </row>
    <row r="11" spans="1:57" s="268" customFormat="1" ht="391.5" x14ac:dyDescent="0.25">
      <c r="A11" s="410"/>
      <c r="B11" s="416"/>
      <c r="C11" s="415" t="s">
        <v>66</v>
      </c>
      <c r="D11" s="274">
        <v>0.3</v>
      </c>
      <c r="E11" s="275" t="s">
        <v>225</v>
      </c>
      <c r="F11" s="180" t="s">
        <v>56</v>
      </c>
      <c r="G11" s="180" t="s">
        <v>83</v>
      </c>
      <c r="H11" s="198">
        <v>0</v>
      </c>
      <c r="I11" s="198">
        <v>0</v>
      </c>
      <c r="J11" s="202">
        <v>5</v>
      </c>
      <c r="K11" s="202">
        <v>5</v>
      </c>
      <c r="L11" s="202">
        <v>30</v>
      </c>
      <c r="M11" s="202">
        <v>5</v>
      </c>
      <c r="N11" s="202">
        <v>0</v>
      </c>
      <c r="O11" s="202">
        <v>5</v>
      </c>
      <c r="P11" s="203">
        <f>SUM(J11,L11,N11)</f>
        <v>35</v>
      </c>
      <c r="Q11" s="203">
        <f>SUM(K11,M11,O11)</f>
        <v>15</v>
      </c>
      <c r="R11" s="202">
        <v>10</v>
      </c>
      <c r="S11" s="202">
        <v>10</v>
      </c>
      <c r="T11" s="202">
        <v>5</v>
      </c>
      <c r="U11" s="202">
        <v>25</v>
      </c>
      <c r="V11" s="202">
        <v>5</v>
      </c>
      <c r="W11" s="202">
        <v>20</v>
      </c>
      <c r="X11" s="192">
        <f>SUM(R11,T11,V11)</f>
        <v>20</v>
      </c>
      <c r="Y11" s="192">
        <f>SUM(S11,U11,W11)</f>
        <v>55</v>
      </c>
      <c r="Z11" s="202">
        <v>5</v>
      </c>
      <c r="AA11" s="202">
        <v>0</v>
      </c>
      <c r="AB11" s="202">
        <v>10</v>
      </c>
      <c r="AC11" s="202">
        <v>0</v>
      </c>
      <c r="AD11" s="202">
        <v>10</v>
      </c>
      <c r="AE11" s="202">
        <v>0</v>
      </c>
      <c r="AF11" s="192">
        <f>SUM(Z11,AB11,AD11)</f>
        <v>25</v>
      </c>
      <c r="AG11" s="192">
        <f>SUM(AA11,AC11,AE11)</f>
        <v>0</v>
      </c>
      <c r="AH11" s="202">
        <v>10</v>
      </c>
      <c r="AI11" s="202">
        <v>0</v>
      </c>
      <c r="AJ11" s="202">
        <v>5</v>
      </c>
      <c r="AK11" s="202">
        <v>0</v>
      </c>
      <c r="AL11" s="202">
        <v>5</v>
      </c>
      <c r="AM11" s="202">
        <v>0</v>
      </c>
      <c r="AN11" s="203">
        <f>SUM(AH11,AJ11,AL11)</f>
        <v>20</v>
      </c>
      <c r="AO11" s="203">
        <f>SUM(AI11,AK11,AM11)</f>
        <v>0</v>
      </c>
      <c r="AP11" s="202">
        <v>100</v>
      </c>
      <c r="AQ11" s="202"/>
      <c r="AR11" s="202">
        <v>100</v>
      </c>
      <c r="AS11" s="202"/>
      <c r="AT11" s="202">
        <v>100</v>
      </c>
      <c r="AU11" s="202"/>
      <c r="AV11" s="235">
        <f t="shared" si="14"/>
        <v>100</v>
      </c>
      <c r="AW11" s="235">
        <f t="shared" si="14"/>
        <v>70</v>
      </c>
      <c r="AX11" s="233">
        <f t="shared" si="6"/>
        <v>0.42857142857142855</v>
      </c>
      <c r="AY11" s="233">
        <f t="shared" si="15"/>
        <v>1.2727272727272727</v>
      </c>
      <c r="AZ11" s="233">
        <f>IFERROR((Q11+Y11+AG11)/(P11+X11+AF11),"")</f>
        <v>0.875</v>
      </c>
      <c r="BA11" s="233">
        <f t="shared" si="11"/>
        <v>0.7</v>
      </c>
      <c r="BB11" s="224">
        <f t="shared" si="12"/>
        <v>0.7</v>
      </c>
      <c r="BC11" s="292" t="s">
        <v>202</v>
      </c>
      <c r="BD11" s="438"/>
    </row>
    <row r="12" spans="1:57" s="268" customFormat="1" ht="134.25" x14ac:dyDescent="0.25">
      <c r="A12" s="410"/>
      <c r="B12" s="416"/>
      <c r="C12" s="416"/>
      <c r="D12" s="274">
        <v>0.35</v>
      </c>
      <c r="E12" s="275" t="s">
        <v>211</v>
      </c>
      <c r="F12" s="180" t="s">
        <v>57</v>
      </c>
      <c r="G12" s="180" t="s">
        <v>58</v>
      </c>
      <c r="H12" s="204">
        <v>100</v>
      </c>
      <c r="I12" s="198">
        <v>0</v>
      </c>
      <c r="J12" s="190">
        <v>0</v>
      </c>
      <c r="K12" s="190">
        <v>0</v>
      </c>
      <c r="L12" s="190">
        <v>0</v>
      </c>
      <c r="M12" s="190">
        <v>0</v>
      </c>
      <c r="N12" s="190">
        <v>0</v>
      </c>
      <c r="O12" s="190">
        <v>0</v>
      </c>
      <c r="P12" s="199">
        <f t="shared" si="16"/>
        <v>0</v>
      </c>
      <c r="Q12" s="199">
        <f t="shared" si="17"/>
        <v>0</v>
      </c>
      <c r="R12" s="190">
        <v>0</v>
      </c>
      <c r="S12" s="190">
        <v>0</v>
      </c>
      <c r="T12" s="190">
        <v>0</v>
      </c>
      <c r="U12" s="190">
        <v>0</v>
      </c>
      <c r="V12" s="219">
        <v>1</v>
      </c>
      <c r="W12" s="219">
        <v>0.95</v>
      </c>
      <c r="X12" s="229">
        <f t="shared" ref="X12:X23" si="18">SUM(R12,T12,V12)</f>
        <v>1</v>
      </c>
      <c r="Y12" s="229">
        <f t="shared" ref="Y12:Y23" si="19">SUM(S12,U12,W12)</f>
        <v>0.95</v>
      </c>
      <c r="Z12" s="190">
        <v>0</v>
      </c>
      <c r="AA12" s="219"/>
      <c r="AB12" s="219">
        <v>0</v>
      </c>
      <c r="AC12" s="219"/>
      <c r="AD12" s="219">
        <v>0</v>
      </c>
      <c r="AE12" s="219"/>
      <c r="AF12" s="229">
        <f t="shared" ref="AF12:AF23" si="20">SUM(Z12,AB12,AD12)</f>
        <v>0</v>
      </c>
      <c r="AG12" s="229">
        <f t="shared" ref="AG12:AG23" si="21">SUM(AA12,AC12,AE12)</f>
        <v>0</v>
      </c>
      <c r="AH12" s="219">
        <v>0</v>
      </c>
      <c r="AI12" s="219"/>
      <c r="AJ12" s="219">
        <v>0</v>
      </c>
      <c r="AK12" s="219"/>
      <c r="AL12" s="219">
        <v>0</v>
      </c>
      <c r="AM12" s="219"/>
      <c r="AN12" s="229">
        <f t="shared" ref="AN12:AN23" si="22">SUM(AH12,AJ12,AL12)</f>
        <v>0</v>
      </c>
      <c r="AO12" s="229">
        <f t="shared" ref="AO12:AO23" si="23">SUM(AI12,AK12,AM12)</f>
        <v>0</v>
      </c>
      <c r="AP12" s="219">
        <f>100/100</f>
        <v>1</v>
      </c>
      <c r="AQ12" s="219"/>
      <c r="AR12" s="219">
        <f>100/100</f>
        <v>1</v>
      </c>
      <c r="AS12" s="219"/>
      <c r="AT12" s="219">
        <f>100/100</f>
        <v>1</v>
      </c>
      <c r="AU12" s="159"/>
      <c r="AV12" s="232">
        <f t="shared" si="14"/>
        <v>1</v>
      </c>
      <c r="AW12" s="232">
        <f t="shared" si="9"/>
        <v>0.95</v>
      </c>
      <c r="AX12" s="233" t="str">
        <f t="shared" si="6"/>
        <v/>
      </c>
      <c r="AY12" s="233">
        <f t="shared" si="15"/>
        <v>0.95</v>
      </c>
      <c r="AZ12" s="233">
        <f t="shared" si="10"/>
        <v>0.95</v>
      </c>
      <c r="BA12" s="233">
        <f t="shared" si="11"/>
        <v>0.95</v>
      </c>
      <c r="BB12" s="224">
        <f t="shared" si="12"/>
        <v>0.95</v>
      </c>
      <c r="BC12" s="292" t="s">
        <v>203</v>
      </c>
      <c r="BD12" s="438"/>
    </row>
    <row r="13" spans="1:57" s="268" customFormat="1" ht="94.5" x14ac:dyDescent="0.25">
      <c r="A13" s="410"/>
      <c r="B13" s="417"/>
      <c r="C13" s="417"/>
      <c r="D13" s="274">
        <v>0.35</v>
      </c>
      <c r="E13" s="275" t="s">
        <v>210</v>
      </c>
      <c r="F13" s="180" t="s">
        <v>59</v>
      </c>
      <c r="G13" s="180" t="s">
        <v>60</v>
      </c>
      <c r="H13" s="204">
        <v>0</v>
      </c>
      <c r="I13" s="204">
        <v>0</v>
      </c>
      <c r="J13" s="191">
        <v>0</v>
      </c>
      <c r="K13" s="191">
        <v>0</v>
      </c>
      <c r="L13" s="191">
        <v>0</v>
      </c>
      <c r="M13" s="191">
        <v>0</v>
      </c>
      <c r="N13" s="219">
        <f>10/100</f>
        <v>0.1</v>
      </c>
      <c r="O13" s="219">
        <f>10/100</f>
        <v>0.1</v>
      </c>
      <c r="P13" s="229">
        <f t="shared" si="16"/>
        <v>0.1</v>
      </c>
      <c r="Q13" s="229">
        <f t="shared" si="17"/>
        <v>0.1</v>
      </c>
      <c r="R13" s="219">
        <f t="shared" ref="R13:W13" si="24">10/100</f>
        <v>0.1</v>
      </c>
      <c r="S13" s="219">
        <f t="shared" si="24"/>
        <v>0.1</v>
      </c>
      <c r="T13" s="219">
        <f t="shared" si="24"/>
        <v>0.1</v>
      </c>
      <c r="U13" s="219">
        <f t="shared" si="24"/>
        <v>0.1</v>
      </c>
      <c r="V13" s="219">
        <f t="shared" si="24"/>
        <v>0.1</v>
      </c>
      <c r="W13" s="219">
        <f t="shared" si="24"/>
        <v>0.1</v>
      </c>
      <c r="X13" s="229">
        <f t="shared" si="18"/>
        <v>0.30000000000000004</v>
      </c>
      <c r="Y13" s="229">
        <f t="shared" si="19"/>
        <v>0.30000000000000004</v>
      </c>
      <c r="Z13" s="219">
        <f t="shared" ref="Z13" si="25">10/100</f>
        <v>0.1</v>
      </c>
      <c r="AA13" s="191"/>
      <c r="AB13" s="219">
        <f t="shared" ref="AB13" si="26">10/100</f>
        <v>0.1</v>
      </c>
      <c r="AC13" s="191"/>
      <c r="AD13" s="219">
        <f t="shared" ref="AD13" si="27">10/100</f>
        <v>0.1</v>
      </c>
      <c r="AE13" s="191"/>
      <c r="AF13" s="229">
        <f t="shared" si="20"/>
        <v>0.30000000000000004</v>
      </c>
      <c r="AG13" s="229">
        <f t="shared" si="21"/>
        <v>0</v>
      </c>
      <c r="AH13" s="219">
        <f t="shared" ref="AH13" si="28">10/100</f>
        <v>0.1</v>
      </c>
      <c r="AI13" s="191"/>
      <c r="AJ13" s="219">
        <f t="shared" ref="AJ13" si="29">10/100</f>
        <v>0.1</v>
      </c>
      <c r="AK13" s="191"/>
      <c r="AL13" s="219">
        <f t="shared" ref="AL13" si="30">10/100</f>
        <v>0.1</v>
      </c>
      <c r="AM13" s="191"/>
      <c r="AN13" s="229">
        <f t="shared" si="22"/>
        <v>0.30000000000000004</v>
      </c>
      <c r="AO13" s="229">
        <f t="shared" si="23"/>
        <v>0</v>
      </c>
      <c r="AP13" s="219">
        <f>100/100</f>
        <v>1</v>
      </c>
      <c r="AQ13" s="219"/>
      <c r="AR13" s="219">
        <f>100/100</f>
        <v>1</v>
      </c>
      <c r="AS13" s="219"/>
      <c r="AT13" s="219">
        <f>100/100</f>
        <v>1</v>
      </c>
      <c r="AU13" s="159"/>
      <c r="AV13" s="232">
        <f t="shared" si="14"/>
        <v>1</v>
      </c>
      <c r="AW13" s="232">
        <f t="shared" si="9"/>
        <v>0.4</v>
      </c>
      <c r="AX13" s="233">
        <f t="shared" si="6"/>
        <v>1</v>
      </c>
      <c r="AY13" s="233">
        <f t="shared" si="15"/>
        <v>1</v>
      </c>
      <c r="AZ13" s="233">
        <f t="shared" si="10"/>
        <v>0.5714285714285714</v>
      </c>
      <c r="BA13" s="233">
        <f t="shared" si="11"/>
        <v>0.4</v>
      </c>
      <c r="BB13" s="224">
        <f t="shared" si="12"/>
        <v>0.4</v>
      </c>
      <c r="BC13" s="292" t="s">
        <v>164</v>
      </c>
      <c r="BD13" s="439"/>
    </row>
    <row r="14" spans="1:57" s="268" customFormat="1" ht="54" x14ac:dyDescent="0.25">
      <c r="A14" s="414" t="s">
        <v>47</v>
      </c>
      <c r="B14" s="418" t="s">
        <v>21</v>
      </c>
      <c r="C14" s="277" t="s">
        <v>198</v>
      </c>
      <c r="D14" s="278">
        <v>1</v>
      </c>
      <c r="E14" s="279" t="s">
        <v>215</v>
      </c>
      <c r="F14" s="182" t="s">
        <v>62</v>
      </c>
      <c r="G14" s="182" t="s">
        <v>63</v>
      </c>
      <c r="H14" s="208">
        <v>0</v>
      </c>
      <c r="I14" s="208">
        <v>0</v>
      </c>
      <c r="J14" s="153">
        <v>0</v>
      </c>
      <c r="K14" s="153">
        <v>0</v>
      </c>
      <c r="L14" s="153">
        <v>0</v>
      </c>
      <c r="M14" s="153">
        <v>0</v>
      </c>
      <c r="N14" s="153">
        <v>1</v>
      </c>
      <c r="O14" s="153">
        <v>1</v>
      </c>
      <c r="P14" s="154">
        <f t="shared" si="16"/>
        <v>1</v>
      </c>
      <c r="Q14" s="154">
        <f t="shared" si="17"/>
        <v>1</v>
      </c>
      <c r="R14" s="153">
        <v>0</v>
      </c>
      <c r="S14" s="153">
        <v>0</v>
      </c>
      <c r="T14" s="153">
        <v>0</v>
      </c>
      <c r="U14" s="153">
        <v>0</v>
      </c>
      <c r="V14" s="153">
        <v>1</v>
      </c>
      <c r="W14" s="153">
        <v>1</v>
      </c>
      <c r="X14" s="154">
        <f t="shared" si="18"/>
        <v>1</v>
      </c>
      <c r="Y14" s="154">
        <f t="shared" si="19"/>
        <v>1</v>
      </c>
      <c r="Z14" s="153">
        <v>0</v>
      </c>
      <c r="AA14" s="153"/>
      <c r="AB14" s="153">
        <v>1</v>
      </c>
      <c r="AC14" s="153"/>
      <c r="AD14" s="153">
        <v>0</v>
      </c>
      <c r="AE14" s="153"/>
      <c r="AF14" s="154">
        <f t="shared" si="20"/>
        <v>1</v>
      </c>
      <c r="AG14" s="154">
        <f t="shared" si="21"/>
        <v>0</v>
      </c>
      <c r="AH14" s="153">
        <v>1</v>
      </c>
      <c r="AI14" s="153"/>
      <c r="AJ14" s="153">
        <v>0</v>
      </c>
      <c r="AK14" s="153"/>
      <c r="AL14" s="153">
        <v>0</v>
      </c>
      <c r="AM14" s="153"/>
      <c r="AN14" s="154">
        <f t="shared" si="22"/>
        <v>1</v>
      </c>
      <c r="AO14" s="154">
        <f t="shared" si="23"/>
        <v>0</v>
      </c>
      <c r="AP14" s="155">
        <v>4</v>
      </c>
      <c r="AQ14" s="155"/>
      <c r="AR14" s="155">
        <v>4</v>
      </c>
      <c r="AS14" s="155"/>
      <c r="AT14" s="155">
        <v>4</v>
      </c>
      <c r="AU14" s="155"/>
      <c r="AV14" s="236">
        <f>SUM(P14,X14,AF14,AN14)</f>
        <v>4</v>
      </c>
      <c r="AW14" s="236">
        <f t="shared" si="9"/>
        <v>2</v>
      </c>
      <c r="AX14" s="233">
        <f t="shared" si="6"/>
        <v>1</v>
      </c>
      <c r="AY14" s="233">
        <f t="shared" si="15"/>
        <v>1</v>
      </c>
      <c r="AZ14" s="233">
        <f t="shared" si="10"/>
        <v>0.66666666666666663</v>
      </c>
      <c r="BA14" s="233">
        <f t="shared" si="11"/>
        <v>0.5</v>
      </c>
      <c r="BB14" s="224">
        <f t="shared" si="12"/>
        <v>0.5</v>
      </c>
      <c r="BC14" s="292" t="s">
        <v>159</v>
      </c>
      <c r="BD14" s="440">
        <f>BB14+BB15/2</f>
        <v>0.5</v>
      </c>
    </row>
    <row r="15" spans="1:57" s="268" customFormat="1" ht="93.75" x14ac:dyDescent="0.25">
      <c r="A15" s="414"/>
      <c r="B15" s="419"/>
      <c r="C15" s="277" t="s">
        <v>67</v>
      </c>
      <c r="D15" s="278">
        <v>1</v>
      </c>
      <c r="E15" s="279" t="s">
        <v>216</v>
      </c>
      <c r="F15" s="184" t="s">
        <v>109</v>
      </c>
      <c r="G15" s="184" t="s">
        <v>64</v>
      </c>
      <c r="H15" s="208">
        <v>0</v>
      </c>
      <c r="I15" s="208">
        <v>0</v>
      </c>
      <c r="J15" s="153">
        <v>0</v>
      </c>
      <c r="K15" s="153">
        <v>0</v>
      </c>
      <c r="L15" s="153">
        <v>0</v>
      </c>
      <c r="M15" s="153">
        <v>0</v>
      </c>
      <c r="N15" s="153">
        <v>0</v>
      </c>
      <c r="O15" s="153">
        <v>0</v>
      </c>
      <c r="P15" s="154">
        <f t="shared" si="16"/>
        <v>0</v>
      </c>
      <c r="Q15" s="154">
        <f t="shared" si="17"/>
        <v>0</v>
      </c>
      <c r="R15" s="153">
        <v>0</v>
      </c>
      <c r="S15" s="153">
        <v>0</v>
      </c>
      <c r="T15" s="153">
        <v>0</v>
      </c>
      <c r="U15" s="153">
        <v>0</v>
      </c>
      <c r="V15" s="156">
        <v>1</v>
      </c>
      <c r="W15" s="156">
        <v>0</v>
      </c>
      <c r="X15" s="154">
        <f t="shared" si="18"/>
        <v>1</v>
      </c>
      <c r="Y15" s="154">
        <f t="shared" si="19"/>
        <v>0</v>
      </c>
      <c r="Z15" s="153">
        <v>0</v>
      </c>
      <c r="AA15" s="156"/>
      <c r="AB15" s="156">
        <v>0</v>
      </c>
      <c r="AC15" s="156"/>
      <c r="AD15" s="156">
        <v>1</v>
      </c>
      <c r="AE15" s="156"/>
      <c r="AF15" s="154">
        <f t="shared" si="20"/>
        <v>1</v>
      </c>
      <c r="AG15" s="154">
        <f t="shared" si="21"/>
        <v>0</v>
      </c>
      <c r="AH15" s="156">
        <v>0</v>
      </c>
      <c r="AI15" s="156"/>
      <c r="AJ15" s="156">
        <v>0</v>
      </c>
      <c r="AK15" s="156"/>
      <c r="AL15" s="156">
        <v>0</v>
      </c>
      <c r="AM15" s="156"/>
      <c r="AN15" s="154">
        <f t="shared" si="22"/>
        <v>0</v>
      </c>
      <c r="AO15" s="154">
        <f t="shared" si="23"/>
        <v>0</v>
      </c>
      <c r="AP15" s="158">
        <v>2</v>
      </c>
      <c r="AQ15" s="158"/>
      <c r="AR15" s="158">
        <v>2</v>
      </c>
      <c r="AS15" s="158"/>
      <c r="AT15" s="158">
        <v>2</v>
      </c>
      <c r="AU15" s="158"/>
      <c r="AV15" s="236">
        <f t="shared" si="14"/>
        <v>2</v>
      </c>
      <c r="AW15" s="236">
        <f t="shared" si="9"/>
        <v>0</v>
      </c>
      <c r="AX15" s="233" t="str">
        <f t="shared" si="6"/>
        <v/>
      </c>
      <c r="AY15" s="233">
        <f t="shared" si="15"/>
        <v>0</v>
      </c>
      <c r="AZ15" s="233">
        <f t="shared" si="10"/>
        <v>0</v>
      </c>
      <c r="BA15" s="233">
        <f t="shared" si="11"/>
        <v>0</v>
      </c>
      <c r="BB15" s="224">
        <f t="shared" si="12"/>
        <v>0</v>
      </c>
      <c r="BC15" s="292" t="s">
        <v>158</v>
      </c>
      <c r="BD15" s="441"/>
    </row>
    <row r="16" spans="1:57" s="268" customFormat="1" ht="66.75" x14ac:dyDescent="0.25">
      <c r="A16" s="408" t="s">
        <v>48</v>
      </c>
      <c r="B16" s="420" t="s">
        <v>24</v>
      </c>
      <c r="C16" s="280" t="s">
        <v>86</v>
      </c>
      <c r="D16" s="281">
        <v>0.3</v>
      </c>
      <c r="E16" s="282" t="s">
        <v>217</v>
      </c>
      <c r="F16" s="184" t="s">
        <v>87</v>
      </c>
      <c r="G16" s="184" t="s">
        <v>88</v>
      </c>
      <c r="H16" s="209">
        <v>0</v>
      </c>
      <c r="I16" s="209">
        <v>0</v>
      </c>
      <c r="J16" s="223">
        <f t="shared" ref="J16:O16" si="31">1/12</f>
        <v>8.3333333333333329E-2</v>
      </c>
      <c r="K16" s="223">
        <f t="shared" si="31"/>
        <v>8.3333333333333329E-2</v>
      </c>
      <c r="L16" s="223">
        <f t="shared" si="31"/>
        <v>8.3333333333333329E-2</v>
      </c>
      <c r="M16" s="223">
        <f t="shared" si="31"/>
        <v>8.3333333333333329E-2</v>
      </c>
      <c r="N16" s="223">
        <f t="shared" si="31"/>
        <v>8.3333333333333329E-2</v>
      </c>
      <c r="O16" s="223">
        <f t="shared" si="31"/>
        <v>8.3333333333333329E-2</v>
      </c>
      <c r="P16" s="221">
        <f t="shared" si="16"/>
        <v>0.25</v>
      </c>
      <c r="Q16" s="221">
        <f t="shared" si="17"/>
        <v>0.25</v>
      </c>
      <c r="R16" s="223">
        <f t="shared" ref="R16:W16" si="32">1/12</f>
        <v>8.3333333333333329E-2</v>
      </c>
      <c r="S16" s="223">
        <f t="shared" si="32"/>
        <v>8.3333333333333329E-2</v>
      </c>
      <c r="T16" s="223">
        <f t="shared" si="32"/>
        <v>8.3333333333333329E-2</v>
      </c>
      <c r="U16" s="223">
        <f t="shared" si="32"/>
        <v>8.3333333333333329E-2</v>
      </c>
      <c r="V16" s="223">
        <f t="shared" si="32"/>
        <v>8.3333333333333329E-2</v>
      </c>
      <c r="W16" s="223">
        <f t="shared" si="32"/>
        <v>8.3333333333333329E-2</v>
      </c>
      <c r="X16" s="221">
        <f t="shared" si="18"/>
        <v>0.25</v>
      </c>
      <c r="Y16" s="221">
        <f t="shared" si="19"/>
        <v>0.25</v>
      </c>
      <c r="Z16" s="223">
        <f>1/12</f>
        <v>8.3333333333333329E-2</v>
      </c>
      <c r="AA16" s="254"/>
      <c r="AB16" s="223">
        <f>1/12</f>
        <v>8.3333333333333329E-2</v>
      </c>
      <c r="AC16" s="254"/>
      <c r="AD16" s="223">
        <f>1/12</f>
        <v>8.3333333333333329E-2</v>
      </c>
      <c r="AE16" s="254"/>
      <c r="AF16" s="221">
        <f t="shared" si="20"/>
        <v>0.25</v>
      </c>
      <c r="AG16" s="221">
        <f t="shared" si="21"/>
        <v>0</v>
      </c>
      <c r="AH16" s="223">
        <f>1/12</f>
        <v>8.3333333333333329E-2</v>
      </c>
      <c r="AI16" s="254"/>
      <c r="AJ16" s="223">
        <f>1/12</f>
        <v>8.3333333333333329E-2</v>
      </c>
      <c r="AK16" s="254"/>
      <c r="AL16" s="223">
        <f>1/12</f>
        <v>8.3333333333333329E-2</v>
      </c>
      <c r="AM16" s="283"/>
      <c r="AN16" s="154">
        <f t="shared" si="22"/>
        <v>0.25</v>
      </c>
      <c r="AO16" s="154">
        <f t="shared" si="23"/>
        <v>0</v>
      </c>
      <c r="AP16" s="230">
        <f>100/100</f>
        <v>1</v>
      </c>
      <c r="AQ16" s="158"/>
      <c r="AR16" s="230">
        <f>100/100</f>
        <v>1</v>
      </c>
      <c r="AS16" s="158"/>
      <c r="AT16" s="230">
        <f>100/100</f>
        <v>1</v>
      </c>
      <c r="AU16" s="158"/>
      <c r="AV16" s="232">
        <f>SUM(P16,X16,AF16,AN16)</f>
        <v>1</v>
      </c>
      <c r="AW16" s="232">
        <f>SUM(Q16,Y16,AG16,AO16)</f>
        <v>0.5</v>
      </c>
      <c r="AX16" s="233">
        <f t="shared" si="6"/>
        <v>1</v>
      </c>
      <c r="AY16" s="233">
        <f t="shared" si="15"/>
        <v>1</v>
      </c>
      <c r="AZ16" s="233">
        <f t="shared" si="10"/>
        <v>0.66666666666666663</v>
      </c>
      <c r="BA16" s="233">
        <f t="shared" si="11"/>
        <v>0.5</v>
      </c>
      <c r="BB16" s="224">
        <f t="shared" si="12"/>
        <v>0.5</v>
      </c>
      <c r="BC16" s="292" t="s">
        <v>181</v>
      </c>
      <c r="BD16" s="440">
        <f>BB16+BB17/2</f>
        <v>0.7647222222222223</v>
      </c>
    </row>
    <row r="17" spans="1:56" s="268" customFormat="1" ht="108" x14ac:dyDescent="0.25">
      <c r="A17" s="408"/>
      <c r="B17" s="421"/>
      <c r="C17" s="280" t="s">
        <v>25</v>
      </c>
      <c r="D17" s="281">
        <v>0.7</v>
      </c>
      <c r="E17" s="282" t="s">
        <v>218</v>
      </c>
      <c r="F17" s="184" t="s">
        <v>85</v>
      </c>
      <c r="G17" s="184" t="s">
        <v>90</v>
      </c>
      <c r="H17" s="210">
        <v>0</v>
      </c>
      <c r="I17" s="210">
        <v>0</v>
      </c>
      <c r="J17" s="191">
        <v>1</v>
      </c>
      <c r="K17" s="191">
        <v>1</v>
      </c>
      <c r="L17" s="191">
        <v>1</v>
      </c>
      <c r="M17" s="191">
        <v>1</v>
      </c>
      <c r="N17" s="191">
        <v>1</v>
      </c>
      <c r="O17" s="191">
        <v>1</v>
      </c>
      <c r="P17" s="201">
        <f t="shared" si="16"/>
        <v>3</v>
      </c>
      <c r="Q17" s="201">
        <f t="shared" si="17"/>
        <v>3</v>
      </c>
      <c r="R17" s="191">
        <v>1</v>
      </c>
      <c r="S17" s="191">
        <v>1</v>
      </c>
      <c r="T17" s="191">
        <v>1</v>
      </c>
      <c r="U17" s="191">
        <v>1</v>
      </c>
      <c r="V17" s="191">
        <v>1</v>
      </c>
      <c r="W17" s="191">
        <v>1</v>
      </c>
      <c r="X17" s="201">
        <f t="shared" si="18"/>
        <v>3</v>
      </c>
      <c r="Y17" s="201">
        <f t="shared" si="19"/>
        <v>3</v>
      </c>
      <c r="Z17" s="191">
        <v>1</v>
      </c>
      <c r="AA17" s="191">
        <v>0.01</v>
      </c>
      <c r="AB17" s="191">
        <v>1</v>
      </c>
      <c r="AC17" s="191">
        <f>1/12</f>
        <v>8.3333333333333329E-2</v>
      </c>
      <c r="AD17" s="191">
        <v>1</v>
      </c>
      <c r="AE17" s="191">
        <f>1/12</f>
        <v>8.3333333333333329E-2</v>
      </c>
      <c r="AF17" s="201">
        <f t="shared" si="20"/>
        <v>3</v>
      </c>
      <c r="AG17" s="201">
        <f t="shared" si="21"/>
        <v>0.17666666666666664</v>
      </c>
      <c r="AH17" s="191">
        <v>1</v>
      </c>
      <c r="AI17" s="191">
        <v>0.01</v>
      </c>
      <c r="AJ17" s="191">
        <v>1</v>
      </c>
      <c r="AK17" s="191">
        <f>1/12</f>
        <v>8.3333333333333329E-2</v>
      </c>
      <c r="AL17" s="191">
        <v>1</v>
      </c>
      <c r="AM17" s="191">
        <f>1/12</f>
        <v>8.3333333333333329E-2</v>
      </c>
      <c r="AN17" s="201">
        <f t="shared" si="22"/>
        <v>3</v>
      </c>
      <c r="AO17" s="201">
        <f t="shared" si="23"/>
        <v>0.17666666666666664</v>
      </c>
      <c r="AP17" s="246">
        <v>1</v>
      </c>
      <c r="AQ17" s="247"/>
      <c r="AR17" s="246">
        <v>2</v>
      </c>
      <c r="AS17" s="246"/>
      <c r="AT17" s="246">
        <v>2</v>
      </c>
      <c r="AU17" s="247"/>
      <c r="AV17" s="235">
        <f>SUM(P17,X17,AF17,AN17)</f>
        <v>12</v>
      </c>
      <c r="AW17" s="235">
        <f t="shared" si="9"/>
        <v>6.3533333333333335</v>
      </c>
      <c r="AX17" s="233">
        <f t="shared" si="6"/>
        <v>1</v>
      </c>
      <c r="AY17" s="233">
        <f t="shared" si="15"/>
        <v>1</v>
      </c>
      <c r="AZ17" s="233">
        <f t="shared" si="10"/>
        <v>0.68629629629629629</v>
      </c>
      <c r="BA17" s="233">
        <f t="shared" si="11"/>
        <v>0.5294444444444445</v>
      </c>
      <c r="BB17" s="224">
        <f t="shared" si="12"/>
        <v>0.5294444444444445</v>
      </c>
      <c r="BC17" s="292" t="s">
        <v>182</v>
      </c>
      <c r="BD17" s="441"/>
    </row>
    <row r="18" spans="1:56" s="268" customFormat="1" ht="54" x14ac:dyDescent="0.25">
      <c r="A18" s="409" t="s">
        <v>93</v>
      </c>
      <c r="B18" s="411" t="s">
        <v>0</v>
      </c>
      <c r="C18" s="284" t="s">
        <v>95</v>
      </c>
      <c r="D18" s="285">
        <v>0.35</v>
      </c>
      <c r="E18" s="286" t="s">
        <v>219</v>
      </c>
      <c r="F18" s="287" t="s">
        <v>97</v>
      </c>
      <c r="G18" s="287" t="s">
        <v>96</v>
      </c>
      <c r="H18" s="215">
        <v>200</v>
      </c>
      <c r="I18" s="215">
        <v>200</v>
      </c>
      <c r="J18" s="193">
        <v>65</v>
      </c>
      <c r="K18" s="193">
        <v>72</v>
      </c>
      <c r="L18" s="193">
        <v>75</v>
      </c>
      <c r="M18" s="193">
        <v>62</v>
      </c>
      <c r="N18" s="193">
        <v>62</v>
      </c>
      <c r="O18" s="193">
        <v>87</v>
      </c>
      <c r="P18" s="194">
        <f>AVERAGE(J18,L18,N18)</f>
        <v>67.333333333333329</v>
      </c>
      <c r="Q18" s="194">
        <f t="shared" ref="Q18" si="33">IFERROR(AVERAGE(K18,M18,O18),"")</f>
        <v>73.666666666666671</v>
      </c>
      <c r="R18" s="193">
        <v>68</v>
      </c>
      <c r="S18" s="193">
        <v>76</v>
      </c>
      <c r="T18" s="193">
        <v>71</v>
      </c>
      <c r="U18" s="193">
        <v>115</v>
      </c>
      <c r="V18" s="193">
        <v>46</v>
      </c>
      <c r="W18" s="193">
        <v>46</v>
      </c>
      <c r="X18" s="194">
        <f>AVERAGE(R18,T18,V18)</f>
        <v>61.666666666666664</v>
      </c>
      <c r="Y18" s="194">
        <f t="shared" ref="Y18" si="34">IFERROR(AVERAGE(S18,U18,W18),"")</f>
        <v>79</v>
      </c>
      <c r="Z18" s="193">
        <v>0</v>
      </c>
      <c r="AA18" s="195">
        <v>0</v>
      </c>
      <c r="AB18" s="193">
        <v>0</v>
      </c>
      <c r="AC18" s="195">
        <v>0</v>
      </c>
      <c r="AD18" s="193">
        <v>0</v>
      </c>
      <c r="AE18" s="195">
        <v>0</v>
      </c>
      <c r="AF18" s="194">
        <f t="shared" ref="AF18" si="35">AVERAGE(Z18,AB18,AD18)</f>
        <v>0</v>
      </c>
      <c r="AG18" s="194">
        <f t="shared" ref="AG18" si="36">IFERROR(AVERAGE(AA18,AC18,AE18),"")</f>
        <v>0</v>
      </c>
      <c r="AH18" s="193">
        <v>0</v>
      </c>
      <c r="AI18" s="195">
        <v>0</v>
      </c>
      <c r="AJ18" s="193">
        <v>0</v>
      </c>
      <c r="AK18" s="195">
        <v>0</v>
      </c>
      <c r="AL18" s="193">
        <v>0</v>
      </c>
      <c r="AM18" s="195">
        <v>0</v>
      </c>
      <c r="AN18" s="194">
        <f t="shared" ref="AN18" si="37">AVERAGE(AH18,AJ18,AL18)</f>
        <v>0</v>
      </c>
      <c r="AO18" s="194">
        <f t="shared" ref="AO18" si="38">IFERROR(AVERAGE(AI18,AK18,AM18),"")</f>
        <v>0</v>
      </c>
      <c r="AP18" s="196">
        <v>200</v>
      </c>
      <c r="AQ18" s="156"/>
      <c r="AR18" s="156">
        <v>200</v>
      </c>
      <c r="AS18" s="156"/>
      <c r="AT18" s="156">
        <v>200</v>
      </c>
      <c r="AU18" s="156"/>
      <c r="AV18" s="234">
        <f>AVERAGE(P18,X18,AF18,AN18)</f>
        <v>32.25</v>
      </c>
      <c r="AW18" s="234">
        <f>AVERAGE(Q18,Y18,AG18,AO18)</f>
        <v>38.166666666666671</v>
      </c>
      <c r="AX18" s="233">
        <f t="shared" si="6"/>
        <v>1.0940594059405941</v>
      </c>
      <c r="AY18" s="233">
        <f t="shared" si="15"/>
        <v>1.1834625322997419</v>
      </c>
      <c r="AZ18" s="233">
        <f t="shared" si="10"/>
        <v>1.1834625322997419</v>
      </c>
      <c r="BA18" s="233">
        <f t="shared" si="11"/>
        <v>1.1834625322997419</v>
      </c>
      <c r="BB18" s="224">
        <f t="shared" si="12"/>
        <v>1.1834625322997419</v>
      </c>
      <c r="BC18" s="292" t="s">
        <v>205</v>
      </c>
      <c r="BD18" s="434">
        <f xml:space="preserve"> AVERAGE(BB18:BB20)</f>
        <v>0.50559862187769167</v>
      </c>
    </row>
    <row r="19" spans="1:56" s="268" customFormat="1" ht="93.75" x14ac:dyDescent="0.25">
      <c r="A19" s="409"/>
      <c r="B19" s="412"/>
      <c r="C19" s="284" t="s">
        <v>75</v>
      </c>
      <c r="D19" s="285">
        <v>0.35</v>
      </c>
      <c r="E19" s="286" t="s">
        <v>220</v>
      </c>
      <c r="F19" s="287" t="s">
        <v>98</v>
      </c>
      <c r="G19" s="287" t="s">
        <v>99</v>
      </c>
      <c r="H19" s="215">
        <v>100</v>
      </c>
      <c r="I19" s="211">
        <v>0</v>
      </c>
      <c r="J19" s="153">
        <v>0</v>
      </c>
      <c r="K19" s="153">
        <v>0</v>
      </c>
      <c r="L19" s="153">
        <v>0</v>
      </c>
      <c r="M19" s="153">
        <v>0</v>
      </c>
      <c r="N19" s="153">
        <v>0</v>
      </c>
      <c r="O19" s="153">
        <v>0</v>
      </c>
      <c r="P19" s="154">
        <f t="shared" si="16"/>
        <v>0</v>
      </c>
      <c r="Q19" s="154">
        <f t="shared" si="17"/>
        <v>0</v>
      </c>
      <c r="R19" s="153">
        <v>0</v>
      </c>
      <c r="S19" s="153">
        <v>0</v>
      </c>
      <c r="T19" s="153">
        <v>1</v>
      </c>
      <c r="U19" s="153">
        <v>1</v>
      </c>
      <c r="V19" s="153">
        <v>0</v>
      </c>
      <c r="W19" s="153">
        <v>0</v>
      </c>
      <c r="X19" s="154">
        <f t="shared" si="18"/>
        <v>1</v>
      </c>
      <c r="Y19" s="154">
        <f t="shared" si="19"/>
        <v>1</v>
      </c>
      <c r="Z19" s="156">
        <v>0</v>
      </c>
      <c r="AA19" s="156"/>
      <c r="AB19" s="156">
        <v>0</v>
      </c>
      <c r="AC19" s="156"/>
      <c r="AD19" s="156">
        <v>0</v>
      </c>
      <c r="AE19" s="156"/>
      <c r="AF19" s="154">
        <f t="shared" si="20"/>
        <v>0</v>
      </c>
      <c r="AG19" s="154">
        <f t="shared" si="21"/>
        <v>0</v>
      </c>
      <c r="AH19" s="156">
        <v>0</v>
      </c>
      <c r="AI19" s="156"/>
      <c r="AJ19" s="156">
        <v>0</v>
      </c>
      <c r="AK19" s="156"/>
      <c r="AL19" s="156">
        <v>2</v>
      </c>
      <c r="AM19" s="156"/>
      <c r="AN19" s="154">
        <f t="shared" si="22"/>
        <v>2</v>
      </c>
      <c r="AO19" s="154">
        <f t="shared" si="23"/>
        <v>0</v>
      </c>
      <c r="AP19" s="156">
        <v>2</v>
      </c>
      <c r="AQ19" s="156"/>
      <c r="AR19" s="156">
        <v>2</v>
      </c>
      <c r="AS19" s="156"/>
      <c r="AT19" s="156">
        <v>1</v>
      </c>
      <c r="AU19" s="156"/>
      <c r="AV19" s="236">
        <f>SUM(P19,X19,AF19,AN19)</f>
        <v>3</v>
      </c>
      <c r="AW19" s="236">
        <f>SUM(Q19,Y19,AG19,AO19)</f>
        <v>1</v>
      </c>
      <c r="AX19" s="233" t="str">
        <f t="shared" si="6"/>
        <v/>
      </c>
      <c r="AY19" s="233">
        <f>IFERROR((Q19+Y19)/(P19+X19),"")</f>
        <v>1</v>
      </c>
      <c r="AZ19" s="233">
        <f t="shared" si="10"/>
        <v>1</v>
      </c>
      <c r="BA19" s="233">
        <f t="shared" si="11"/>
        <v>0.33333333333333331</v>
      </c>
      <c r="BB19" s="224">
        <f t="shared" si="12"/>
        <v>0.33333333333333331</v>
      </c>
      <c r="BC19" s="292" t="s">
        <v>204</v>
      </c>
      <c r="BD19" s="435"/>
    </row>
    <row r="20" spans="1:56" s="268" customFormat="1" ht="66.75" x14ac:dyDescent="0.25">
      <c r="A20" s="409"/>
      <c r="B20" s="413"/>
      <c r="C20" s="284" t="s">
        <v>100</v>
      </c>
      <c r="D20" s="285">
        <v>0.3</v>
      </c>
      <c r="E20" s="286" t="s">
        <v>221</v>
      </c>
      <c r="F20" s="287" t="s">
        <v>101</v>
      </c>
      <c r="G20" s="287" t="s">
        <v>102</v>
      </c>
      <c r="H20" s="215">
        <v>145</v>
      </c>
      <c r="I20" s="215">
        <v>145</v>
      </c>
      <c r="J20" s="153">
        <v>0</v>
      </c>
      <c r="K20" s="153">
        <v>0</v>
      </c>
      <c r="L20" s="153">
        <v>0</v>
      </c>
      <c r="M20" s="153">
        <v>0</v>
      </c>
      <c r="N20" s="153">
        <v>0</v>
      </c>
      <c r="O20" s="153">
        <v>0</v>
      </c>
      <c r="P20" s="154">
        <f t="shared" si="16"/>
        <v>0</v>
      </c>
      <c r="Q20" s="154">
        <f t="shared" si="17"/>
        <v>0</v>
      </c>
      <c r="R20" s="153">
        <v>0</v>
      </c>
      <c r="S20" s="153">
        <v>0</v>
      </c>
      <c r="T20" s="153">
        <v>0</v>
      </c>
      <c r="U20" s="153">
        <v>0</v>
      </c>
      <c r="V20" s="153">
        <v>30</v>
      </c>
      <c r="W20" s="153">
        <v>0</v>
      </c>
      <c r="X20" s="154">
        <f>SUM(R20,T20,V20)</f>
        <v>30</v>
      </c>
      <c r="Y20" s="154">
        <f t="shared" si="19"/>
        <v>0</v>
      </c>
      <c r="Z20" s="153">
        <v>30</v>
      </c>
      <c r="AA20" s="153"/>
      <c r="AB20" s="153">
        <v>35</v>
      </c>
      <c r="AC20" s="153"/>
      <c r="AD20" s="153">
        <v>35</v>
      </c>
      <c r="AE20" s="153"/>
      <c r="AF20" s="154">
        <f>SUM(Z20,AB20,AD20)</f>
        <v>100</v>
      </c>
      <c r="AG20" s="154">
        <f t="shared" si="21"/>
        <v>0</v>
      </c>
      <c r="AH20" s="153">
        <v>30</v>
      </c>
      <c r="AI20" s="153"/>
      <c r="AJ20" s="153">
        <v>30</v>
      </c>
      <c r="AK20" s="153"/>
      <c r="AL20" s="153">
        <v>10</v>
      </c>
      <c r="AM20" s="153"/>
      <c r="AN20" s="154">
        <f t="shared" si="22"/>
        <v>70</v>
      </c>
      <c r="AO20" s="154">
        <f t="shared" si="23"/>
        <v>0</v>
      </c>
      <c r="AP20" s="156">
        <v>200</v>
      </c>
      <c r="AQ20" s="156"/>
      <c r="AR20" s="156">
        <v>200</v>
      </c>
      <c r="AS20" s="156"/>
      <c r="AT20" s="156">
        <v>0</v>
      </c>
      <c r="AU20" s="156"/>
      <c r="AV20" s="236">
        <f>SUM(P20,X20,AF20,AN20)</f>
        <v>200</v>
      </c>
      <c r="AW20" s="236">
        <f>SUM(Q20,Y20,AG20,AO20)</f>
        <v>0</v>
      </c>
      <c r="AX20" s="233" t="str">
        <f t="shared" si="6"/>
        <v/>
      </c>
      <c r="AY20" s="233">
        <f t="shared" si="15"/>
        <v>0</v>
      </c>
      <c r="AZ20" s="233">
        <f t="shared" si="10"/>
        <v>0</v>
      </c>
      <c r="BA20" s="233">
        <f t="shared" si="11"/>
        <v>0</v>
      </c>
      <c r="BB20" s="224">
        <f t="shared" si="12"/>
        <v>0</v>
      </c>
      <c r="BC20" s="292" t="s">
        <v>206</v>
      </c>
      <c r="BD20" s="436"/>
    </row>
    <row r="21" spans="1:56" s="268" customFormat="1" ht="186.75" customHeight="1" x14ac:dyDescent="0.25">
      <c r="A21" s="172" t="s">
        <v>176</v>
      </c>
      <c r="B21" s="171" t="s">
        <v>175</v>
      </c>
      <c r="C21" s="171" t="s">
        <v>227</v>
      </c>
      <c r="D21" s="161">
        <v>0.4</v>
      </c>
      <c r="E21" s="161" t="s">
        <v>226</v>
      </c>
      <c r="F21" s="287" t="s">
        <v>228</v>
      </c>
      <c r="G21" s="287" t="s">
        <v>229</v>
      </c>
      <c r="H21" s="212">
        <v>0</v>
      </c>
      <c r="I21" s="212">
        <v>0</v>
      </c>
      <c r="J21" s="219">
        <f>100/100</f>
        <v>1</v>
      </c>
      <c r="K21" s="219">
        <f t="shared" ref="K21:O21" si="39">100/100</f>
        <v>1</v>
      </c>
      <c r="L21" s="219">
        <f t="shared" si="39"/>
        <v>1</v>
      </c>
      <c r="M21" s="219">
        <f t="shared" si="39"/>
        <v>1</v>
      </c>
      <c r="N21" s="219">
        <f t="shared" si="39"/>
        <v>1</v>
      </c>
      <c r="O21" s="219">
        <f t="shared" si="39"/>
        <v>1</v>
      </c>
      <c r="P21" s="221">
        <f>AVERAGE(J21,L21,N21)</f>
        <v>1</v>
      </c>
      <c r="Q21" s="221">
        <f t="shared" ref="Q21" si="40">IFERROR(AVERAGE(K21,M21,O21),"")</f>
        <v>1</v>
      </c>
      <c r="R21" s="219">
        <f>100/100</f>
        <v>1</v>
      </c>
      <c r="S21" s="219">
        <f t="shared" ref="S21:W21" si="41">100/100</f>
        <v>1</v>
      </c>
      <c r="T21" s="219">
        <f t="shared" si="41"/>
        <v>1</v>
      </c>
      <c r="U21" s="219">
        <f t="shared" si="41"/>
        <v>1</v>
      </c>
      <c r="V21" s="219">
        <f t="shared" si="41"/>
        <v>1</v>
      </c>
      <c r="W21" s="219">
        <f t="shared" si="41"/>
        <v>1</v>
      </c>
      <c r="X21" s="221">
        <f>AVERAGE(R21,T21,V21)</f>
        <v>1</v>
      </c>
      <c r="Y21" s="221">
        <f t="shared" ref="Y21" si="42">IFERROR(AVERAGE(S21,U21,W21),"")</f>
        <v>1</v>
      </c>
      <c r="Z21" s="219">
        <f>100/100</f>
        <v>1</v>
      </c>
      <c r="AA21" s="219">
        <v>0</v>
      </c>
      <c r="AB21" s="219">
        <f>100/100</f>
        <v>1</v>
      </c>
      <c r="AC21" s="219">
        <v>0</v>
      </c>
      <c r="AD21" s="219">
        <f>100/100</f>
        <v>1</v>
      </c>
      <c r="AE21" s="219">
        <v>0</v>
      </c>
      <c r="AF21" s="221">
        <f>AVERAGE(Z21,AB21,AD21)</f>
        <v>1</v>
      </c>
      <c r="AG21" s="221">
        <f t="shared" ref="AG21" si="43">IFERROR(AVERAGE(AA21,AC21,AE21),"")</f>
        <v>0</v>
      </c>
      <c r="AH21" s="219">
        <f>100/100</f>
        <v>1</v>
      </c>
      <c r="AI21" s="219">
        <v>0</v>
      </c>
      <c r="AJ21" s="219">
        <f>100/100</f>
        <v>1</v>
      </c>
      <c r="AK21" s="219">
        <v>0</v>
      </c>
      <c r="AL21" s="219">
        <f>100/100</f>
        <v>1</v>
      </c>
      <c r="AM21" s="219">
        <v>0</v>
      </c>
      <c r="AN21" s="221">
        <f>AVERAGE(AH21,AJ21,AL21)</f>
        <v>1</v>
      </c>
      <c r="AO21" s="221">
        <f t="shared" ref="AO21" si="44">IFERROR(AVERAGE(AI21,AK21,AM21),"")</f>
        <v>0</v>
      </c>
      <c r="AP21" s="156"/>
      <c r="AQ21" s="156"/>
      <c r="AR21" s="156"/>
      <c r="AS21" s="156"/>
      <c r="AT21" s="156"/>
      <c r="AU21" s="156"/>
      <c r="AV21" s="232">
        <f>AVERAGE(P21,X21,AF21,AN21)</f>
        <v>1</v>
      </c>
      <c r="AW21" s="232">
        <f t="shared" ref="AW21:BA21" si="45">AVERAGE(Q21,Y21,AG21,AO21)</f>
        <v>0.5</v>
      </c>
      <c r="AX21" s="233">
        <f t="shared" si="6"/>
        <v>1</v>
      </c>
      <c r="AY21" s="232">
        <f t="shared" si="45"/>
        <v>0.33333333333333331</v>
      </c>
      <c r="AZ21" s="232">
        <f t="shared" si="45"/>
        <v>1</v>
      </c>
      <c r="BA21" s="232">
        <f t="shared" si="45"/>
        <v>0.33333333333333331</v>
      </c>
      <c r="BB21" s="224">
        <f t="shared" si="12"/>
        <v>0.5</v>
      </c>
      <c r="BC21" s="292" t="s">
        <v>230</v>
      </c>
      <c r="BD21" s="170">
        <f xml:space="preserve"> BB21</f>
        <v>0.5</v>
      </c>
    </row>
    <row r="22" spans="1:56" s="268" customFormat="1" ht="148.5" x14ac:dyDescent="0.25">
      <c r="A22" s="162" t="s">
        <v>50</v>
      </c>
      <c r="B22" s="288" t="s">
        <v>76</v>
      </c>
      <c r="C22" s="288" t="s">
        <v>77</v>
      </c>
      <c r="D22" s="164">
        <v>1</v>
      </c>
      <c r="E22" s="165" t="s">
        <v>222</v>
      </c>
      <c r="F22" s="273" t="s">
        <v>73</v>
      </c>
      <c r="G22" s="273" t="s">
        <v>74</v>
      </c>
      <c r="H22" s="213">
        <v>0</v>
      </c>
      <c r="I22" s="213">
        <v>0</v>
      </c>
      <c r="J22" s="191">
        <v>0</v>
      </c>
      <c r="K22" s="191">
        <v>0</v>
      </c>
      <c r="L22" s="191">
        <v>0</v>
      </c>
      <c r="M22" s="191">
        <v>0</v>
      </c>
      <c r="N22" s="191">
        <v>0</v>
      </c>
      <c r="O22" s="191">
        <v>0</v>
      </c>
      <c r="P22" s="192">
        <f t="shared" si="16"/>
        <v>0</v>
      </c>
      <c r="Q22" s="192">
        <f t="shared" si="17"/>
        <v>0</v>
      </c>
      <c r="R22" s="219">
        <v>0</v>
      </c>
      <c r="S22" s="219">
        <v>0</v>
      </c>
      <c r="T22" s="219">
        <v>0</v>
      </c>
      <c r="U22" s="219">
        <v>0</v>
      </c>
      <c r="V22" s="219">
        <v>0</v>
      </c>
      <c r="W22" s="219">
        <v>0</v>
      </c>
      <c r="X22" s="221">
        <f>SUM(R22,T22,V22)</f>
        <v>0</v>
      </c>
      <c r="Y22" s="221">
        <f t="shared" si="19"/>
        <v>0</v>
      </c>
      <c r="Z22" s="219">
        <f>100/6/100</f>
        <v>0.16666666666666669</v>
      </c>
      <c r="AA22" s="219"/>
      <c r="AB22" s="219">
        <f>100/6/100</f>
        <v>0.16666666666666669</v>
      </c>
      <c r="AC22" s="219"/>
      <c r="AD22" s="219">
        <f>100/6/100</f>
        <v>0.16666666666666669</v>
      </c>
      <c r="AE22" s="238"/>
      <c r="AF22" s="221">
        <f t="shared" si="20"/>
        <v>0.5</v>
      </c>
      <c r="AG22" s="221">
        <f t="shared" si="21"/>
        <v>0</v>
      </c>
      <c r="AH22" s="219">
        <f>100/6/100</f>
        <v>0.16666666666666669</v>
      </c>
      <c r="AI22" s="219"/>
      <c r="AJ22" s="219">
        <f>100/6/100</f>
        <v>0.16666666666666669</v>
      </c>
      <c r="AK22" s="219"/>
      <c r="AL22" s="219">
        <f>100/6/100</f>
        <v>0.16666666666666669</v>
      </c>
      <c r="AM22" s="238"/>
      <c r="AN22" s="221">
        <f t="shared" si="22"/>
        <v>0.5</v>
      </c>
      <c r="AO22" s="221">
        <f t="shared" si="23"/>
        <v>0</v>
      </c>
      <c r="AP22" s="156"/>
      <c r="AQ22" s="156"/>
      <c r="AR22" s="156">
        <v>1</v>
      </c>
      <c r="AS22" s="156"/>
      <c r="AT22" s="156">
        <v>1</v>
      </c>
      <c r="AU22" s="156"/>
      <c r="AV22" s="232">
        <f>SUM(AF22,AN22)</f>
        <v>1</v>
      </c>
      <c r="AW22" s="232">
        <f>AVERAGE(Q22,Y22,AG22,AO22)</f>
        <v>0</v>
      </c>
      <c r="AX22" s="233" t="str">
        <f t="shared" si="6"/>
        <v/>
      </c>
      <c r="AY22" s="233"/>
      <c r="AZ22" s="233"/>
      <c r="BA22" s="233">
        <f t="shared" ref="BA22" si="46">IFERROR((Q22+Y22+AG22+AO22)/(P22+X22+AF22+AN22),"")</f>
        <v>0</v>
      </c>
      <c r="BB22" s="224">
        <f t="shared" si="12"/>
        <v>0</v>
      </c>
      <c r="BC22" s="292" t="s">
        <v>208</v>
      </c>
      <c r="BD22" s="186">
        <v>0</v>
      </c>
    </row>
    <row r="23" spans="1:56" s="268" customFormat="1" ht="108.75" thickBot="1" x14ac:dyDescent="0.3">
      <c r="A23" s="166" t="s">
        <v>45</v>
      </c>
      <c r="B23" s="289" t="s">
        <v>1</v>
      </c>
      <c r="C23" s="289" t="s">
        <v>30</v>
      </c>
      <c r="D23" s="168">
        <v>1</v>
      </c>
      <c r="E23" s="169" t="s">
        <v>223</v>
      </c>
      <c r="F23" s="290" t="s">
        <v>71</v>
      </c>
      <c r="G23" s="290" t="s">
        <v>72</v>
      </c>
      <c r="H23" s="214">
        <v>100</v>
      </c>
      <c r="I23" s="214">
        <v>100</v>
      </c>
      <c r="J23" s="240">
        <f>1/12</f>
        <v>8.3333333333333329E-2</v>
      </c>
      <c r="K23" s="240">
        <f t="shared" ref="K23:O23" si="47">1/12</f>
        <v>8.3333333333333329E-2</v>
      </c>
      <c r="L23" s="240">
        <f t="shared" si="47"/>
        <v>8.3333333333333329E-2</v>
      </c>
      <c r="M23" s="240">
        <f t="shared" si="47"/>
        <v>8.3333333333333329E-2</v>
      </c>
      <c r="N23" s="240">
        <f t="shared" si="47"/>
        <v>8.3333333333333329E-2</v>
      </c>
      <c r="O23" s="240">
        <f t="shared" si="47"/>
        <v>8.3333333333333329E-2</v>
      </c>
      <c r="P23" s="241">
        <f t="shared" si="16"/>
        <v>0.25</v>
      </c>
      <c r="Q23" s="241">
        <f t="shared" si="17"/>
        <v>0.25</v>
      </c>
      <c r="R23" s="240">
        <f>1/12</f>
        <v>8.3333333333333329E-2</v>
      </c>
      <c r="S23" s="240">
        <f t="shared" ref="S23:W23" si="48">1/12</f>
        <v>8.3333333333333329E-2</v>
      </c>
      <c r="T23" s="240">
        <f t="shared" si="48"/>
        <v>8.3333333333333329E-2</v>
      </c>
      <c r="U23" s="240">
        <f t="shared" si="48"/>
        <v>8.3333333333333329E-2</v>
      </c>
      <c r="V23" s="240">
        <f t="shared" si="48"/>
        <v>8.3333333333333329E-2</v>
      </c>
      <c r="W23" s="240">
        <f t="shared" si="48"/>
        <v>8.3333333333333329E-2</v>
      </c>
      <c r="X23" s="241">
        <f t="shared" si="18"/>
        <v>0.25</v>
      </c>
      <c r="Y23" s="241">
        <f t="shared" si="19"/>
        <v>0.25</v>
      </c>
      <c r="Z23" s="240">
        <f>1/12</f>
        <v>8.3333333333333329E-2</v>
      </c>
      <c r="AA23" s="291"/>
      <c r="AB23" s="240">
        <f>1/12</f>
        <v>8.3333333333333329E-2</v>
      </c>
      <c r="AC23" s="291"/>
      <c r="AD23" s="240">
        <f>1/12</f>
        <v>8.3333333333333329E-2</v>
      </c>
      <c r="AE23" s="291"/>
      <c r="AF23" s="241">
        <f t="shared" si="20"/>
        <v>0.25</v>
      </c>
      <c r="AG23" s="241">
        <f t="shared" si="21"/>
        <v>0</v>
      </c>
      <c r="AH23" s="240">
        <f>1/12</f>
        <v>8.3333333333333329E-2</v>
      </c>
      <c r="AI23" s="291"/>
      <c r="AJ23" s="240">
        <f>1/12</f>
        <v>8.3333333333333329E-2</v>
      </c>
      <c r="AK23" s="291"/>
      <c r="AL23" s="240">
        <f>1/12</f>
        <v>8.3333333333333329E-2</v>
      </c>
      <c r="AM23" s="291"/>
      <c r="AN23" s="241">
        <f t="shared" si="22"/>
        <v>0.25</v>
      </c>
      <c r="AO23" s="241">
        <f t="shared" si="23"/>
        <v>0</v>
      </c>
      <c r="AP23" s="239">
        <v>100</v>
      </c>
      <c r="AQ23" s="239"/>
      <c r="AR23" s="239">
        <v>100</v>
      </c>
      <c r="AS23" s="239"/>
      <c r="AT23" s="239">
        <v>100</v>
      </c>
      <c r="AU23" s="239"/>
      <c r="AV23" s="244">
        <f t="shared" si="14"/>
        <v>1</v>
      </c>
      <c r="AW23" s="244">
        <f t="shared" si="9"/>
        <v>0.5</v>
      </c>
      <c r="AX23" s="233">
        <f t="shared" si="6"/>
        <v>1</v>
      </c>
      <c r="AY23" s="237">
        <f t="shared" si="15"/>
        <v>1</v>
      </c>
      <c r="AZ23" s="237">
        <f t="shared" si="10"/>
        <v>0.66666666666666663</v>
      </c>
      <c r="BA23" s="237">
        <f t="shared" si="11"/>
        <v>0.5</v>
      </c>
      <c r="BB23" s="224">
        <f t="shared" si="12"/>
        <v>0.5</v>
      </c>
      <c r="BC23" s="293" t="s">
        <v>207</v>
      </c>
      <c r="BD23" s="245">
        <f>BB23</f>
        <v>0.5</v>
      </c>
    </row>
  </sheetData>
  <sheetProtection algorithmName="SHA-512" hashValue="48W2FlOnJoQyeLuL7jVNGeLG9B8RTTetGoXm7cfbT6y1oKwfNCReboP4fyae7MnR2QYvXROQa4pZa2C7JtYOgg==" saltValue="wFt1fSXVIglz7npsMaB/nQ==" spinCount="100000" sheet="1" objects="1" scenarios="1" selectLockedCells="1" selectUnlockedCells="1"/>
  <mergeCells count="49">
    <mergeCell ref="AR5:AS5"/>
    <mergeCell ref="AP5:AQ5"/>
    <mergeCell ref="C8:C9"/>
    <mergeCell ref="C11:C13"/>
    <mergeCell ref="BD4:BD6"/>
    <mergeCell ref="AX4:BA5"/>
    <mergeCell ref="AF5:AG5"/>
    <mergeCell ref="AH5:AI5"/>
    <mergeCell ref="AJ5:AK5"/>
    <mergeCell ref="BB4:BB6"/>
    <mergeCell ref="AV4:AW5"/>
    <mergeCell ref="AN5:AO5"/>
    <mergeCell ref="C4:C6"/>
    <mergeCell ref="D4:D6"/>
    <mergeCell ref="J4:AU4"/>
    <mergeCell ref="AL5:AM5"/>
    <mergeCell ref="BD18:BD20"/>
    <mergeCell ref="BD8:BD13"/>
    <mergeCell ref="BD14:BD15"/>
    <mergeCell ref="BD16:BD17"/>
    <mergeCell ref="BC4:BC6"/>
    <mergeCell ref="E4:E6"/>
    <mergeCell ref="H4:I5"/>
    <mergeCell ref="F4:F6"/>
    <mergeCell ref="L5:M5"/>
    <mergeCell ref="G4:G6"/>
    <mergeCell ref="T5:U5"/>
    <mergeCell ref="V5:W5"/>
    <mergeCell ref="X5:Y5"/>
    <mergeCell ref="Z5:AA5"/>
    <mergeCell ref="N5:O5"/>
    <mergeCell ref="P5:Q5"/>
    <mergeCell ref="R5:S5"/>
    <mergeCell ref="C1:BC3"/>
    <mergeCell ref="A16:A17"/>
    <mergeCell ref="A18:A20"/>
    <mergeCell ref="A8:A13"/>
    <mergeCell ref="B18:B20"/>
    <mergeCell ref="A14:A15"/>
    <mergeCell ref="B8:B13"/>
    <mergeCell ref="B14:B15"/>
    <mergeCell ref="B16:B17"/>
    <mergeCell ref="J5:K5"/>
    <mergeCell ref="AB5:AC5"/>
    <mergeCell ref="AD5:AE5"/>
    <mergeCell ref="A1:B3"/>
    <mergeCell ref="A4:A6"/>
    <mergeCell ref="B4:B6"/>
    <mergeCell ref="AT5:AU5"/>
  </mergeCells>
  <conditionalFormatting sqref="BB7">
    <cfRule type="cellIs" dxfId="5" priority="7" operator="between">
      <formula>0.75</formula>
      <formula>0.85</formula>
    </cfRule>
    <cfRule type="cellIs" dxfId="4" priority="8" operator="greaterThan">
      <formula>0.85</formula>
    </cfRule>
    <cfRule type="cellIs" dxfId="3" priority="9" operator="lessThan">
      <formula>0.75</formula>
    </cfRule>
  </conditionalFormatting>
  <conditionalFormatting sqref="BB8:BB23">
    <cfRule type="cellIs" dxfId="2" priority="1" operator="between">
      <formula>0.75</formula>
      <formula>0.85</formula>
    </cfRule>
    <cfRule type="cellIs" dxfId="1" priority="2" operator="greaterThan">
      <formula>0.85</formula>
    </cfRule>
    <cfRule type="cellIs" dxfId="0" priority="3" operator="lessThan">
      <formula>0.75</formula>
    </cfRule>
  </conditionalFormatting>
  <dataValidations count="4">
    <dataValidation allowBlank="1" showInputMessage="1" showErrorMessage="1" promptTitle="Producto" prompt="Describa el resultado de lo que se espera alcanzar cuando se cumpla la meta" sqref="G7 G23 G16" xr:uid="{00000000-0002-0000-0100-000000000000}"/>
    <dataValidation allowBlank="1" showInputMessage="1" showErrorMessage="1" prompt="Registre el o los productos o entregables que servirán de evidencia  " sqref="G9:G13 G17" xr:uid="{00000000-0002-0000-0100-000001000000}"/>
    <dataValidation allowBlank="1" showInputMessage="1" showErrorMessage="1" prompt="Registre las actividades macro que se requieren para cumplir las metas" sqref="F22:I22 F17 F8:I13 AP22:AU22 AP8:AU13" xr:uid="{00000000-0002-0000-0100-000002000000}"/>
    <dataValidation allowBlank="1" showInputMessage="1" showErrorMessage="1" promptTitle="Actividades" prompt="Registre las actividades macro que se requieren realizar para lograr la meta" sqref="F23:I23 F7:I7 F16 AP23:AU23 AP7:AU7" xr:uid="{00000000-0002-0000-0100-000003000000}"/>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1"/>
  <sheetViews>
    <sheetView workbookViewId="0">
      <selection sqref="A1:AM1"/>
    </sheetView>
  </sheetViews>
  <sheetFormatPr baseColWidth="10" defaultRowHeight="15" x14ac:dyDescent="0.25"/>
  <sheetData>
    <row r="1" spans="1:39" x14ac:dyDescent="0.25">
      <c r="A1" t="s">
        <v>165</v>
      </c>
      <c r="B1" t="s">
        <v>165</v>
      </c>
      <c r="C1" t="s">
        <v>165</v>
      </c>
      <c r="D1" t="s">
        <v>165</v>
      </c>
      <c r="E1" t="s">
        <v>165</v>
      </c>
      <c r="F1" t="s">
        <v>165</v>
      </c>
      <c r="G1" t="s">
        <v>165</v>
      </c>
      <c r="H1" t="s">
        <v>165</v>
      </c>
      <c r="I1" t="s">
        <v>165</v>
      </c>
      <c r="J1" t="s">
        <v>165</v>
      </c>
      <c r="M1" t="s">
        <v>165</v>
      </c>
      <c r="N1" t="s">
        <v>166</v>
      </c>
      <c r="O1" t="s">
        <v>165</v>
      </c>
      <c r="P1" t="s">
        <v>167</v>
      </c>
      <c r="Q1" t="s">
        <v>165</v>
      </c>
      <c r="R1" t="s">
        <v>168</v>
      </c>
      <c r="S1" t="s">
        <v>165</v>
      </c>
      <c r="T1" t="s">
        <v>168</v>
      </c>
      <c r="U1" t="s">
        <v>165</v>
      </c>
      <c r="V1" t="s">
        <v>168</v>
      </c>
      <c r="W1" t="s">
        <v>165</v>
      </c>
      <c r="X1" t="s">
        <v>168</v>
      </c>
      <c r="Y1" t="s">
        <v>165</v>
      </c>
      <c r="Z1" t="s">
        <v>168</v>
      </c>
      <c r="AA1" t="s">
        <v>165</v>
      </c>
      <c r="AB1" t="s">
        <v>168</v>
      </c>
      <c r="AC1" t="s">
        <v>165</v>
      </c>
      <c r="AD1" t="s">
        <v>168</v>
      </c>
      <c r="AE1" t="s">
        <v>165</v>
      </c>
      <c r="AF1" t="s">
        <v>168</v>
      </c>
      <c r="AG1" t="s">
        <v>165</v>
      </c>
      <c r="AH1" t="s">
        <v>169</v>
      </c>
      <c r="AI1" t="s">
        <v>170</v>
      </c>
      <c r="AJ1" t="s">
        <v>171</v>
      </c>
      <c r="AK1" t="s">
        <v>172</v>
      </c>
      <c r="AL1" t="s">
        <v>173</v>
      </c>
      <c r="AM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D3"/>
  <sheetViews>
    <sheetView topLeftCell="A10" workbookViewId="0">
      <selection activeCell="A2" sqref="A2"/>
    </sheetView>
  </sheetViews>
  <sheetFormatPr baseColWidth="10" defaultRowHeight="15" x14ac:dyDescent="0.25"/>
  <sheetData>
    <row r="2" spans="1:56" s="1" customFormat="1" ht="342" x14ac:dyDescent="0.25">
      <c r="A2"/>
      <c r="B2"/>
      <c r="C2" s="136" t="s">
        <v>28</v>
      </c>
      <c r="D2" s="137">
        <v>0.3</v>
      </c>
      <c r="E2" s="138" t="s">
        <v>42</v>
      </c>
      <c r="F2" s="13" t="s">
        <v>126</v>
      </c>
      <c r="G2" s="14" t="s">
        <v>127</v>
      </c>
      <c r="H2" s="66">
        <v>1</v>
      </c>
      <c r="I2" s="66">
        <v>1</v>
      </c>
      <c r="J2" s="28">
        <v>93</v>
      </c>
      <c r="K2" s="28">
        <v>93</v>
      </c>
      <c r="L2" s="28">
        <v>20</v>
      </c>
      <c r="M2" s="28">
        <v>20</v>
      </c>
      <c r="N2" s="28">
        <v>300</v>
      </c>
      <c r="O2" s="28">
        <v>300</v>
      </c>
      <c r="P2" s="33">
        <f>SUM(J2,L2,N2)</f>
        <v>413</v>
      </c>
      <c r="Q2" s="33">
        <f>SUM(K2,M2,O2)</f>
        <v>413</v>
      </c>
      <c r="R2" s="28">
        <v>50</v>
      </c>
      <c r="S2" s="28">
        <v>50</v>
      </c>
      <c r="T2" s="28"/>
      <c r="U2" s="28"/>
      <c r="V2" s="28"/>
      <c r="W2" s="28"/>
      <c r="X2" s="33">
        <f>SUM(R2,T2,V2)</f>
        <v>50</v>
      </c>
      <c r="Y2" s="33">
        <f>SUM(S2,U2,W2)</f>
        <v>50</v>
      </c>
      <c r="Z2" s="28"/>
      <c r="AA2" s="28"/>
      <c r="AB2" s="28"/>
      <c r="AC2" s="28"/>
      <c r="AD2" s="28"/>
      <c r="AE2" s="28"/>
      <c r="AF2" s="33">
        <f>SUM(Z2,AB2,AD2)</f>
        <v>0</v>
      </c>
      <c r="AG2" s="33">
        <f>SUM(AA2,AC2,AE2)</f>
        <v>0</v>
      </c>
      <c r="AH2" s="28"/>
      <c r="AI2" s="28"/>
      <c r="AJ2" s="28"/>
      <c r="AK2" s="28"/>
      <c r="AL2" s="28"/>
      <c r="AM2" s="28"/>
      <c r="AN2" s="33">
        <f>SUM(AH2,AJ2,AL2)</f>
        <v>0</v>
      </c>
      <c r="AO2" s="33">
        <f>SUM(AI2,AK2,AM2)</f>
        <v>0</v>
      </c>
      <c r="AP2" s="45">
        <v>100</v>
      </c>
      <c r="AQ2" s="45"/>
      <c r="AR2" s="45">
        <v>100</v>
      </c>
      <c r="AS2" s="45"/>
      <c r="AT2" s="45">
        <v>100</v>
      </c>
      <c r="AU2" s="45"/>
      <c r="AV2" s="34">
        <f>SUM(P2,X2,AF2,AN2)</f>
        <v>463</v>
      </c>
      <c r="AW2" s="34">
        <f>SUM(Q2,Y2,AG2,AO2)</f>
        <v>463</v>
      </c>
      <c r="AX2" s="22">
        <f>IFERROR(Q2/P2,"")</f>
        <v>1</v>
      </c>
      <c r="AY2" s="22">
        <f>IFERROR((Q2+Y2)/(P2+X2),"")</f>
        <v>1</v>
      </c>
      <c r="AZ2" s="22">
        <f>IFERROR((Q2+Y2+AG2)/(P2+X2+AF2),"")</f>
        <v>1</v>
      </c>
      <c r="BA2" s="22">
        <f>IFERROR((Q2+Y2+AG2+AO2)/(P2+X2+AF2+AN2),"")</f>
        <v>1</v>
      </c>
      <c r="BB2" s="22">
        <f>IFERROR(AW2/AV2,"")</f>
        <v>1</v>
      </c>
      <c r="BC2" s="109" t="s">
        <v>133</v>
      </c>
      <c r="BD2"/>
    </row>
    <row r="3" spans="1:56" s="1" customFormat="1" ht="315" x14ac:dyDescent="0.25">
      <c r="A3"/>
      <c r="B3"/>
      <c r="C3" s="59" t="s">
        <v>27</v>
      </c>
      <c r="D3" s="60">
        <v>0.5</v>
      </c>
      <c r="E3" s="61" t="s">
        <v>40</v>
      </c>
      <c r="F3" s="62" t="s">
        <v>122</v>
      </c>
      <c r="G3" s="63" t="s">
        <v>123</v>
      </c>
      <c r="H3" s="66">
        <v>1</v>
      </c>
      <c r="I3" s="66">
        <v>1</v>
      </c>
      <c r="J3" s="28">
        <v>336</v>
      </c>
      <c r="K3" s="28">
        <v>336</v>
      </c>
      <c r="L3" s="28">
        <v>805</v>
      </c>
      <c r="M3" s="28">
        <v>805</v>
      </c>
      <c r="N3" s="28">
        <v>3874</v>
      </c>
      <c r="O3" s="28">
        <v>3874</v>
      </c>
      <c r="P3" s="33">
        <f>SUM(J3,L3,N3)</f>
        <v>5015</v>
      </c>
      <c r="Q3" s="33">
        <f>SUM(K3,M3,O3)</f>
        <v>5015</v>
      </c>
      <c r="R3" s="28">
        <v>408</v>
      </c>
      <c r="S3" s="28">
        <v>408</v>
      </c>
      <c r="T3" s="28"/>
      <c r="U3" s="28"/>
      <c r="V3" s="28"/>
      <c r="W3" s="28"/>
      <c r="X3" s="33">
        <f>SUM(R3,T3,V3)</f>
        <v>408</v>
      </c>
      <c r="Y3" s="33">
        <f>SUM(S3,U3,W3)</f>
        <v>408</v>
      </c>
      <c r="Z3" s="28"/>
      <c r="AA3" s="28"/>
      <c r="AB3" s="28"/>
      <c r="AC3" s="28"/>
      <c r="AD3" s="28"/>
      <c r="AE3" s="28"/>
      <c r="AF3" s="33">
        <f>SUM(Z3,AB3,AD3)</f>
        <v>0</v>
      </c>
      <c r="AG3" s="33">
        <f>SUM(AA3,AC3,AE3)</f>
        <v>0</v>
      </c>
      <c r="AH3" s="28"/>
      <c r="AI3" s="28"/>
      <c r="AJ3" s="28"/>
      <c r="AK3" s="28"/>
      <c r="AL3" s="28"/>
      <c r="AM3" s="28"/>
      <c r="AN3" s="33">
        <f>SUM(AH3,AJ3,AL3)</f>
        <v>0</v>
      </c>
      <c r="AO3" s="33">
        <f>SUM(AI3,AK3,AM3)</f>
        <v>0</v>
      </c>
      <c r="AP3" s="45">
        <v>100</v>
      </c>
      <c r="AQ3" s="45"/>
      <c r="AR3" s="45">
        <v>100</v>
      </c>
      <c r="AS3" s="45"/>
      <c r="AT3" s="45">
        <v>100</v>
      </c>
      <c r="AU3" s="45"/>
      <c r="AV3" s="21">
        <v>1</v>
      </c>
      <c r="AW3" s="21">
        <v>1</v>
      </c>
      <c r="AX3" s="22">
        <f>IFERROR(Q3/P3,"")</f>
        <v>1</v>
      </c>
      <c r="AY3" s="22">
        <f>IFERROR((Q3+Y3)/(P3+X3),"")</f>
        <v>1</v>
      </c>
      <c r="AZ3" s="22">
        <f>IFERROR((Q3+Y3+AG3)/(P3+X3+AF3),"")</f>
        <v>1</v>
      </c>
      <c r="BA3" s="22">
        <f>IFERROR((Q3+Y3+AG3+AO3)/(P3+X3+AF3+AN3),"")</f>
        <v>1</v>
      </c>
      <c r="BB3" s="22">
        <f>IFERROR(AW3/AV3,"")</f>
        <v>1</v>
      </c>
      <c r="BC3" s="109" t="s">
        <v>146</v>
      </c>
      <c r="BD3"/>
    </row>
  </sheetData>
  <dataValidations count="3">
    <dataValidation allowBlank="1" showInputMessage="1" showErrorMessage="1" promptTitle="Actividades" prompt="Registre las actividades macro que se requieren realizar para lograr la meta" sqref="F2" xr:uid="{00000000-0002-0000-0300-000000000000}"/>
    <dataValidation allowBlank="1" showInputMessage="1" showErrorMessage="1" promptTitle="Producto" prompt="Describa el resultado de lo que se espera alcanzar cuando se cumpla la meta" sqref="G2" xr:uid="{00000000-0002-0000-0300-000001000000}"/>
    <dataValidation allowBlank="1" showInputMessage="1" showErrorMessage="1" prompt="Registre la meta o las metas que se desarrollarán para el cumplimiento del Objetivo en 2021." sqref="D2:E2" xr:uid="{00000000-0002-0000-0300-000002000000}"/>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0"/>
  <sheetViews>
    <sheetView topLeftCell="B8" workbookViewId="0">
      <selection activeCell="D2" sqref="D2"/>
    </sheetView>
  </sheetViews>
  <sheetFormatPr baseColWidth="10" defaultColWidth="11.42578125" defaultRowHeight="14.25" x14ac:dyDescent="0.2"/>
  <cols>
    <col min="1" max="1" width="1.28515625" style="88" hidden="1" customWidth="1"/>
    <col min="2" max="2" width="38.28515625" style="88" customWidth="1"/>
    <col min="3" max="3" width="36.28515625" style="88" customWidth="1"/>
    <col min="4" max="4" width="28.28515625" style="88" customWidth="1"/>
    <col min="5" max="5" width="18.5703125" style="88" customWidth="1"/>
    <col min="6" max="16384" width="11.42578125" style="88"/>
  </cols>
  <sheetData>
    <row r="1" spans="2:5" x14ac:dyDescent="0.2">
      <c r="B1" s="87" t="s">
        <v>17</v>
      </c>
      <c r="C1" s="87" t="s">
        <v>68</v>
      </c>
      <c r="D1" s="87" t="s">
        <v>69</v>
      </c>
      <c r="E1" s="87" t="s">
        <v>51</v>
      </c>
    </row>
    <row r="2" spans="2:5" ht="77.25" customHeight="1" x14ac:dyDescent="0.2">
      <c r="B2" s="225" t="s">
        <v>19</v>
      </c>
      <c r="C2" s="90" t="s">
        <v>20</v>
      </c>
      <c r="D2" s="91" t="s">
        <v>78</v>
      </c>
      <c r="E2" s="92" t="s">
        <v>45</v>
      </c>
    </row>
    <row r="3" spans="2:5" ht="27" customHeight="1" x14ac:dyDescent="0.2">
      <c r="B3" s="460" t="s">
        <v>21</v>
      </c>
      <c r="C3" s="464" t="s">
        <v>22</v>
      </c>
      <c r="D3" s="93" t="s">
        <v>31</v>
      </c>
      <c r="E3" s="459" t="s">
        <v>46</v>
      </c>
    </row>
    <row r="4" spans="2:5" ht="27" customHeight="1" x14ac:dyDescent="0.2">
      <c r="B4" s="461"/>
      <c r="C4" s="464"/>
      <c r="D4" s="93" t="s">
        <v>32</v>
      </c>
      <c r="E4" s="459"/>
    </row>
    <row r="5" spans="2:5" ht="67.5" customHeight="1" x14ac:dyDescent="0.2">
      <c r="B5" s="461"/>
      <c r="C5" s="94" t="s">
        <v>23</v>
      </c>
      <c r="D5" s="93" t="s">
        <v>33</v>
      </c>
      <c r="E5" s="459"/>
    </row>
    <row r="6" spans="2:5" ht="36" customHeight="1" x14ac:dyDescent="0.2">
      <c r="B6" s="461"/>
      <c r="C6" s="465" t="s">
        <v>66</v>
      </c>
      <c r="D6" s="93" t="s">
        <v>65</v>
      </c>
      <c r="E6" s="459"/>
    </row>
    <row r="7" spans="2:5" ht="45" customHeight="1" x14ac:dyDescent="0.2">
      <c r="B7" s="461"/>
      <c r="C7" s="465"/>
      <c r="D7" s="93" t="s">
        <v>34</v>
      </c>
      <c r="E7" s="459"/>
    </row>
    <row r="8" spans="2:5" ht="27" x14ac:dyDescent="0.2">
      <c r="B8" s="461"/>
      <c r="C8" s="465"/>
      <c r="D8" s="93" t="s">
        <v>35</v>
      </c>
      <c r="E8" s="459"/>
    </row>
    <row r="9" spans="2:5" ht="33.75" customHeight="1" x14ac:dyDescent="0.2">
      <c r="B9" s="461"/>
      <c r="C9" s="95" t="s">
        <v>129</v>
      </c>
      <c r="D9" s="96" t="s">
        <v>36</v>
      </c>
      <c r="E9" s="459" t="s">
        <v>47</v>
      </c>
    </row>
    <row r="10" spans="2:5" ht="45" customHeight="1" x14ac:dyDescent="0.2">
      <c r="B10" s="462"/>
      <c r="C10" s="95" t="s">
        <v>67</v>
      </c>
      <c r="D10" s="96" t="s">
        <v>37</v>
      </c>
      <c r="E10" s="459"/>
    </row>
    <row r="11" spans="2:5" ht="32.25" customHeight="1" x14ac:dyDescent="0.2">
      <c r="B11" s="466" t="s">
        <v>24</v>
      </c>
      <c r="C11" s="97" t="s">
        <v>86</v>
      </c>
      <c r="D11" s="98" t="s">
        <v>38</v>
      </c>
      <c r="E11" s="459" t="s">
        <v>48</v>
      </c>
    </row>
    <row r="12" spans="2:5" ht="45" x14ac:dyDescent="0.2">
      <c r="B12" s="466"/>
      <c r="C12" s="97" t="s">
        <v>25</v>
      </c>
      <c r="D12" s="98" t="s">
        <v>91</v>
      </c>
      <c r="E12" s="459"/>
    </row>
    <row r="13" spans="2:5" ht="22.5" x14ac:dyDescent="0.2">
      <c r="B13" s="467" t="s">
        <v>0</v>
      </c>
      <c r="C13" s="99" t="s">
        <v>95</v>
      </c>
      <c r="D13" s="100" t="s">
        <v>94</v>
      </c>
      <c r="E13" s="459" t="s">
        <v>70</v>
      </c>
    </row>
    <row r="14" spans="2:5" ht="27" x14ac:dyDescent="0.2">
      <c r="B14" s="467"/>
      <c r="C14" s="99" t="s">
        <v>75</v>
      </c>
      <c r="D14" s="100" t="s">
        <v>39</v>
      </c>
      <c r="E14" s="459"/>
    </row>
    <row r="15" spans="2:5" ht="33.75" x14ac:dyDescent="0.2">
      <c r="B15" s="467"/>
      <c r="C15" s="99" t="s">
        <v>100</v>
      </c>
      <c r="D15" s="100" t="s">
        <v>103</v>
      </c>
      <c r="E15" s="459"/>
    </row>
    <row r="16" spans="2:5" ht="27" x14ac:dyDescent="0.2">
      <c r="B16" s="463" t="s">
        <v>26</v>
      </c>
      <c r="C16" s="101" t="s">
        <v>27</v>
      </c>
      <c r="D16" s="102" t="s">
        <v>40</v>
      </c>
      <c r="E16" s="459" t="s">
        <v>49</v>
      </c>
    </row>
    <row r="17" spans="2:5" ht="57.75" customHeight="1" x14ac:dyDescent="0.2">
      <c r="B17" s="463"/>
      <c r="C17" s="103" t="s">
        <v>28</v>
      </c>
      <c r="D17" s="102" t="s">
        <v>41</v>
      </c>
      <c r="E17" s="459"/>
    </row>
    <row r="18" spans="2:5" ht="60" customHeight="1" x14ac:dyDescent="0.2">
      <c r="B18" s="463"/>
      <c r="C18" s="103" t="s">
        <v>28</v>
      </c>
      <c r="D18" s="102" t="s">
        <v>42</v>
      </c>
      <c r="E18" s="459"/>
    </row>
    <row r="19" spans="2:5" ht="78.75" x14ac:dyDescent="0.2">
      <c r="B19" s="108" t="s">
        <v>29</v>
      </c>
      <c r="C19" s="104" t="s">
        <v>77</v>
      </c>
      <c r="D19" s="105" t="s">
        <v>106</v>
      </c>
      <c r="E19" s="89" t="s">
        <v>50</v>
      </c>
    </row>
    <row r="20" spans="2:5" ht="58.5" customHeight="1" x14ac:dyDescent="0.2">
      <c r="B20" s="108" t="s">
        <v>1</v>
      </c>
      <c r="C20" s="106" t="s">
        <v>30</v>
      </c>
      <c r="D20" s="107" t="s">
        <v>43</v>
      </c>
      <c r="E20" s="89" t="s">
        <v>45</v>
      </c>
    </row>
  </sheetData>
  <sheetProtection algorithmName="SHA-512" hashValue="QjMXUNgtKO6tEKd8Cmvblqy4vH2k3EMtEE0KG83qjggDc/VVHd+QBALc61i7gy27P5dGPe4EGlOPoFQmBMQskQ==" saltValue="aglt3s9Cvgw7YoizX0BBdg==" spinCount="100000" sheet="1" objects="1" scenarios="1" selectLockedCells="1" selectUnlockedCells="1"/>
  <mergeCells count="11">
    <mergeCell ref="E13:E15"/>
    <mergeCell ref="E16:E18"/>
    <mergeCell ref="B3:B10"/>
    <mergeCell ref="B16:B18"/>
    <mergeCell ref="E3:E8"/>
    <mergeCell ref="E9:E10"/>
    <mergeCell ref="E11:E12"/>
    <mergeCell ref="C3:C4"/>
    <mergeCell ref="C6:C8"/>
    <mergeCell ref="B11:B12"/>
    <mergeCell ref="B13:B15"/>
  </mergeCells>
  <dataValidations count="1">
    <dataValidation allowBlank="1" showInputMessage="1" showErrorMessage="1" prompt="Registre la meta o las metas que se desarrollarán para el cumplimiento del Objetivo en 2021." sqref="D17:D18" xr:uid="{00000000-0002-0000-0400-000000000000}"/>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BD27"/>
  <sheetViews>
    <sheetView zoomScale="107" zoomScaleNormal="107" workbookViewId="0">
      <selection activeCell="BC9" sqref="BC9"/>
    </sheetView>
  </sheetViews>
  <sheetFormatPr baseColWidth="10" defaultColWidth="22.42578125" defaultRowHeight="11.25" x14ac:dyDescent="0.2"/>
  <cols>
    <col min="1" max="1" width="10.42578125" style="1" customWidth="1"/>
    <col min="2" max="2" width="22.5703125" style="1" customWidth="1"/>
    <col min="3" max="3" width="22.5703125" style="4" customWidth="1"/>
    <col min="4" max="4" width="11.28515625" style="1" customWidth="1"/>
    <col min="5" max="5" width="19.28515625" style="1" customWidth="1"/>
    <col min="6" max="6" width="53" style="1" customWidth="1"/>
    <col min="7" max="7" width="29.42578125" style="1" customWidth="1"/>
    <col min="8" max="8" width="6.28515625" style="1" customWidth="1"/>
    <col min="9" max="9" width="6.42578125" style="1" customWidth="1"/>
    <col min="10" max="15" width="5.42578125" style="1" customWidth="1"/>
    <col min="16" max="16" width="5.85546875" style="1" customWidth="1"/>
    <col min="17" max="17" width="6.5703125" style="1" customWidth="1"/>
    <col min="18" max="18" width="5.140625" style="1" customWidth="1"/>
    <col min="19" max="19" width="5.28515625" style="1" customWidth="1"/>
    <col min="20" max="20" width="5.42578125" style="1" customWidth="1"/>
    <col min="21" max="21" width="7.140625" style="1" customWidth="1"/>
    <col min="22" max="22" width="5.42578125" style="1" customWidth="1"/>
    <col min="23" max="23" width="4.5703125" style="1" customWidth="1"/>
    <col min="24" max="25" width="5.7109375" style="1" customWidth="1"/>
    <col min="26" max="26" width="5.42578125" style="1" customWidth="1"/>
    <col min="27" max="27" width="4.5703125" style="1" customWidth="1"/>
    <col min="28" max="28" width="5.42578125" style="1" customWidth="1"/>
    <col min="29" max="29" width="4.5703125" style="1" customWidth="1"/>
    <col min="30" max="30" width="5.42578125" style="1" customWidth="1"/>
    <col min="31" max="33" width="4.5703125" style="1" customWidth="1"/>
    <col min="34" max="34" width="5.42578125" style="1" customWidth="1"/>
    <col min="35" max="35" width="4.5703125" style="1" customWidth="1"/>
    <col min="36" max="36" width="5.42578125" style="1" customWidth="1"/>
    <col min="37" max="37" width="4.5703125" style="1" customWidth="1"/>
    <col min="38" max="38" width="5.42578125" style="1" customWidth="1"/>
    <col min="39" max="39" width="4.5703125" style="1" customWidth="1"/>
    <col min="40" max="40" width="5.28515625" style="1" customWidth="1"/>
    <col min="41" max="41" width="3.85546875" style="1" customWidth="1"/>
    <col min="42" max="47" width="5" style="1" customWidth="1"/>
    <col min="48" max="48" width="9.28515625" style="1" customWidth="1"/>
    <col min="49" max="49" width="10.140625" style="1" customWidth="1"/>
    <col min="50" max="50" width="7.140625" style="1" hidden="1" customWidth="1"/>
    <col min="51" max="51" width="7.5703125" style="1" hidden="1" customWidth="1"/>
    <col min="52" max="53" width="7.42578125" style="1" hidden="1" customWidth="1"/>
    <col min="54" max="54" width="10.42578125" style="1" customWidth="1"/>
    <col min="55" max="55" width="40" style="1" customWidth="1"/>
    <col min="56" max="56" width="12.85546875" style="1" customWidth="1"/>
    <col min="57" max="16384" width="22.42578125" style="1"/>
  </cols>
  <sheetData>
    <row r="1" spans="1:56" ht="21" customHeight="1" x14ac:dyDescent="0.2">
      <c r="A1" s="294"/>
      <c r="B1" s="294"/>
      <c r="C1" s="297" t="s">
        <v>130</v>
      </c>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297"/>
      <c r="AJ1" s="297"/>
      <c r="AK1" s="297"/>
      <c r="AL1" s="297"/>
      <c r="AM1" s="297"/>
      <c r="AN1" s="297"/>
      <c r="AO1" s="297"/>
      <c r="AP1" s="297"/>
      <c r="AQ1" s="297"/>
      <c r="AR1" s="297"/>
      <c r="AS1" s="297"/>
      <c r="AT1" s="297"/>
      <c r="AU1" s="297"/>
      <c r="AV1" s="297"/>
      <c r="AW1" s="297"/>
      <c r="BC1" s="112" t="s">
        <v>141</v>
      </c>
    </row>
    <row r="2" spans="1:56" ht="27" customHeight="1" x14ac:dyDescent="0.2">
      <c r="A2" s="295"/>
      <c r="B2" s="295"/>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BC2" s="112" t="s">
        <v>143</v>
      </c>
    </row>
    <row r="3" spans="1:56" ht="34.5" customHeight="1" thickBot="1" x14ac:dyDescent="0.25">
      <c r="A3" s="296"/>
      <c r="B3" s="296"/>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99"/>
      <c r="AU3" s="299"/>
      <c r="AV3" s="299"/>
      <c r="AW3" s="299"/>
      <c r="BC3" s="112" t="s">
        <v>142</v>
      </c>
    </row>
    <row r="4" spans="1:56" ht="12" customHeight="1" thickBot="1" x14ac:dyDescent="0.25">
      <c r="A4" s="2"/>
      <c r="B4" s="2"/>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6"/>
      <c r="AW4" s="6"/>
      <c r="AX4" s="6"/>
      <c r="AY4" s="6"/>
      <c r="AZ4" s="6"/>
      <c r="BA4" s="6"/>
      <c r="BB4" s="6"/>
    </row>
    <row r="5" spans="1:56" ht="22.5" customHeight="1" x14ac:dyDescent="0.2">
      <c r="A5" s="300" t="s">
        <v>51</v>
      </c>
      <c r="B5" s="302" t="s">
        <v>17</v>
      </c>
      <c r="C5" s="302" t="s">
        <v>18</v>
      </c>
      <c r="D5" s="468" t="s">
        <v>154</v>
      </c>
      <c r="E5" s="302" t="s">
        <v>16</v>
      </c>
      <c r="F5" s="302" t="s">
        <v>15</v>
      </c>
      <c r="G5" s="302" t="s">
        <v>14</v>
      </c>
      <c r="H5" s="470" t="s">
        <v>148</v>
      </c>
      <c r="I5" s="471"/>
      <c r="J5" s="313" t="s">
        <v>147</v>
      </c>
      <c r="K5" s="314"/>
      <c r="L5" s="314"/>
      <c r="M5" s="314"/>
      <c r="N5" s="314"/>
      <c r="O5" s="314"/>
      <c r="P5" s="314"/>
      <c r="Q5" s="314"/>
      <c r="R5" s="314"/>
      <c r="S5" s="315"/>
      <c r="T5" s="118"/>
      <c r="U5" s="118"/>
      <c r="V5" s="118"/>
      <c r="W5" s="118"/>
      <c r="X5" s="118"/>
      <c r="Y5" s="118"/>
      <c r="Z5" s="118"/>
      <c r="AA5" s="118"/>
      <c r="AB5" s="118"/>
      <c r="AC5" s="118"/>
      <c r="AD5" s="118"/>
      <c r="AE5" s="118"/>
      <c r="AF5" s="118"/>
      <c r="AG5" s="118"/>
      <c r="AH5" s="118"/>
      <c r="AI5" s="118"/>
      <c r="AJ5" s="118"/>
      <c r="AK5" s="118"/>
      <c r="AL5" s="118"/>
      <c r="AM5" s="118"/>
      <c r="AN5" s="118"/>
      <c r="AO5" s="118"/>
      <c r="AP5" s="316"/>
      <c r="AQ5" s="317"/>
      <c r="AR5" s="317"/>
      <c r="AS5" s="317"/>
      <c r="AT5" s="317"/>
      <c r="AU5" s="318"/>
      <c r="AV5" s="319">
        <v>2021</v>
      </c>
      <c r="AW5" s="319"/>
      <c r="AX5" s="321" t="s">
        <v>9</v>
      </c>
      <c r="AY5" s="322"/>
      <c r="AZ5" s="322"/>
      <c r="BA5" s="323"/>
      <c r="BB5" s="319" t="s">
        <v>8</v>
      </c>
      <c r="BC5" s="327" t="s">
        <v>134</v>
      </c>
      <c r="BD5" s="474" t="s">
        <v>140</v>
      </c>
    </row>
    <row r="6" spans="1:56" ht="18" customHeight="1" x14ac:dyDescent="0.2">
      <c r="A6" s="301"/>
      <c r="B6" s="303"/>
      <c r="C6" s="303"/>
      <c r="D6" s="469"/>
      <c r="E6" s="303"/>
      <c r="F6" s="303"/>
      <c r="G6" s="303"/>
      <c r="H6" s="472"/>
      <c r="I6" s="473"/>
      <c r="J6" s="330" t="s">
        <v>110</v>
      </c>
      <c r="K6" s="330"/>
      <c r="L6" s="330" t="s">
        <v>111</v>
      </c>
      <c r="M6" s="330"/>
      <c r="N6" s="330" t="s">
        <v>112</v>
      </c>
      <c r="O6" s="330"/>
      <c r="P6" s="477" t="s">
        <v>13</v>
      </c>
      <c r="Q6" s="477"/>
      <c r="R6" s="330" t="s">
        <v>113</v>
      </c>
      <c r="S6" s="330"/>
      <c r="T6" s="330" t="s">
        <v>114</v>
      </c>
      <c r="U6" s="330"/>
      <c r="V6" s="330" t="s">
        <v>115</v>
      </c>
      <c r="W6" s="330"/>
      <c r="X6" s="329" t="s">
        <v>12</v>
      </c>
      <c r="Y6" s="329"/>
      <c r="Z6" s="330" t="s">
        <v>116</v>
      </c>
      <c r="AA6" s="330"/>
      <c r="AB6" s="330" t="s">
        <v>117</v>
      </c>
      <c r="AC6" s="330"/>
      <c r="AD6" s="330" t="s">
        <v>118</v>
      </c>
      <c r="AE6" s="330"/>
      <c r="AF6" s="329" t="s">
        <v>11</v>
      </c>
      <c r="AG6" s="329"/>
      <c r="AH6" s="330" t="s">
        <v>119</v>
      </c>
      <c r="AI6" s="330"/>
      <c r="AJ6" s="330" t="s">
        <v>120</v>
      </c>
      <c r="AK6" s="330"/>
      <c r="AL6" s="330" t="s">
        <v>121</v>
      </c>
      <c r="AM6" s="330"/>
      <c r="AN6" s="329" t="s">
        <v>10</v>
      </c>
      <c r="AO6" s="329"/>
      <c r="AP6" s="306">
        <v>2022</v>
      </c>
      <c r="AQ6" s="306"/>
      <c r="AR6" s="306">
        <v>2023</v>
      </c>
      <c r="AS6" s="306"/>
      <c r="AT6" s="306">
        <v>2024</v>
      </c>
      <c r="AU6" s="306"/>
      <c r="AV6" s="320"/>
      <c r="AW6" s="320"/>
      <c r="AX6" s="324"/>
      <c r="AY6" s="325"/>
      <c r="AZ6" s="325"/>
      <c r="BA6" s="326"/>
      <c r="BB6" s="320"/>
      <c r="BC6" s="328"/>
      <c r="BD6" s="475"/>
    </row>
    <row r="7" spans="1:56" s="3" customFormat="1" ht="26.25" customHeight="1" thickBot="1" x14ac:dyDescent="0.3">
      <c r="A7" s="301"/>
      <c r="B7" s="303"/>
      <c r="C7" s="303"/>
      <c r="D7" s="469"/>
      <c r="E7" s="303"/>
      <c r="F7" s="303"/>
      <c r="G7" s="303"/>
      <c r="H7" s="7" t="s">
        <v>7</v>
      </c>
      <c r="I7" s="7" t="s">
        <v>6</v>
      </c>
      <c r="J7" s="9" t="s">
        <v>7</v>
      </c>
      <c r="K7" s="115" t="s">
        <v>6</v>
      </c>
      <c r="L7" s="9" t="s">
        <v>7</v>
      </c>
      <c r="M7" s="115" t="s">
        <v>6</v>
      </c>
      <c r="N7" s="9" t="s">
        <v>7</v>
      </c>
      <c r="O7" s="115" t="s">
        <v>6</v>
      </c>
      <c r="P7" s="82" t="s">
        <v>7</v>
      </c>
      <c r="Q7" s="116" t="s">
        <v>6</v>
      </c>
      <c r="R7" s="9" t="s">
        <v>7</v>
      </c>
      <c r="S7" s="115" t="s">
        <v>6</v>
      </c>
      <c r="T7" s="9" t="s">
        <v>7</v>
      </c>
      <c r="U7" s="115" t="s">
        <v>6</v>
      </c>
      <c r="V7" s="9" t="s">
        <v>7</v>
      </c>
      <c r="W7" s="115" t="s">
        <v>6</v>
      </c>
      <c r="X7" s="83" t="s">
        <v>7</v>
      </c>
      <c r="Y7" s="114" t="s">
        <v>6</v>
      </c>
      <c r="Z7" s="9" t="s">
        <v>7</v>
      </c>
      <c r="AA7" s="115" t="s">
        <v>6</v>
      </c>
      <c r="AB7" s="9" t="s">
        <v>7</v>
      </c>
      <c r="AC7" s="115" t="s">
        <v>6</v>
      </c>
      <c r="AD7" s="9" t="s">
        <v>7</v>
      </c>
      <c r="AE7" s="115" t="s">
        <v>6</v>
      </c>
      <c r="AF7" s="83" t="s">
        <v>7</v>
      </c>
      <c r="AG7" s="114" t="s">
        <v>6</v>
      </c>
      <c r="AH7" s="9" t="s">
        <v>7</v>
      </c>
      <c r="AI7" s="115" t="s">
        <v>6</v>
      </c>
      <c r="AJ7" s="9" t="s">
        <v>7</v>
      </c>
      <c r="AK7" s="115" t="s">
        <v>6</v>
      </c>
      <c r="AL7" s="9" t="s">
        <v>7</v>
      </c>
      <c r="AM7" s="115" t="s">
        <v>6</v>
      </c>
      <c r="AN7" s="83" t="s">
        <v>7</v>
      </c>
      <c r="AO7" s="114" t="s">
        <v>6</v>
      </c>
      <c r="AP7" s="8" t="s">
        <v>7</v>
      </c>
      <c r="AQ7" s="8" t="s">
        <v>6</v>
      </c>
      <c r="AR7" s="8" t="s">
        <v>7</v>
      </c>
      <c r="AS7" s="8" t="s">
        <v>6</v>
      </c>
      <c r="AT7" s="8" t="s">
        <v>7</v>
      </c>
      <c r="AU7" s="8" t="s">
        <v>6</v>
      </c>
      <c r="AV7" s="113" t="s">
        <v>7</v>
      </c>
      <c r="AW7" s="113" t="s">
        <v>6</v>
      </c>
      <c r="AX7" s="113" t="s">
        <v>5</v>
      </c>
      <c r="AY7" s="113" t="s">
        <v>4</v>
      </c>
      <c r="AZ7" s="113" t="s">
        <v>3</v>
      </c>
      <c r="BA7" s="113" t="s">
        <v>2</v>
      </c>
      <c r="BB7" s="320"/>
      <c r="BC7" s="328"/>
      <c r="BD7" s="476"/>
    </row>
    <row r="8" spans="1:56" ht="84.75" customHeight="1" x14ac:dyDescent="0.2">
      <c r="A8" s="331" t="s">
        <v>45</v>
      </c>
      <c r="B8" s="333" t="s">
        <v>19</v>
      </c>
      <c r="C8" s="11" t="s">
        <v>20</v>
      </c>
      <c r="D8" s="12">
        <v>0.5</v>
      </c>
      <c r="E8" s="10" t="s">
        <v>78</v>
      </c>
      <c r="F8" s="13" t="s">
        <v>44</v>
      </c>
      <c r="G8" s="14" t="s">
        <v>135</v>
      </c>
      <c r="H8" s="12">
        <v>1</v>
      </c>
      <c r="I8" s="12">
        <v>1</v>
      </c>
      <c r="J8" s="15">
        <v>0.08</v>
      </c>
      <c r="K8" s="16">
        <v>0.08</v>
      </c>
      <c r="L8" s="15">
        <v>0.08</v>
      </c>
      <c r="M8" s="16">
        <v>0.08</v>
      </c>
      <c r="N8" s="15">
        <v>0.08</v>
      </c>
      <c r="O8" s="16">
        <v>0.08</v>
      </c>
      <c r="P8" s="17">
        <f t="shared" ref="P8:Q23" si="0">SUM(J8,L8,N8)</f>
        <v>0.24</v>
      </c>
      <c r="Q8" s="17">
        <f t="shared" si="0"/>
        <v>0.24</v>
      </c>
      <c r="R8" s="15">
        <v>0.09</v>
      </c>
      <c r="S8" s="16">
        <v>0.09</v>
      </c>
      <c r="T8" s="15">
        <v>0.1</v>
      </c>
      <c r="U8" s="16"/>
      <c r="V8" s="15">
        <v>0.08</v>
      </c>
      <c r="W8" s="16"/>
      <c r="X8" s="17">
        <f t="shared" ref="X8:Y23" si="1">SUM(R8,T8,V8)</f>
        <v>0.27</v>
      </c>
      <c r="Y8" s="17">
        <f t="shared" si="1"/>
        <v>0.09</v>
      </c>
      <c r="Z8" s="15">
        <v>0.08</v>
      </c>
      <c r="AA8" s="18"/>
      <c r="AB8" s="15">
        <v>0.08</v>
      </c>
      <c r="AC8" s="18"/>
      <c r="AD8" s="15">
        <v>0.09</v>
      </c>
      <c r="AE8" s="19"/>
      <c r="AF8" s="17">
        <f t="shared" ref="AF8:AG23" si="2">SUM(Z8,AB8,AD8)</f>
        <v>0.25</v>
      </c>
      <c r="AG8" s="17">
        <f t="shared" si="2"/>
        <v>0</v>
      </c>
      <c r="AH8" s="15">
        <v>0.08</v>
      </c>
      <c r="AI8" s="18"/>
      <c r="AJ8" s="15">
        <v>0.08</v>
      </c>
      <c r="AK8" s="18"/>
      <c r="AL8" s="15">
        <v>0.08</v>
      </c>
      <c r="AM8" s="19"/>
      <c r="AN8" s="17">
        <f t="shared" ref="AN8:AO23" si="3">SUM(AH8,AJ8,AL8)</f>
        <v>0.24</v>
      </c>
      <c r="AO8" s="17">
        <f t="shared" si="3"/>
        <v>0</v>
      </c>
      <c r="AP8" s="20">
        <v>1</v>
      </c>
      <c r="AQ8" s="20"/>
      <c r="AR8" s="20">
        <v>1</v>
      </c>
      <c r="AS8" s="20"/>
      <c r="AT8" s="20">
        <v>1</v>
      </c>
      <c r="AU8" s="20"/>
      <c r="AV8" s="21">
        <f t="shared" ref="AV8:AW22" si="4">SUM(P8,X8,AF8,AN8)</f>
        <v>1</v>
      </c>
      <c r="AW8" s="21">
        <f t="shared" si="4"/>
        <v>0.32999999999999996</v>
      </c>
      <c r="AX8" s="22">
        <f>IFERROR(Q8/P8,"")</f>
        <v>1</v>
      </c>
      <c r="AY8" s="22">
        <f t="shared" ref="AY8:AY27" si="5">IFERROR((Q8+Y8)/(P8+X8),"")</f>
        <v>0.64705882352941169</v>
      </c>
      <c r="AZ8" s="22">
        <f t="shared" ref="AZ8:AZ27" si="6">IFERROR((Q8+Y8+AG8)/(P8+X8+AF8),"")</f>
        <v>0.43421052631578944</v>
      </c>
      <c r="BA8" s="22">
        <f t="shared" ref="BA8:BA27" si="7">IFERROR((Q8+Y8+AG8+AO8)/(P8+X8+AF8+AN8),"")</f>
        <v>0.32999999999999996</v>
      </c>
      <c r="BB8" s="84">
        <f t="shared" ref="BB8:BB27" si="8">IFERROR(AW8/AV8,"")</f>
        <v>0.32999999999999996</v>
      </c>
      <c r="BC8" s="109" t="s">
        <v>107</v>
      </c>
      <c r="BD8" s="335">
        <v>0.16500000000000001</v>
      </c>
    </row>
    <row r="9" spans="1:56" ht="66" customHeight="1" x14ac:dyDescent="0.2">
      <c r="A9" s="332"/>
      <c r="B9" s="334"/>
      <c r="C9" s="11" t="s">
        <v>144</v>
      </c>
      <c r="D9" s="12">
        <v>0.5</v>
      </c>
      <c r="E9" s="10" t="s">
        <v>136</v>
      </c>
      <c r="F9" s="13" t="s">
        <v>137</v>
      </c>
      <c r="G9" s="14" t="s">
        <v>138</v>
      </c>
      <c r="H9" s="12">
        <v>0</v>
      </c>
      <c r="I9" s="12">
        <v>0</v>
      </c>
      <c r="J9" s="15">
        <v>0</v>
      </c>
      <c r="K9" s="16">
        <v>0</v>
      </c>
      <c r="L9" s="15">
        <v>0</v>
      </c>
      <c r="M9" s="16">
        <v>0</v>
      </c>
      <c r="N9" s="15">
        <v>0</v>
      </c>
      <c r="O9" s="16">
        <v>0</v>
      </c>
      <c r="P9" s="17">
        <f t="shared" si="0"/>
        <v>0</v>
      </c>
      <c r="Q9" s="17">
        <f t="shared" si="0"/>
        <v>0</v>
      </c>
      <c r="R9" s="15">
        <v>0</v>
      </c>
      <c r="S9" s="16">
        <v>0</v>
      </c>
      <c r="T9" s="15">
        <v>0</v>
      </c>
      <c r="U9" s="16"/>
      <c r="V9" s="15">
        <v>0.05</v>
      </c>
      <c r="W9" s="16"/>
      <c r="X9" s="17">
        <f t="shared" si="1"/>
        <v>0.05</v>
      </c>
      <c r="Y9" s="17">
        <f t="shared" si="1"/>
        <v>0</v>
      </c>
      <c r="Z9" s="15">
        <v>0.15</v>
      </c>
      <c r="AA9" s="18"/>
      <c r="AB9" s="15">
        <v>0.2</v>
      </c>
      <c r="AC9" s="18"/>
      <c r="AD9" s="15">
        <v>0.25</v>
      </c>
      <c r="AE9" s="19"/>
      <c r="AF9" s="17">
        <f t="shared" si="2"/>
        <v>0.6</v>
      </c>
      <c r="AG9" s="17">
        <f t="shared" si="2"/>
        <v>0</v>
      </c>
      <c r="AH9" s="15">
        <v>0.2</v>
      </c>
      <c r="AI9" s="18"/>
      <c r="AJ9" s="15">
        <v>0.15</v>
      </c>
      <c r="AK9" s="18"/>
      <c r="AL9" s="15">
        <v>0</v>
      </c>
      <c r="AM9" s="19"/>
      <c r="AN9" s="17">
        <f t="shared" si="3"/>
        <v>0.35</v>
      </c>
      <c r="AO9" s="17">
        <f t="shared" si="3"/>
        <v>0</v>
      </c>
      <c r="AP9" s="20">
        <v>1</v>
      </c>
      <c r="AQ9" s="20"/>
      <c r="AR9" s="20">
        <v>1</v>
      </c>
      <c r="AS9" s="20"/>
      <c r="AT9" s="20">
        <v>1</v>
      </c>
      <c r="AU9" s="20"/>
      <c r="AV9" s="21">
        <f t="shared" si="4"/>
        <v>1</v>
      </c>
      <c r="AW9" s="21">
        <f t="shared" si="4"/>
        <v>0</v>
      </c>
      <c r="AX9" s="22" t="str">
        <f>IFERROR(Q9/P9,"")</f>
        <v/>
      </c>
      <c r="AY9" s="22">
        <f t="shared" si="5"/>
        <v>0</v>
      </c>
      <c r="AZ9" s="22">
        <f t="shared" si="6"/>
        <v>0</v>
      </c>
      <c r="BA9" s="22">
        <f t="shared" si="7"/>
        <v>0</v>
      </c>
      <c r="BB9" s="84">
        <f t="shared" si="8"/>
        <v>0</v>
      </c>
      <c r="BC9" s="109" t="s">
        <v>145</v>
      </c>
      <c r="BD9" s="336"/>
    </row>
    <row r="10" spans="1:56" ht="80.25" customHeight="1" x14ac:dyDescent="0.2">
      <c r="A10" s="337" t="s">
        <v>46</v>
      </c>
      <c r="B10" s="338" t="s">
        <v>21</v>
      </c>
      <c r="C10" s="338" t="s">
        <v>22</v>
      </c>
      <c r="D10" s="24">
        <v>0.5</v>
      </c>
      <c r="E10" s="25" t="s">
        <v>31</v>
      </c>
      <c r="F10" s="26" t="s">
        <v>52</v>
      </c>
      <c r="G10" s="26" t="s">
        <v>52</v>
      </c>
      <c r="H10" s="24">
        <v>1</v>
      </c>
      <c r="I10" s="24">
        <v>1</v>
      </c>
      <c r="J10" s="20">
        <v>0</v>
      </c>
      <c r="K10" s="20">
        <v>0</v>
      </c>
      <c r="L10" s="20">
        <v>0</v>
      </c>
      <c r="M10" s="20">
        <v>0</v>
      </c>
      <c r="N10" s="20">
        <v>0</v>
      </c>
      <c r="O10" s="20">
        <v>0</v>
      </c>
      <c r="P10" s="17">
        <f t="shared" si="0"/>
        <v>0</v>
      </c>
      <c r="Q10" s="17">
        <f t="shared" si="0"/>
        <v>0</v>
      </c>
      <c r="R10" s="20">
        <v>0</v>
      </c>
      <c r="S10" s="20">
        <v>0</v>
      </c>
      <c r="T10" s="27">
        <v>0.125</v>
      </c>
      <c r="U10" s="20"/>
      <c r="V10" s="27">
        <v>0.125</v>
      </c>
      <c r="W10" s="20"/>
      <c r="X10" s="17">
        <f t="shared" si="1"/>
        <v>0.25</v>
      </c>
      <c r="Y10" s="17">
        <f t="shared" si="1"/>
        <v>0</v>
      </c>
      <c r="Z10" s="27">
        <v>0.125</v>
      </c>
      <c r="AA10" s="27"/>
      <c r="AB10" s="27">
        <v>0.125</v>
      </c>
      <c r="AC10" s="27"/>
      <c r="AD10" s="27">
        <v>0.125</v>
      </c>
      <c r="AE10" s="20"/>
      <c r="AF10" s="17">
        <f t="shared" si="2"/>
        <v>0.375</v>
      </c>
      <c r="AG10" s="17">
        <f t="shared" si="2"/>
        <v>0</v>
      </c>
      <c r="AH10" s="27">
        <v>0.125</v>
      </c>
      <c r="AI10" s="27"/>
      <c r="AJ10" s="27">
        <v>0.125</v>
      </c>
      <c r="AK10" s="27"/>
      <c r="AL10" s="27">
        <v>0.125</v>
      </c>
      <c r="AM10" s="20"/>
      <c r="AN10" s="17">
        <f t="shared" si="3"/>
        <v>0.375</v>
      </c>
      <c r="AO10" s="17">
        <f t="shared" si="3"/>
        <v>0</v>
      </c>
      <c r="AP10" s="28">
        <v>100</v>
      </c>
      <c r="AQ10" s="28"/>
      <c r="AR10" s="28">
        <v>100</v>
      </c>
      <c r="AS10" s="28"/>
      <c r="AT10" s="28">
        <v>100</v>
      </c>
      <c r="AU10" s="28"/>
      <c r="AV10" s="21">
        <f t="shared" si="4"/>
        <v>1</v>
      </c>
      <c r="AW10" s="21">
        <f t="shared" si="4"/>
        <v>0</v>
      </c>
      <c r="AX10" s="22" t="str">
        <f t="shared" ref="AX10:AX27" si="9">IFERROR(Q10/P10,"")</f>
        <v/>
      </c>
      <c r="AY10" s="22">
        <f t="shared" si="5"/>
        <v>0</v>
      </c>
      <c r="AZ10" s="22">
        <f t="shared" si="6"/>
        <v>0</v>
      </c>
      <c r="BA10" s="22">
        <f t="shared" si="7"/>
        <v>0</v>
      </c>
      <c r="BB10" s="84">
        <f t="shared" si="8"/>
        <v>0</v>
      </c>
      <c r="BC10" s="109" t="s">
        <v>79</v>
      </c>
      <c r="BD10" s="341">
        <v>6.8000000000000005E-2</v>
      </c>
    </row>
    <row r="11" spans="1:56" ht="65.25" customHeight="1" x14ac:dyDescent="0.2">
      <c r="A11" s="337"/>
      <c r="B11" s="339"/>
      <c r="C11" s="340"/>
      <c r="D11" s="24">
        <v>0.5</v>
      </c>
      <c r="E11" s="25" t="s">
        <v>32</v>
      </c>
      <c r="F11" s="26" t="s">
        <v>52</v>
      </c>
      <c r="G11" s="29" t="s">
        <v>53</v>
      </c>
      <c r="H11" s="24">
        <v>1</v>
      </c>
      <c r="I11" s="24">
        <v>1</v>
      </c>
      <c r="J11" s="20">
        <v>0</v>
      </c>
      <c r="K11" s="20">
        <v>0</v>
      </c>
      <c r="L11" s="20">
        <v>0</v>
      </c>
      <c r="M11" s="20">
        <v>0</v>
      </c>
      <c r="N11" s="20">
        <v>0</v>
      </c>
      <c r="O11" s="20">
        <v>0</v>
      </c>
      <c r="P11" s="17">
        <f t="shared" si="0"/>
        <v>0</v>
      </c>
      <c r="Q11" s="17">
        <f t="shared" si="0"/>
        <v>0</v>
      </c>
      <c r="R11" s="20">
        <v>0.05</v>
      </c>
      <c r="S11" s="20">
        <v>0.05</v>
      </c>
      <c r="T11" s="20">
        <v>0.05</v>
      </c>
      <c r="U11" s="20"/>
      <c r="V11" s="20">
        <v>0.1</v>
      </c>
      <c r="W11" s="20"/>
      <c r="X11" s="17">
        <f t="shared" si="1"/>
        <v>0.2</v>
      </c>
      <c r="Y11" s="17">
        <f t="shared" si="1"/>
        <v>0.05</v>
      </c>
      <c r="Z11" s="20">
        <v>0.15</v>
      </c>
      <c r="AA11" s="20"/>
      <c r="AB11" s="20">
        <v>0.15</v>
      </c>
      <c r="AC11" s="20"/>
      <c r="AD11" s="20">
        <v>0.1</v>
      </c>
      <c r="AE11" s="20"/>
      <c r="AF11" s="17">
        <f t="shared" si="2"/>
        <v>0.4</v>
      </c>
      <c r="AG11" s="17">
        <f t="shared" si="2"/>
        <v>0</v>
      </c>
      <c r="AH11" s="20">
        <v>0.1</v>
      </c>
      <c r="AI11" s="20"/>
      <c r="AJ11" s="20">
        <v>0.2</v>
      </c>
      <c r="AK11" s="20"/>
      <c r="AL11" s="20">
        <v>0.1</v>
      </c>
      <c r="AM11" s="20"/>
      <c r="AN11" s="17">
        <f t="shared" si="3"/>
        <v>0.4</v>
      </c>
      <c r="AO11" s="17">
        <f t="shared" si="3"/>
        <v>0</v>
      </c>
      <c r="AP11" s="28">
        <v>100</v>
      </c>
      <c r="AQ11" s="28"/>
      <c r="AR11" s="28">
        <v>100</v>
      </c>
      <c r="AS11" s="28"/>
      <c r="AT11" s="28">
        <v>100</v>
      </c>
      <c r="AU11" s="28"/>
      <c r="AV11" s="21">
        <f t="shared" si="4"/>
        <v>1</v>
      </c>
      <c r="AW11" s="21">
        <f t="shared" si="4"/>
        <v>0.05</v>
      </c>
      <c r="AX11" s="22" t="str">
        <f t="shared" si="9"/>
        <v/>
      </c>
      <c r="AY11" s="22">
        <f t="shared" si="5"/>
        <v>0.25</v>
      </c>
      <c r="AZ11" s="22">
        <f t="shared" si="6"/>
        <v>8.3333333333333329E-2</v>
      </c>
      <c r="BA11" s="22">
        <f t="shared" si="7"/>
        <v>0.05</v>
      </c>
      <c r="BB11" s="84">
        <f t="shared" si="8"/>
        <v>0.05</v>
      </c>
      <c r="BC11" s="109" t="s">
        <v>80</v>
      </c>
      <c r="BD11" s="342"/>
    </row>
    <row r="12" spans="1:56" ht="78.75" x14ac:dyDescent="0.2">
      <c r="A12" s="337"/>
      <c r="B12" s="339"/>
      <c r="C12" s="23" t="s">
        <v>23</v>
      </c>
      <c r="D12" s="24">
        <v>1</v>
      </c>
      <c r="E12" s="25" t="s">
        <v>33</v>
      </c>
      <c r="F12" s="26" t="s">
        <v>54</v>
      </c>
      <c r="G12" s="29" t="s">
        <v>55</v>
      </c>
      <c r="H12" s="24">
        <v>0</v>
      </c>
      <c r="I12" s="24">
        <v>0</v>
      </c>
      <c r="J12" s="20">
        <v>0</v>
      </c>
      <c r="K12" s="20">
        <v>0</v>
      </c>
      <c r="L12" s="20">
        <v>0</v>
      </c>
      <c r="M12" s="20">
        <v>0</v>
      </c>
      <c r="N12" s="20">
        <v>0</v>
      </c>
      <c r="O12" s="20">
        <v>0</v>
      </c>
      <c r="P12" s="30">
        <f t="shared" si="0"/>
        <v>0</v>
      </c>
      <c r="Q12" s="30">
        <f t="shared" si="0"/>
        <v>0</v>
      </c>
      <c r="R12" s="20">
        <v>0</v>
      </c>
      <c r="S12" s="20">
        <v>0</v>
      </c>
      <c r="T12" s="20">
        <v>0.1</v>
      </c>
      <c r="U12" s="20"/>
      <c r="V12" s="20">
        <v>0.1</v>
      </c>
      <c r="W12" s="20"/>
      <c r="X12" s="17">
        <f t="shared" si="1"/>
        <v>0.2</v>
      </c>
      <c r="Y12" s="17">
        <f t="shared" si="1"/>
        <v>0</v>
      </c>
      <c r="Z12" s="20">
        <v>0.2</v>
      </c>
      <c r="AA12" s="20"/>
      <c r="AB12" s="20">
        <v>0.2</v>
      </c>
      <c r="AC12" s="20"/>
      <c r="AD12" s="20">
        <v>0.2</v>
      </c>
      <c r="AE12" s="20"/>
      <c r="AF12" s="17">
        <f t="shared" si="2"/>
        <v>0.60000000000000009</v>
      </c>
      <c r="AG12" s="17">
        <f t="shared" si="2"/>
        <v>0</v>
      </c>
      <c r="AH12" s="20">
        <v>0.2</v>
      </c>
      <c r="AI12" s="20"/>
      <c r="AJ12" s="20">
        <v>0</v>
      </c>
      <c r="AK12" s="20"/>
      <c r="AL12" s="20">
        <v>0</v>
      </c>
      <c r="AM12" s="20"/>
      <c r="AN12" s="17">
        <f t="shared" si="3"/>
        <v>0.2</v>
      </c>
      <c r="AO12" s="17">
        <f t="shared" si="3"/>
        <v>0</v>
      </c>
      <c r="AP12" s="31"/>
      <c r="AQ12" s="31"/>
      <c r="AR12" s="31"/>
      <c r="AS12" s="31"/>
      <c r="AT12" s="31"/>
      <c r="AU12" s="31"/>
      <c r="AV12" s="21">
        <f t="shared" si="4"/>
        <v>1</v>
      </c>
      <c r="AW12" s="21">
        <f t="shared" si="4"/>
        <v>0</v>
      </c>
      <c r="AX12" s="22" t="str">
        <f t="shared" si="9"/>
        <v/>
      </c>
      <c r="AY12" s="22">
        <f t="shared" si="5"/>
        <v>0</v>
      </c>
      <c r="AZ12" s="22">
        <f t="shared" si="6"/>
        <v>0</v>
      </c>
      <c r="BA12" s="22">
        <f t="shared" si="7"/>
        <v>0</v>
      </c>
      <c r="BB12" s="84">
        <f t="shared" si="8"/>
        <v>0</v>
      </c>
      <c r="BC12" s="109" t="s">
        <v>82</v>
      </c>
      <c r="BD12" s="342"/>
    </row>
    <row r="13" spans="1:56" ht="66.75" customHeight="1" x14ac:dyDescent="0.2">
      <c r="A13" s="337"/>
      <c r="B13" s="339"/>
      <c r="C13" s="338" t="s">
        <v>66</v>
      </c>
      <c r="D13" s="24">
        <v>0.3</v>
      </c>
      <c r="E13" s="25" t="s">
        <v>65</v>
      </c>
      <c r="F13" s="26" t="s">
        <v>56</v>
      </c>
      <c r="G13" s="29" t="s">
        <v>83</v>
      </c>
      <c r="H13" s="24">
        <v>0</v>
      </c>
      <c r="I13" s="24">
        <v>0</v>
      </c>
      <c r="J13" s="28">
        <v>0.05</v>
      </c>
      <c r="K13" s="28">
        <v>0.05</v>
      </c>
      <c r="L13" s="28">
        <v>0.05</v>
      </c>
      <c r="M13" s="28">
        <v>0.05</v>
      </c>
      <c r="N13" s="28">
        <v>0.05</v>
      </c>
      <c r="O13" s="28">
        <v>0.05</v>
      </c>
      <c r="P13" s="32">
        <f t="shared" si="0"/>
        <v>0.15000000000000002</v>
      </c>
      <c r="Q13" s="32">
        <f t="shared" si="0"/>
        <v>0.15000000000000002</v>
      </c>
      <c r="R13" s="28">
        <v>0.1</v>
      </c>
      <c r="S13" s="28">
        <v>0.01</v>
      </c>
      <c r="T13" s="28">
        <v>0.1</v>
      </c>
      <c r="U13" s="28"/>
      <c r="V13" s="28">
        <v>0.1</v>
      </c>
      <c r="W13" s="28"/>
      <c r="X13" s="33">
        <f t="shared" si="1"/>
        <v>0.30000000000000004</v>
      </c>
      <c r="Y13" s="33">
        <f t="shared" si="1"/>
        <v>0.01</v>
      </c>
      <c r="Z13" s="28">
        <v>0.3</v>
      </c>
      <c r="AA13" s="28"/>
      <c r="AB13" s="28">
        <v>7.0000000000000007E-2</v>
      </c>
      <c r="AC13" s="28"/>
      <c r="AD13" s="28">
        <v>7.0000000000000007E-2</v>
      </c>
      <c r="AE13" s="28"/>
      <c r="AF13" s="33">
        <f t="shared" si="2"/>
        <v>0.44</v>
      </c>
      <c r="AG13" s="33">
        <f t="shared" si="2"/>
        <v>0</v>
      </c>
      <c r="AH13" s="28">
        <v>0.11</v>
      </c>
      <c r="AI13" s="28"/>
      <c r="AJ13" s="28">
        <v>0</v>
      </c>
      <c r="AK13" s="28"/>
      <c r="AL13" s="28">
        <v>0</v>
      </c>
      <c r="AM13" s="28"/>
      <c r="AN13" s="33">
        <f t="shared" si="3"/>
        <v>0.11</v>
      </c>
      <c r="AO13" s="33">
        <f t="shared" si="3"/>
        <v>0</v>
      </c>
      <c r="AP13" s="31"/>
      <c r="AQ13" s="31"/>
      <c r="AR13" s="31"/>
      <c r="AS13" s="31"/>
      <c r="AT13" s="31"/>
      <c r="AU13" s="31"/>
      <c r="AV13" s="34">
        <f t="shared" si="4"/>
        <v>1.0000000000000002</v>
      </c>
      <c r="AW13" s="34">
        <f t="shared" si="4"/>
        <v>0.16000000000000003</v>
      </c>
      <c r="AX13" s="22">
        <f t="shared" si="9"/>
        <v>1</v>
      </c>
      <c r="AY13" s="22">
        <f t="shared" si="5"/>
        <v>0.35555555555555557</v>
      </c>
      <c r="AZ13" s="22">
        <f t="shared" si="6"/>
        <v>0.17977528089887643</v>
      </c>
      <c r="BA13" s="22">
        <f t="shared" si="7"/>
        <v>0.16</v>
      </c>
      <c r="BB13" s="84">
        <f t="shared" si="8"/>
        <v>0.16</v>
      </c>
      <c r="BC13" s="109" t="s">
        <v>81</v>
      </c>
      <c r="BD13" s="342"/>
    </row>
    <row r="14" spans="1:56" ht="75.75" customHeight="1" x14ac:dyDescent="0.2">
      <c r="A14" s="337"/>
      <c r="B14" s="339"/>
      <c r="C14" s="339"/>
      <c r="D14" s="24">
        <v>0.35</v>
      </c>
      <c r="E14" s="25" t="s">
        <v>34</v>
      </c>
      <c r="F14" s="26" t="s">
        <v>57</v>
      </c>
      <c r="G14" s="29" t="s">
        <v>58</v>
      </c>
      <c r="H14" s="24">
        <v>0</v>
      </c>
      <c r="I14" s="24">
        <v>0</v>
      </c>
      <c r="J14" s="20">
        <v>0</v>
      </c>
      <c r="K14" s="20">
        <v>0</v>
      </c>
      <c r="L14" s="20">
        <v>0</v>
      </c>
      <c r="M14" s="20">
        <v>0</v>
      </c>
      <c r="N14" s="20">
        <v>0</v>
      </c>
      <c r="O14" s="20">
        <v>0</v>
      </c>
      <c r="P14" s="30">
        <f t="shared" si="0"/>
        <v>0</v>
      </c>
      <c r="Q14" s="30">
        <f t="shared" si="0"/>
        <v>0</v>
      </c>
      <c r="R14" s="20">
        <v>0</v>
      </c>
      <c r="S14" s="20">
        <v>0</v>
      </c>
      <c r="T14" s="20">
        <v>0</v>
      </c>
      <c r="U14" s="20"/>
      <c r="V14" s="20">
        <v>1</v>
      </c>
      <c r="W14" s="20"/>
      <c r="X14" s="30">
        <f t="shared" si="1"/>
        <v>1</v>
      </c>
      <c r="Y14" s="30">
        <f t="shared" si="1"/>
        <v>0</v>
      </c>
      <c r="Z14" s="20">
        <v>0</v>
      </c>
      <c r="AA14" s="20"/>
      <c r="AB14" s="20">
        <v>0</v>
      </c>
      <c r="AC14" s="20"/>
      <c r="AD14" s="20">
        <v>0</v>
      </c>
      <c r="AE14" s="20"/>
      <c r="AF14" s="30">
        <f t="shared" si="2"/>
        <v>0</v>
      </c>
      <c r="AG14" s="30">
        <f t="shared" si="2"/>
        <v>0</v>
      </c>
      <c r="AH14" s="20">
        <v>0</v>
      </c>
      <c r="AI14" s="20"/>
      <c r="AJ14" s="20">
        <v>0</v>
      </c>
      <c r="AK14" s="20"/>
      <c r="AL14" s="20">
        <v>0</v>
      </c>
      <c r="AM14" s="20"/>
      <c r="AN14" s="30">
        <f t="shared" si="3"/>
        <v>0</v>
      </c>
      <c r="AO14" s="30">
        <f t="shared" si="3"/>
        <v>0</v>
      </c>
      <c r="AP14" s="31"/>
      <c r="AQ14" s="31"/>
      <c r="AR14" s="31"/>
      <c r="AS14" s="31"/>
      <c r="AT14" s="31"/>
      <c r="AU14" s="31"/>
      <c r="AV14" s="21">
        <f t="shared" si="4"/>
        <v>1</v>
      </c>
      <c r="AW14" s="21">
        <f t="shared" si="4"/>
        <v>0</v>
      </c>
      <c r="AX14" s="22" t="str">
        <f t="shared" si="9"/>
        <v/>
      </c>
      <c r="AY14" s="22">
        <f t="shared" si="5"/>
        <v>0</v>
      </c>
      <c r="AZ14" s="22">
        <f t="shared" si="6"/>
        <v>0</v>
      </c>
      <c r="BA14" s="22">
        <f t="shared" si="7"/>
        <v>0</v>
      </c>
      <c r="BB14" s="84">
        <f t="shared" si="8"/>
        <v>0</v>
      </c>
      <c r="BC14" s="109" t="s">
        <v>84</v>
      </c>
      <c r="BD14" s="342"/>
    </row>
    <row r="15" spans="1:56" ht="112.15" customHeight="1" x14ac:dyDescent="0.2">
      <c r="A15" s="337"/>
      <c r="B15" s="340"/>
      <c r="C15" s="340"/>
      <c r="D15" s="24">
        <v>0.35</v>
      </c>
      <c r="E15" s="25" t="s">
        <v>35</v>
      </c>
      <c r="F15" s="26" t="s">
        <v>59</v>
      </c>
      <c r="G15" s="29" t="s">
        <v>60</v>
      </c>
      <c r="H15" s="24">
        <v>0</v>
      </c>
      <c r="I15" s="24">
        <v>0</v>
      </c>
      <c r="J15" s="20">
        <v>0</v>
      </c>
      <c r="K15" s="20">
        <v>0</v>
      </c>
      <c r="L15" s="20">
        <v>0</v>
      </c>
      <c r="M15" s="20">
        <v>0</v>
      </c>
      <c r="N15" s="20">
        <v>0.1</v>
      </c>
      <c r="O15" s="20">
        <v>0.1</v>
      </c>
      <c r="P15" s="30">
        <f t="shared" si="0"/>
        <v>0.1</v>
      </c>
      <c r="Q15" s="30">
        <f t="shared" si="0"/>
        <v>0.1</v>
      </c>
      <c r="R15" s="20">
        <v>0.1</v>
      </c>
      <c r="S15" s="20">
        <v>0.1</v>
      </c>
      <c r="T15" s="20">
        <v>0.1</v>
      </c>
      <c r="U15" s="20"/>
      <c r="V15" s="20">
        <v>0.1</v>
      </c>
      <c r="W15" s="20"/>
      <c r="X15" s="30">
        <f t="shared" si="1"/>
        <v>0.30000000000000004</v>
      </c>
      <c r="Y15" s="30">
        <f t="shared" si="1"/>
        <v>0.1</v>
      </c>
      <c r="Z15" s="20">
        <v>0.1</v>
      </c>
      <c r="AA15" s="20"/>
      <c r="AB15" s="20">
        <v>0.1</v>
      </c>
      <c r="AC15" s="20"/>
      <c r="AD15" s="20">
        <v>0.1</v>
      </c>
      <c r="AE15" s="20"/>
      <c r="AF15" s="30">
        <f t="shared" si="2"/>
        <v>0.30000000000000004</v>
      </c>
      <c r="AG15" s="30">
        <f t="shared" si="2"/>
        <v>0</v>
      </c>
      <c r="AH15" s="20">
        <v>0.1</v>
      </c>
      <c r="AI15" s="20"/>
      <c r="AJ15" s="20">
        <v>0.1</v>
      </c>
      <c r="AK15" s="20"/>
      <c r="AL15" s="20">
        <v>0.1</v>
      </c>
      <c r="AM15" s="35"/>
      <c r="AN15" s="30">
        <f t="shared" si="3"/>
        <v>0.30000000000000004</v>
      </c>
      <c r="AO15" s="30">
        <f t="shared" si="3"/>
        <v>0</v>
      </c>
      <c r="AP15" s="31"/>
      <c r="AQ15" s="31"/>
      <c r="AR15" s="31"/>
      <c r="AS15" s="31"/>
      <c r="AT15" s="31"/>
      <c r="AU15" s="31"/>
      <c r="AV15" s="21">
        <f t="shared" si="4"/>
        <v>1</v>
      </c>
      <c r="AW15" s="21">
        <f t="shared" si="4"/>
        <v>0.2</v>
      </c>
      <c r="AX15" s="22">
        <f t="shared" si="9"/>
        <v>1</v>
      </c>
      <c r="AY15" s="22">
        <f t="shared" si="5"/>
        <v>0.5</v>
      </c>
      <c r="AZ15" s="22">
        <f t="shared" si="6"/>
        <v>0.2857142857142857</v>
      </c>
      <c r="BA15" s="22">
        <f t="shared" si="7"/>
        <v>0.2</v>
      </c>
      <c r="BB15" s="84">
        <f t="shared" si="8"/>
        <v>0.2</v>
      </c>
      <c r="BC15" s="109" t="s">
        <v>151</v>
      </c>
      <c r="BD15" s="343"/>
    </row>
    <row r="16" spans="1:56" ht="81" customHeight="1" x14ac:dyDescent="0.2">
      <c r="A16" s="344" t="s">
        <v>47</v>
      </c>
      <c r="B16" s="345" t="s">
        <v>21</v>
      </c>
      <c r="C16" s="36" t="s">
        <v>129</v>
      </c>
      <c r="D16" s="37">
        <v>1</v>
      </c>
      <c r="E16" s="38" t="s">
        <v>36</v>
      </c>
      <c r="F16" s="39" t="s">
        <v>62</v>
      </c>
      <c r="G16" s="40" t="s">
        <v>63</v>
      </c>
      <c r="H16" s="41">
        <v>0</v>
      </c>
      <c r="I16" s="41">
        <v>0</v>
      </c>
      <c r="J16" s="28">
        <v>0</v>
      </c>
      <c r="K16" s="28">
        <v>0</v>
      </c>
      <c r="L16" s="28">
        <v>0</v>
      </c>
      <c r="M16" s="28">
        <v>0</v>
      </c>
      <c r="N16" s="28">
        <v>1</v>
      </c>
      <c r="O16" s="28">
        <v>1</v>
      </c>
      <c r="P16" s="33">
        <f t="shared" si="0"/>
        <v>1</v>
      </c>
      <c r="Q16" s="33">
        <f t="shared" si="0"/>
        <v>1</v>
      </c>
      <c r="R16" s="28">
        <v>0</v>
      </c>
      <c r="S16" s="28">
        <v>0</v>
      </c>
      <c r="T16" s="28">
        <v>0</v>
      </c>
      <c r="U16" s="28"/>
      <c r="V16" s="28">
        <v>1</v>
      </c>
      <c r="W16" s="28"/>
      <c r="X16" s="33">
        <f t="shared" si="1"/>
        <v>1</v>
      </c>
      <c r="Y16" s="33">
        <f t="shared" si="1"/>
        <v>0</v>
      </c>
      <c r="Z16" s="28">
        <v>0</v>
      </c>
      <c r="AA16" s="28"/>
      <c r="AB16" s="28">
        <v>1</v>
      </c>
      <c r="AC16" s="28"/>
      <c r="AD16" s="28">
        <v>0</v>
      </c>
      <c r="AE16" s="28"/>
      <c r="AF16" s="33">
        <f t="shared" si="2"/>
        <v>1</v>
      </c>
      <c r="AG16" s="33">
        <f t="shared" si="2"/>
        <v>0</v>
      </c>
      <c r="AH16" s="28">
        <v>1</v>
      </c>
      <c r="AI16" s="28"/>
      <c r="AJ16" s="28">
        <v>0</v>
      </c>
      <c r="AK16" s="28"/>
      <c r="AL16" s="28">
        <v>0</v>
      </c>
      <c r="AM16" s="28"/>
      <c r="AN16" s="33">
        <f t="shared" si="3"/>
        <v>1</v>
      </c>
      <c r="AO16" s="33">
        <f t="shared" si="3"/>
        <v>0</v>
      </c>
      <c r="AP16" s="42">
        <v>4</v>
      </c>
      <c r="AQ16" s="42"/>
      <c r="AR16" s="42">
        <v>4</v>
      </c>
      <c r="AS16" s="42"/>
      <c r="AT16" s="42">
        <v>4</v>
      </c>
      <c r="AU16" s="42"/>
      <c r="AV16" s="34">
        <f t="shared" si="4"/>
        <v>4</v>
      </c>
      <c r="AW16" s="34">
        <f t="shared" si="4"/>
        <v>1</v>
      </c>
      <c r="AX16" s="22">
        <f t="shared" si="9"/>
        <v>1</v>
      </c>
      <c r="AY16" s="22">
        <f t="shared" si="5"/>
        <v>0.5</v>
      </c>
      <c r="AZ16" s="22">
        <f t="shared" si="6"/>
        <v>0.33333333333333331</v>
      </c>
      <c r="BA16" s="22">
        <f t="shared" si="7"/>
        <v>0.25</v>
      </c>
      <c r="BB16" s="84">
        <f t="shared" si="8"/>
        <v>0.25</v>
      </c>
      <c r="BC16" s="109" t="s">
        <v>152</v>
      </c>
      <c r="BD16" s="347">
        <v>0.12</v>
      </c>
    </row>
    <row r="17" spans="1:56" ht="76.5" customHeight="1" x14ac:dyDescent="0.2">
      <c r="A17" s="344"/>
      <c r="B17" s="346"/>
      <c r="C17" s="36" t="s">
        <v>67</v>
      </c>
      <c r="D17" s="37">
        <v>1</v>
      </c>
      <c r="E17" s="38" t="s">
        <v>37</v>
      </c>
      <c r="F17" s="43" t="s">
        <v>109</v>
      </c>
      <c r="G17" s="44" t="s">
        <v>64</v>
      </c>
      <c r="H17" s="41">
        <v>0</v>
      </c>
      <c r="I17" s="41">
        <v>0</v>
      </c>
      <c r="J17" s="28">
        <v>0</v>
      </c>
      <c r="K17" s="28">
        <v>0</v>
      </c>
      <c r="L17" s="28">
        <v>0</v>
      </c>
      <c r="M17" s="28">
        <v>0</v>
      </c>
      <c r="N17" s="28">
        <v>0</v>
      </c>
      <c r="O17" s="28">
        <v>0</v>
      </c>
      <c r="P17" s="33">
        <f t="shared" si="0"/>
        <v>0</v>
      </c>
      <c r="Q17" s="33">
        <f t="shared" si="0"/>
        <v>0</v>
      </c>
      <c r="R17" s="28">
        <v>0</v>
      </c>
      <c r="S17" s="28">
        <v>0</v>
      </c>
      <c r="T17" s="28">
        <v>0</v>
      </c>
      <c r="U17" s="28"/>
      <c r="V17" s="45">
        <v>1</v>
      </c>
      <c r="W17" s="46"/>
      <c r="X17" s="33">
        <f t="shared" si="1"/>
        <v>1</v>
      </c>
      <c r="Y17" s="33">
        <f t="shared" si="1"/>
        <v>0</v>
      </c>
      <c r="Z17" s="28">
        <v>0</v>
      </c>
      <c r="AA17" s="46"/>
      <c r="AB17" s="45">
        <v>0</v>
      </c>
      <c r="AC17" s="46"/>
      <c r="AD17" s="45">
        <v>1</v>
      </c>
      <c r="AE17" s="46"/>
      <c r="AF17" s="33">
        <f t="shared" si="2"/>
        <v>1</v>
      </c>
      <c r="AG17" s="33">
        <f t="shared" si="2"/>
        <v>0</v>
      </c>
      <c r="AH17" s="45">
        <v>0</v>
      </c>
      <c r="AI17" s="46"/>
      <c r="AJ17" s="45">
        <v>0</v>
      </c>
      <c r="AK17" s="46"/>
      <c r="AL17" s="45">
        <v>0</v>
      </c>
      <c r="AM17" s="46"/>
      <c r="AN17" s="33">
        <f t="shared" si="3"/>
        <v>0</v>
      </c>
      <c r="AO17" s="33">
        <f t="shared" si="3"/>
        <v>0</v>
      </c>
      <c r="AP17" s="47"/>
      <c r="AQ17" s="47"/>
      <c r="AR17" s="47"/>
      <c r="AS17" s="47"/>
      <c r="AT17" s="47"/>
      <c r="AU17" s="47"/>
      <c r="AV17" s="34">
        <f t="shared" si="4"/>
        <v>2</v>
      </c>
      <c r="AW17" s="34">
        <f t="shared" si="4"/>
        <v>0</v>
      </c>
      <c r="AX17" s="22" t="str">
        <f t="shared" si="9"/>
        <v/>
      </c>
      <c r="AY17" s="22">
        <f t="shared" si="5"/>
        <v>0</v>
      </c>
      <c r="AZ17" s="22">
        <f t="shared" si="6"/>
        <v>0</v>
      </c>
      <c r="BA17" s="22">
        <f t="shared" si="7"/>
        <v>0</v>
      </c>
      <c r="BB17" s="84">
        <f t="shared" si="8"/>
        <v>0</v>
      </c>
      <c r="BC17" s="109" t="s">
        <v>131</v>
      </c>
      <c r="BD17" s="348"/>
    </row>
    <row r="18" spans="1:56" ht="53.25" customHeight="1" x14ac:dyDescent="0.2">
      <c r="A18" s="349" t="s">
        <v>48</v>
      </c>
      <c r="B18" s="350" t="s">
        <v>24</v>
      </c>
      <c r="C18" s="48" t="s">
        <v>86</v>
      </c>
      <c r="D18" s="49">
        <v>0.3</v>
      </c>
      <c r="E18" s="52" t="s">
        <v>38</v>
      </c>
      <c r="F18" s="43" t="s">
        <v>87</v>
      </c>
      <c r="G18" s="44" t="s">
        <v>88</v>
      </c>
      <c r="H18" s="50">
        <v>0</v>
      </c>
      <c r="I18" s="50">
        <v>0</v>
      </c>
      <c r="J18" s="28">
        <v>8.33</v>
      </c>
      <c r="K18" s="28">
        <v>5.55</v>
      </c>
      <c r="L18" s="28">
        <v>8.33</v>
      </c>
      <c r="M18" s="28">
        <v>4.99</v>
      </c>
      <c r="N18" s="28">
        <v>8.34</v>
      </c>
      <c r="O18" s="28">
        <v>8.34</v>
      </c>
      <c r="P18" s="33">
        <f t="shared" si="0"/>
        <v>25</v>
      </c>
      <c r="Q18" s="33">
        <f t="shared" si="0"/>
        <v>18.88</v>
      </c>
      <c r="R18" s="28">
        <v>8.33</v>
      </c>
      <c r="S18" s="28">
        <v>8.34</v>
      </c>
      <c r="T18" s="28">
        <v>8.33</v>
      </c>
      <c r="U18" s="28"/>
      <c r="V18" s="28">
        <v>8.34</v>
      </c>
      <c r="W18" s="28"/>
      <c r="X18" s="33">
        <f t="shared" si="1"/>
        <v>25</v>
      </c>
      <c r="Y18" s="33">
        <f t="shared" si="1"/>
        <v>8.34</v>
      </c>
      <c r="Z18" s="28">
        <v>8.33</v>
      </c>
      <c r="AA18" s="46"/>
      <c r="AB18" s="28">
        <v>8.33</v>
      </c>
      <c r="AC18" s="46"/>
      <c r="AD18" s="28">
        <v>8.34</v>
      </c>
      <c r="AE18" s="46"/>
      <c r="AF18" s="33">
        <f t="shared" si="2"/>
        <v>25</v>
      </c>
      <c r="AG18" s="33">
        <f t="shared" si="2"/>
        <v>0</v>
      </c>
      <c r="AH18" s="28">
        <v>8.33</v>
      </c>
      <c r="AI18" s="46"/>
      <c r="AJ18" s="28">
        <v>8.33</v>
      </c>
      <c r="AK18" s="46"/>
      <c r="AL18" s="28">
        <v>8.34</v>
      </c>
      <c r="AM18" s="51"/>
      <c r="AN18" s="33">
        <f t="shared" si="3"/>
        <v>25</v>
      </c>
      <c r="AO18" s="33">
        <f t="shared" si="3"/>
        <v>0</v>
      </c>
      <c r="AP18" s="47">
        <v>100</v>
      </c>
      <c r="AQ18" s="47"/>
      <c r="AR18" s="47">
        <v>100</v>
      </c>
      <c r="AS18" s="47"/>
      <c r="AT18" s="47">
        <v>100</v>
      </c>
      <c r="AU18" s="47"/>
      <c r="AV18" s="34">
        <f t="shared" si="4"/>
        <v>100</v>
      </c>
      <c r="AW18" s="34">
        <f t="shared" si="4"/>
        <v>27.22</v>
      </c>
      <c r="AX18" s="22">
        <f t="shared" si="9"/>
        <v>0.75519999999999998</v>
      </c>
      <c r="AY18" s="22">
        <f t="shared" si="5"/>
        <v>0.5444</v>
      </c>
      <c r="AZ18" s="22">
        <f t="shared" si="6"/>
        <v>0.36293333333333333</v>
      </c>
      <c r="BA18" s="22">
        <f t="shared" si="7"/>
        <v>0.2722</v>
      </c>
      <c r="BB18" s="84">
        <f t="shared" si="8"/>
        <v>0.2722</v>
      </c>
      <c r="BC18" s="109" t="s">
        <v>89</v>
      </c>
      <c r="BD18" s="483">
        <v>0.30299999999999999</v>
      </c>
    </row>
    <row r="19" spans="1:56" ht="76.5" customHeight="1" x14ac:dyDescent="0.2">
      <c r="A19" s="349"/>
      <c r="B19" s="351"/>
      <c r="C19" s="48" t="s">
        <v>25</v>
      </c>
      <c r="D19" s="49">
        <v>0.7</v>
      </c>
      <c r="E19" s="52" t="s">
        <v>91</v>
      </c>
      <c r="F19" s="43" t="s">
        <v>85</v>
      </c>
      <c r="G19" s="44" t="s">
        <v>90</v>
      </c>
      <c r="H19" s="53">
        <v>0</v>
      </c>
      <c r="I19" s="53">
        <v>0</v>
      </c>
      <c r="J19" s="54">
        <f t="shared" ref="J19:O19" si="10">(1/12)</f>
        <v>8.3333333333333329E-2</v>
      </c>
      <c r="K19" s="54">
        <f t="shared" si="10"/>
        <v>8.3333333333333329E-2</v>
      </c>
      <c r="L19" s="54">
        <f t="shared" si="10"/>
        <v>8.3333333333333329E-2</v>
      </c>
      <c r="M19" s="54">
        <f t="shared" si="10"/>
        <v>8.3333333333333329E-2</v>
      </c>
      <c r="N19" s="54">
        <f t="shared" si="10"/>
        <v>8.3333333333333329E-2</v>
      </c>
      <c r="O19" s="54">
        <f t="shared" si="10"/>
        <v>8.3333333333333329E-2</v>
      </c>
      <c r="P19" s="33">
        <f t="shared" si="0"/>
        <v>0.25</v>
      </c>
      <c r="Q19" s="33">
        <f t="shared" si="0"/>
        <v>0.25</v>
      </c>
      <c r="R19" s="54">
        <f>(1/12)</f>
        <v>8.3333333333333329E-2</v>
      </c>
      <c r="S19" s="54">
        <f>(1/12)</f>
        <v>8.3333333333333329E-2</v>
      </c>
      <c r="T19" s="54">
        <f>(1/12)</f>
        <v>8.3333333333333329E-2</v>
      </c>
      <c r="U19" s="28"/>
      <c r="V19" s="54">
        <f>(1/12)</f>
        <v>8.3333333333333329E-2</v>
      </c>
      <c r="W19" s="28"/>
      <c r="X19" s="33">
        <f t="shared" si="1"/>
        <v>0.25</v>
      </c>
      <c r="Y19" s="33">
        <f t="shared" si="1"/>
        <v>8.3333333333333329E-2</v>
      </c>
      <c r="Z19" s="54">
        <f>(1/12)</f>
        <v>8.3333333333333329E-2</v>
      </c>
      <c r="AA19" s="46"/>
      <c r="AB19" s="54">
        <f>(1/12)</f>
        <v>8.3333333333333329E-2</v>
      </c>
      <c r="AC19" s="46"/>
      <c r="AD19" s="54">
        <f>(1/12)</f>
        <v>8.3333333333333329E-2</v>
      </c>
      <c r="AE19" s="46"/>
      <c r="AF19" s="33">
        <f t="shared" si="2"/>
        <v>0.25</v>
      </c>
      <c r="AG19" s="33">
        <f t="shared" si="2"/>
        <v>0</v>
      </c>
      <c r="AH19" s="54">
        <f>(1/12)</f>
        <v>8.3333333333333329E-2</v>
      </c>
      <c r="AI19" s="46"/>
      <c r="AJ19" s="54">
        <f>(1/12)</f>
        <v>8.3333333333333329E-2</v>
      </c>
      <c r="AK19" s="46"/>
      <c r="AL19" s="54">
        <f>(1/12)</f>
        <v>8.3333333333333329E-2</v>
      </c>
      <c r="AM19" s="46"/>
      <c r="AN19" s="33">
        <f t="shared" si="3"/>
        <v>0.25</v>
      </c>
      <c r="AO19" s="33">
        <f t="shared" si="3"/>
        <v>0</v>
      </c>
      <c r="AP19" s="47">
        <v>1</v>
      </c>
      <c r="AQ19" s="47"/>
      <c r="AR19" s="47">
        <v>2</v>
      </c>
      <c r="AS19" s="47"/>
      <c r="AT19" s="47">
        <v>2</v>
      </c>
      <c r="AU19" s="47"/>
      <c r="AV19" s="34">
        <f t="shared" si="4"/>
        <v>1</v>
      </c>
      <c r="AW19" s="34">
        <f t="shared" si="4"/>
        <v>0.33333333333333331</v>
      </c>
      <c r="AX19" s="22">
        <f t="shared" si="9"/>
        <v>1</v>
      </c>
      <c r="AY19" s="22">
        <f t="shared" si="5"/>
        <v>0.66666666666666663</v>
      </c>
      <c r="AZ19" s="22">
        <f t="shared" si="6"/>
        <v>0.44444444444444442</v>
      </c>
      <c r="BA19" s="22">
        <f t="shared" si="7"/>
        <v>0.33333333333333331</v>
      </c>
      <c r="BB19" s="84">
        <f t="shared" si="8"/>
        <v>0.33333333333333331</v>
      </c>
      <c r="BC19" s="109" t="s">
        <v>92</v>
      </c>
      <c r="BD19" s="484"/>
    </row>
    <row r="20" spans="1:56" ht="42.75" customHeight="1" x14ac:dyDescent="0.2">
      <c r="A20" s="352" t="s">
        <v>93</v>
      </c>
      <c r="B20" s="485" t="s">
        <v>0</v>
      </c>
      <c r="C20" s="117" t="s">
        <v>95</v>
      </c>
      <c r="D20" s="55">
        <v>0.35</v>
      </c>
      <c r="E20" s="56" t="s">
        <v>94</v>
      </c>
      <c r="F20" s="57" t="s">
        <v>97</v>
      </c>
      <c r="G20" s="57" t="s">
        <v>96</v>
      </c>
      <c r="H20" s="58">
        <v>200</v>
      </c>
      <c r="I20" s="58">
        <v>200</v>
      </c>
      <c r="J20" s="28">
        <v>65</v>
      </c>
      <c r="K20" s="28">
        <v>72</v>
      </c>
      <c r="L20" s="28">
        <v>75</v>
      </c>
      <c r="M20" s="28">
        <v>57</v>
      </c>
      <c r="N20" s="28">
        <v>62</v>
      </c>
      <c r="O20" s="28">
        <v>62</v>
      </c>
      <c r="P20" s="33">
        <f t="shared" si="0"/>
        <v>202</v>
      </c>
      <c r="Q20" s="33">
        <f t="shared" si="0"/>
        <v>191</v>
      </c>
      <c r="R20" s="28">
        <v>68</v>
      </c>
      <c r="S20" s="28">
        <v>68</v>
      </c>
      <c r="T20" s="28">
        <v>71</v>
      </c>
      <c r="U20" s="28"/>
      <c r="V20" s="28">
        <v>46</v>
      </c>
      <c r="W20" s="28"/>
      <c r="X20" s="33">
        <f t="shared" si="1"/>
        <v>185</v>
      </c>
      <c r="Y20" s="33">
        <f t="shared" si="1"/>
        <v>68</v>
      </c>
      <c r="Z20" s="46"/>
      <c r="AA20" s="46"/>
      <c r="AB20" s="46"/>
      <c r="AC20" s="46"/>
      <c r="AD20" s="46"/>
      <c r="AE20" s="46"/>
      <c r="AF20" s="33">
        <f t="shared" si="2"/>
        <v>0</v>
      </c>
      <c r="AG20" s="33">
        <f t="shared" si="2"/>
        <v>0</v>
      </c>
      <c r="AH20" s="46"/>
      <c r="AI20" s="46"/>
      <c r="AJ20" s="46"/>
      <c r="AK20" s="46"/>
      <c r="AL20" s="46"/>
      <c r="AM20" s="46"/>
      <c r="AN20" s="33">
        <f t="shared" si="3"/>
        <v>0</v>
      </c>
      <c r="AO20" s="33">
        <f t="shared" si="3"/>
        <v>0</v>
      </c>
      <c r="AP20" s="45">
        <v>200</v>
      </c>
      <c r="AQ20" s="45"/>
      <c r="AR20" s="45">
        <v>200</v>
      </c>
      <c r="AS20" s="45"/>
      <c r="AT20" s="45">
        <v>200</v>
      </c>
      <c r="AU20" s="45"/>
      <c r="AV20" s="34">
        <f t="shared" si="4"/>
        <v>387</v>
      </c>
      <c r="AW20" s="34">
        <f t="shared" si="4"/>
        <v>259</v>
      </c>
      <c r="AX20" s="22">
        <f t="shared" si="9"/>
        <v>0.9455445544554455</v>
      </c>
      <c r="AY20" s="22">
        <f t="shared" si="5"/>
        <v>0.66925064599483208</v>
      </c>
      <c r="AZ20" s="22">
        <f t="shared" si="6"/>
        <v>0.66925064599483208</v>
      </c>
      <c r="BA20" s="22">
        <f t="shared" si="7"/>
        <v>0.66925064599483208</v>
      </c>
      <c r="BB20" s="85">
        <f t="shared" si="8"/>
        <v>0.66925064599483208</v>
      </c>
      <c r="BC20" s="109" t="s">
        <v>153</v>
      </c>
      <c r="BD20" s="356">
        <v>0.223</v>
      </c>
    </row>
    <row r="21" spans="1:56" ht="67.5" x14ac:dyDescent="0.2">
      <c r="A21" s="352"/>
      <c r="B21" s="485"/>
      <c r="C21" s="117" t="s">
        <v>75</v>
      </c>
      <c r="D21" s="55">
        <v>0.35</v>
      </c>
      <c r="E21" s="56" t="s">
        <v>39</v>
      </c>
      <c r="F21" s="57" t="s">
        <v>98</v>
      </c>
      <c r="G21" s="57" t="s">
        <v>99</v>
      </c>
      <c r="H21" s="58">
        <v>1</v>
      </c>
      <c r="I21" s="58">
        <v>0</v>
      </c>
      <c r="J21" s="28">
        <v>0</v>
      </c>
      <c r="K21" s="28">
        <v>0</v>
      </c>
      <c r="L21" s="28">
        <v>0</v>
      </c>
      <c r="M21" s="28">
        <v>0</v>
      </c>
      <c r="N21" s="28">
        <v>0</v>
      </c>
      <c r="O21" s="28">
        <v>0</v>
      </c>
      <c r="P21" s="33">
        <f t="shared" si="0"/>
        <v>0</v>
      </c>
      <c r="Q21" s="33">
        <f t="shared" si="0"/>
        <v>0</v>
      </c>
      <c r="R21" s="28">
        <v>0</v>
      </c>
      <c r="S21" s="28">
        <v>0</v>
      </c>
      <c r="T21" s="28">
        <v>1</v>
      </c>
      <c r="U21" s="28"/>
      <c r="V21" s="28">
        <v>0</v>
      </c>
      <c r="W21" s="28"/>
      <c r="X21" s="33">
        <f t="shared" si="1"/>
        <v>1</v>
      </c>
      <c r="Y21" s="33">
        <f t="shared" si="1"/>
        <v>0</v>
      </c>
      <c r="Z21" s="45">
        <v>0</v>
      </c>
      <c r="AA21" s="45"/>
      <c r="AB21" s="45">
        <v>0</v>
      </c>
      <c r="AC21" s="45"/>
      <c r="AD21" s="45">
        <v>0</v>
      </c>
      <c r="AE21" s="45"/>
      <c r="AF21" s="33">
        <f t="shared" si="2"/>
        <v>0</v>
      </c>
      <c r="AG21" s="33">
        <f t="shared" si="2"/>
        <v>0</v>
      </c>
      <c r="AH21" s="45">
        <v>0</v>
      </c>
      <c r="AI21" s="45"/>
      <c r="AJ21" s="45">
        <v>0</v>
      </c>
      <c r="AK21" s="45"/>
      <c r="AL21" s="45">
        <v>2</v>
      </c>
      <c r="AM21" s="45"/>
      <c r="AN21" s="33">
        <f t="shared" si="3"/>
        <v>2</v>
      </c>
      <c r="AO21" s="33">
        <f t="shared" si="3"/>
        <v>0</v>
      </c>
      <c r="AP21" s="45">
        <v>2</v>
      </c>
      <c r="AQ21" s="45"/>
      <c r="AR21" s="45">
        <v>2</v>
      </c>
      <c r="AS21" s="45"/>
      <c r="AT21" s="45">
        <v>1</v>
      </c>
      <c r="AU21" s="45"/>
      <c r="AV21" s="34">
        <f t="shared" si="4"/>
        <v>3</v>
      </c>
      <c r="AW21" s="34">
        <f t="shared" si="4"/>
        <v>0</v>
      </c>
      <c r="AX21" s="22" t="str">
        <f t="shared" si="9"/>
        <v/>
      </c>
      <c r="AY21" s="22">
        <f t="shared" si="5"/>
        <v>0</v>
      </c>
      <c r="AZ21" s="22">
        <f t="shared" si="6"/>
        <v>0</v>
      </c>
      <c r="BA21" s="22">
        <f t="shared" si="7"/>
        <v>0</v>
      </c>
      <c r="BB21" s="84">
        <f t="shared" si="8"/>
        <v>0</v>
      </c>
      <c r="BC21" s="109" t="s">
        <v>104</v>
      </c>
      <c r="BD21" s="357"/>
    </row>
    <row r="22" spans="1:56" ht="56.25" x14ac:dyDescent="0.2">
      <c r="A22" s="352"/>
      <c r="B22" s="485"/>
      <c r="C22" s="117" t="s">
        <v>100</v>
      </c>
      <c r="D22" s="55">
        <v>0.3</v>
      </c>
      <c r="E22" s="56" t="s">
        <v>103</v>
      </c>
      <c r="F22" s="57" t="s">
        <v>101</v>
      </c>
      <c r="G22" s="57" t="s">
        <v>102</v>
      </c>
      <c r="H22" s="58">
        <v>145</v>
      </c>
      <c r="I22" s="58">
        <v>145</v>
      </c>
      <c r="J22" s="28">
        <v>0</v>
      </c>
      <c r="K22" s="28">
        <v>0</v>
      </c>
      <c r="L22" s="28">
        <v>0</v>
      </c>
      <c r="M22" s="28">
        <v>0</v>
      </c>
      <c r="N22" s="28">
        <v>0</v>
      </c>
      <c r="O22" s="28">
        <v>0</v>
      </c>
      <c r="P22" s="33">
        <f t="shared" si="0"/>
        <v>0</v>
      </c>
      <c r="Q22" s="33">
        <f t="shared" si="0"/>
        <v>0</v>
      </c>
      <c r="R22" s="28">
        <v>0</v>
      </c>
      <c r="S22" s="28">
        <v>0</v>
      </c>
      <c r="T22" s="28">
        <v>0</v>
      </c>
      <c r="U22" s="28"/>
      <c r="V22" s="28">
        <v>30</v>
      </c>
      <c r="W22" s="28"/>
      <c r="X22" s="33">
        <f t="shared" si="1"/>
        <v>30</v>
      </c>
      <c r="Y22" s="33">
        <f t="shared" si="1"/>
        <v>0</v>
      </c>
      <c r="Z22" s="28">
        <v>30</v>
      </c>
      <c r="AA22" s="28"/>
      <c r="AB22" s="28">
        <v>35</v>
      </c>
      <c r="AC22" s="28"/>
      <c r="AD22" s="28">
        <v>35</v>
      </c>
      <c r="AE22" s="28"/>
      <c r="AF22" s="33">
        <f t="shared" si="2"/>
        <v>100</v>
      </c>
      <c r="AG22" s="33">
        <f t="shared" si="2"/>
        <v>0</v>
      </c>
      <c r="AH22" s="28">
        <v>30</v>
      </c>
      <c r="AI22" s="28"/>
      <c r="AJ22" s="28">
        <v>30</v>
      </c>
      <c r="AK22" s="28"/>
      <c r="AL22" s="28">
        <v>10</v>
      </c>
      <c r="AM22" s="28"/>
      <c r="AN22" s="33">
        <f t="shared" si="3"/>
        <v>70</v>
      </c>
      <c r="AO22" s="33">
        <f t="shared" si="3"/>
        <v>0</v>
      </c>
      <c r="AP22" s="45">
        <v>200</v>
      </c>
      <c r="AQ22" s="45"/>
      <c r="AR22" s="45">
        <v>200</v>
      </c>
      <c r="AS22" s="45"/>
      <c r="AT22" s="45">
        <v>0</v>
      </c>
      <c r="AU22" s="45"/>
      <c r="AV22" s="34">
        <f t="shared" si="4"/>
        <v>200</v>
      </c>
      <c r="AW22" s="34">
        <f t="shared" si="4"/>
        <v>0</v>
      </c>
      <c r="AX22" s="22" t="str">
        <f t="shared" si="9"/>
        <v/>
      </c>
      <c r="AY22" s="22">
        <f t="shared" si="5"/>
        <v>0</v>
      </c>
      <c r="AZ22" s="22">
        <f t="shared" si="6"/>
        <v>0</v>
      </c>
      <c r="BA22" s="22">
        <f t="shared" si="7"/>
        <v>0</v>
      </c>
      <c r="BB22" s="84">
        <f t="shared" si="8"/>
        <v>0</v>
      </c>
      <c r="BC22" s="119" t="s">
        <v>149</v>
      </c>
      <c r="BD22" s="357"/>
    </row>
    <row r="23" spans="1:56" ht="81" x14ac:dyDescent="0.2">
      <c r="A23" s="478" t="s">
        <v>49</v>
      </c>
      <c r="B23" s="360" t="s">
        <v>108</v>
      </c>
      <c r="C23" s="59" t="s">
        <v>27</v>
      </c>
      <c r="D23" s="60">
        <v>0.4</v>
      </c>
      <c r="E23" s="61" t="s">
        <v>40</v>
      </c>
      <c r="F23" s="62" t="s">
        <v>122</v>
      </c>
      <c r="G23" s="63" t="s">
        <v>123</v>
      </c>
      <c r="H23" s="64">
        <v>0</v>
      </c>
      <c r="I23" s="64">
        <v>0</v>
      </c>
      <c r="J23" s="28">
        <v>336</v>
      </c>
      <c r="K23" s="28">
        <v>336</v>
      </c>
      <c r="L23" s="28">
        <v>805</v>
      </c>
      <c r="M23" s="28">
        <v>805</v>
      </c>
      <c r="N23" s="28">
        <v>3874</v>
      </c>
      <c r="O23" s="28">
        <v>3874</v>
      </c>
      <c r="P23" s="33">
        <f t="shared" si="0"/>
        <v>5015</v>
      </c>
      <c r="Q23" s="33">
        <f t="shared" si="0"/>
        <v>5015</v>
      </c>
      <c r="R23" s="28">
        <v>408</v>
      </c>
      <c r="S23" s="28">
        <v>408</v>
      </c>
      <c r="T23" s="28"/>
      <c r="U23" s="28"/>
      <c r="V23" s="28"/>
      <c r="W23" s="28"/>
      <c r="X23" s="33">
        <f t="shared" si="1"/>
        <v>408</v>
      </c>
      <c r="Y23" s="33">
        <f t="shared" si="1"/>
        <v>408</v>
      </c>
      <c r="Z23" s="28"/>
      <c r="AA23" s="28"/>
      <c r="AB23" s="28"/>
      <c r="AC23" s="28"/>
      <c r="AD23" s="28"/>
      <c r="AE23" s="28"/>
      <c r="AF23" s="33">
        <f t="shared" si="2"/>
        <v>0</v>
      </c>
      <c r="AG23" s="33">
        <f t="shared" si="2"/>
        <v>0</v>
      </c>
      <c r="AH23" s="28"/>
      <c r="AI23" s="28"/>
      <c r="AJ23" s="28"/>
      <c r="AK23" s="28"/>
      <c r="AL23" s="28"/>
      <c r="AM23" s="28"/>
      <c r="AN23" s="33">
        <f t="shared" si="3"/>
        <v>0</v>
      </c>
      <c r="AO23" s="33">
        <f t="shared" si="3"/>
        <v>0</v>
      </c>
      <c r="AP23" s="45">
        <v>100</v>
      </c>
      <c r="AQ23" s="45"/>
      <c r="AR23" s="45">
        <v>100</v>
      </c>
      <c r="AS23" s="45"/>
      <c r="AT23" s="45">
        <v>100</v>
      </c>
      <c r="AU23" s="45"/>
      <c r="AV23" s="21">
        <v>1</v>
      </c>
      <c r="AW23" s="21">
        <v>1</v>
      </c>
      <c r="AX23" s="22">
        <f t="shared" si="9"/>
        <v>1</v>
      </c>
      <c r="AY23" s="22">
        <f t="shared" si="5"/>
        <v>1</v>
      </c>
      <c r="AZ23" s="22">
        <f t="shared" si="6"/>
        <v>1</v>
      </c>
      <c r="BA23" s="22">
        <f t="shared" si="7"/>
        <v>1</v>
      </c>
      <c r="BB23" s="22">
        <f t="shared" si="8"/>
        <v>1</v>
      </c>
      <c r="BC23" s="109" t="s">
        <v>146</v>
      </c>
      <c r="BD23" s="479" t="s">
        <v>139</v>
      </c>
    </row>
    <row r="24" spans="1:56" ht="219.75" customHeight="1" x14ac:dyDescent="0.2">
      <c r="A24" s="478"/>
      <c r="B24" s="361"/>
      <c r="C24" s="65" t="s">
        <v>28</v>
      </c>
      <c r="D24" s="60">
        <v>0.3</v>
      </c>
      <c r="E24" s="61" t="s">
        <v>41</v>
      </c>
      <c r="F24" s="13" t="s">
        <v>124</v>
      </c>
      <c r="G24" s="14" t="s">
        <v>125</v>
      </c>
      <c r="H24" s="64">
        <v>0</v>
      </c>
      <c r="I24" s="64">
        <v>0</v>
      </c>
      <c r="J24" s="28">
        <v>1</v>
      </c>
      <c r="K24" s="28">
        <v>1</v>
      </c>
      <c r="L24" s="28">
        <v>2</v>
      </c>
      <c r="M24" s="28">
        <v>1</v>
      </c>
      <c r="N24" s="28">
        <v>1</v>
      </c>
      <c r="O24" s="28">
        <v>1</v>
      </c>
      <c r="P24" s="33">
        <f t="shared" ref="P24:Q27" si="11">SUM(J24,L24,N24)</f>
        <v>4</v>
      </c>
      <c r="Q24" s="33">
        <f t="shared" si="11"/>
        <v>3</v>
      </c>
      <c r="R24" s="28">
        <v>0</v>
      </c>
      <c r="S24" s="28">
        <v>5</v>
      </c>
      <c r="T24" s="28">
        <v>3</v>
      </c>
      <c r="U24" s="28"/>
      <c r="V24" s="28">
        <v>3</v>
      </c>
      <c r="W24" s="28"/>
      <c r="X24" s="33">
        <f t="shared" ref="X24:Y27" si="12">SUM(R24,T24,V24)</f>
        <v>6</v>
      </c>
      <c r="Y24" s="33">
        <f t="shared" si="12"/>
        <v>5</v>
      </c>
      <c r="Z24" s="28">
        <v>1</v>
      </c>
      <c r="AA24" s="28"/>
      <c r="AB24" s="28">
        <v>1</v>
      </c>
      <c r="AC24" s="28"/>
      <c r="AD24" s="28">
        <v>1</v>
      </c>
      <c r="AE24" s="28"/>
      <c r="AF24" s="33">
        <f t="shared" ref="AF24:AG27" si="13">SUM(Z24,AB24,AD24)</f>
        <v>3</v>
      </c>
      <c r="AG24" s="33">
        <f t="shared" si="13"/>
        <v>0</v>
      </c>
      <c r="AH24" s="28">
        <v>2</v>
      </c>
      <c r="AI24" s="28"/>
      <c r="AJ24" s="28">
        <v>2</v>
      </c>
      <c r="AK24" s="28"/>
      <c r="AL24" s="28">
        <v>0</v>
      </c>
      <c r="AM24" s="28"/>
      <c r="AN24" s="33">
        <f t="shared" ref="AN24:AO27" si="14">SUM(AH24,AJ24,AL24)</f>
        <v>4</v>
      </c>
      <c r="AO24" s="33">
        <f t="shared" si="14"/>
        <v>0</v>
      </c>
      <c r="AP24" s="45">
        <v>1</v>
      </c>
      <c r="AQ24" s="45"/>
      <c r="AR24" s="45">
        <v>1</v>
      </c>
      <c r="AS24" s="45"/>
      <c r="AT24" s="45">
        <v>1</v>
      </c>
      <c r="AU24" s="45"/>
      <c r="AV24" s="34">
        <f t="shared" ref="AV24:AW27" si="15">SUM(P24,X24,AF24,AN24)</f>
        <v>17</v>
      </c>
      <c r="AW24" s="34">
        <f t="shared" si="15"/>
        <v>8</v>
      </c>
      <c r="AX24" s="22">
        <f t="shared" si="9"/>
        <v>0.75</v>
      </c>
      <c r="AY24" s="22">
        <f t="shared" si="5"/>
        <v>0.8</v>
      </c>
      <c r="AZ24" s="22">
        <f t="shared" si="6"/>
        <v>0.61538461538461542</v>
      </c>
      <c r="BA24" s="22">
        <f t="shared" si="7"/>
        <v>0.47058823529411764</v>
      </c>
      <c r="BB24" s="85">
        <f t="shared" si="8"/>
        <v>0.47058823529411764</v>
      </c>
      <c r="BC24" s="109" t="s">
        <v>132</v>
      </c>
      <c r="BD24" s="480"/>
    </row>
    <row r="25" spans="1:56" ht="99" x14ac:dyDescent="0.2">
      <c r="A25" s="478"/>
      <c r="B25" s="482"/>
      <c r="C25" s="65" t="s">
        <v>28</v>
      </c>
      <c r="D25" s="60">
        <v>0.3</v>
      </c>
      <c r="E25" s="61" t="s">
        <v>42</v>
      </c>
      <c r="F25" s="13" t="s">
        <v>126</v>
      </c>
      <c r="G25" s="14" t="s">
        <v>127</v>
      </c>
      <c r="H25" s="66">
        <v>1</v>
      </c>
      <c r="I25" s="66">
        <v>1</v>
      </c>
      <c r="J25" s="28">
        <v>93</v>
      </c>
      <c r="K25" s="28">
        <v>93</v>
      </c>
      <c r="L25" s="28">
        <v>20</v>
      </c>
      <c r="M25" s="28">
        <v>20</v>
      </c>
      <c r="N25" s="28">
        <v>300</v>
      </c>
      <c r="O25" s="28">
        <v>300</v>
      </c>
      <c r="P25" s="33">
        <f t="shared" si="11"/>
        <v>413</v>
      </c>
      <c r="Q25" s="33">
        <f t="shared" si="11"/>
        <v>413</v>
      </c>
      <c r="R25" s="28">
        <v>50</v>
      </c>
      <c r="S25" s="28">
        <v>50</v>
      </c>
      <c r="T25" s="28"/>
      <c r="U25" s="28"/>
      <c r="V25" s="28"/>
      <c r="W25" s="28"/>
      <c r="X25" s="33">
        <f t="shared" si="12"/>
        <v>50</v>
      </c>
      <c r="Y25" s="33">
        <f t="shared" si="12"/>
        <v>50</v>
      </c>
      <c r="Z25" s="28"/>
      <c r="AA25" s="28"/>
      <c r="AB25" s="28"/>
      <c r="AC25" s="28"/>
      <c r="AD25" s="28"/>
      <c r="AE25" s="28"/>
      <c r="AF25" s="33">
        <f t="shared" si="13"/>
        <v>0</v>
      </c>
      <c r="AG25" s="33">
        <f t="shared" si="13"/>
        <v>0</v>
      </c>
      <c r="AH25" s="28"/>
      <c r="AI25" s="28"/>
      <c r="AJ25" s="28"/>
      <c r="AK25" s="28"/>
      <c r="AL25" s="28"/>
      <c r="AM25" s="28"/>
      <c r="AN25" s="33">
        <f t="shared" si="14"/>
        <v>0</v>
      </c>
      <c r="AO25" s="33">
        <f t="shared" si="14"/>
        <v>0</v>
      </c>
      <c r="AP25" s="45">
        <v>100</v>
      </c>
      <c r="AQ25" s="45"/>
      <c r="AR25" s="45">
        <v>100</v>
      </c>
      <c r="AS25" s="45"/>
      <c r="AT25" s="45">
        <v>100</v>
      </c>
      <c r="AU25" s="45"/>
      <c r="AV25" s="34">
        <f t="shared" si="15"/>
        <v>463</v>
      </c>
      <c r="AW25" s="34">
        <f t="shared" si="15"/>
        <v>463</v>
      </c>
      <c r="AX25" s="22">
        <f t="shared" si="9"/>
        <v>1</v>
      </c>
      <c r="AY25" s="22">
        <f t="shared" si="5"/>
        <v>1</v>
      </c>
      <c r="AZ25" s="22">
        <f t="shared" si="6"/>
        <v>1</v>
      </c>
      <c r="BA25" s="22">
        <f t="shared" si="7"/>
        <v>1</v>
      </c>
      <c r="BB25" s="22">
        <f t="shared" si="8"/>
        <v>1</v>
      </c>
      <c r="BC25" s="109" t="s">
        <v>133</v>
      </c>
      <c r="BD25" s="481"/>
    </row>
    <row r="26" spans="1:56" ht="99" customHeight="1" x14ac:dyDescent="0.2">
      <c r="A26" s="128" t="s">
        <v>50</v>
      </c>
      <c r="B26" s="129" t="s">
        <v>76</v>
      </c>
      <c r="C26" s="129" t="s">
        <v>77</v>
      </c>
      <c r="D26" s="130">
        <v>1</v>
      </c>
      <c r="E26" s="131" t="s">
        <v>106</v>
      </c>
      <c r="F26" s="132" t="s">
        <v>73</v>
      </c>
      <c r="G26" s="133" t="s">
        <v>74</v>
      </c>
      <c r="H26" s="134">
        <v>0</v>
      </c>
      <c r="I26" s="134">
        <v>0</v>
      </c>
      <c r="J26" s="69">
        <v>0</v>
      </c>
      <c r="K26" s="69">
        <v>0</v>
      </c>
      <c r="L26" s="69">
        <v>0</v>
      </c>
      <c r="M26" s="69">
        <v>0</v>
      </c>
      <c r="N26" s="69">
        <v>0</v>
      </c>
      <c r="O26" s="69">
        <v>0</v>
      </c>
      <c r="P26" s="33">
        <f t="shared" si="11"/>
        <v>0</v>
      </c>
      <c r="Q26" s="33">
        <f t="shared" si="11"/>
        <v>0</v>
      </c>
      <c r="R26" s="20">
        <v>0</v>
      </c>
      <c r="S26" s="20">
        <v>0</v>
      </c>
      <c r="T26" s="27">
        <v>6.3E-2</v>
      </c>
      <c r="U26" s="20"/>
      <c r="V26" s="27">
        <v>6.3E-2</v>
      </c>
      <c r="W26" s="20"/>
      <c r="X26" s="33">
        <f t="shared" si="12"/>
        <v>0.126</v>
      </c>
      <c r="Y26" s="33">
        <f t="shared" si="12"/>
        <v>0</v>
      </c>
      <c r="Z26" s="27">
        <v>6.3E-2</v>
      </c>
      <c r="AA26" s="20"/>
      <c r="AB26" s="27">
        <v>6.3E-2</v>
      </c>
      <c r="AC26" s="20"/>
      <c r="AD26" s="27">
        <v>6.3E-2</v>
      </c>
      <c r="AE26" s="20"/>
      <c r="AF26" s="33">
        <f t="shared" si="13"/>
        <v>0.189</v>
      </c>
      <c r="AG26" s="33">
        <f t="shared" si="13"/>
        <v>0</v>
      </c>
      <c r="AH26" s="27">
        <v>6.3E-2</v>
      </c>
      <c r="AI26" s="20"/>
      <c r="AJ26" s="27">
        <v>6.3E-2</v>
      </c>
      <c r="AK26" s="20"/>
      <c r="AL26" s="27">
        <v>6.3E-2</v>
      </c>
      <c r="AM26" s="35"/>
      <c r="AN26" s="33">
        <f t="shared" si="14"/>
        <v>0.189</v>
      </c>
      <c r="AO26" s="33">
        <f t="shared" si="14"/>
        <v>0</v>
      </c>
      <c r="AP26" s="45" t="s">
        <v>128</v>
      </c>
      <c r="AQ26" s="45"/>
      <c r="AR26" s="45">
        <v>1</v>
      </c>
      <c r="AS26" s="45"/>
      <c r="AT26" s="45">
        <v>1</v>
      </c>
      <c r="AU26" s="45"/>
      <c r="AV26" s="21">
        <f t="shared" si="15"/>
        <v>0.504</v>
      </c>
      <c r="AW26" s="21">
        <f t="shared" si="15"/>
        <v>0</v>
      </c>
      <c r="AX26" s="22" t="str">
        <f t="shared" si="9"/>
        <v/>
      </c>
      <c r="AY26" s="22">
        <f t="shared" si="5"/>
        <v>0</v>
      </c>
      <c r="AZ26" s="22">
        <f t="shared" si="6"/>
        <v>0</v>
      </c>
      <c r="BA26" s="22">
        <f t="shared" si="7"/>
        <v>0</v>
      </c>
      <c r="BB26" s="84">
        <f t="shared" si="8"/>
        <v>0</v>
      </c>
      <c r="BC26" s="109" t="s">
        <v>105</v>
      </c>
      <c r="BD26" s="135">
        <v>0</v>
      </c>
    </row>
    <row r="27" spans="1:56" ht="88.5" customHeight="1" thickBot="1" x14ac:dyDescent="0.25">
      <c r="A27" s="121" t="s">
        <v>45</v>
      </c>
      <c r="B27" s="122" t="s">
        <v>1</v>
      </c>
      <c r="C27" s="122" t="s">
        <v>30</v>
      </c>
      <c r="D27" s="123">
        <v>1</v>
      </c>
      <c r="E27" s="124" t="s">
        <v>43</v>
      </c>
      <c r="F27" s="125" t="s">
        <v>71</v>
      </c>
      <c r="G27" s="126" t="s">
        <v>72</v>
      </c>
      <c r="H27" s="123">
        <v>1</v>
      </c>
      <c r="I27" s="123">
        <v>1</v>
      </c>
      <c r="J27" s="74">
        <v>8.3299999999999999E-2</v>
      </c>
      <c r="K27" s="74">
        <v>8.3299999999999999E-2</v>
      </c>
      <c r="L27" s="74">
        <v>8.3299999999999999E-2</v>
      </c>
      <c r="M27" s="74">
        <v>8.3299999999999999E-2</v>
      </c>
      <c r="N27" s="74">
        <v>8.3299999999999999E-2</v>
      </c>
      <c r="O27" s="74">
        <v>8.3299999999999999E-2</v>
      </c>
      <c r="P27" s="75">
        <f t="shared" si="11"/>
        <v>0.24990000000000001</v>
      </c>
      <c r="Q27" s="75">
        <f t="shared" si="11"/>
        <v>0.24990000000000001</v>
      </c>
      <c r="R27" s="74">
        <v>8.3299999999999999E-2</v>
      </c>
      <c r="S27" s="74">
        <v>8.3299999999999999E-2</v>
      </c>
      <c r="T27" s="74"/>
      <c r="U27" s="74">
        <v>8.3299999999999999E-2</v>
      </c>
      <c r="V27" s="74">
        <v>8.3299999999999999E-2</v>
      </c>
      <c r="W27" s="76"/>
      <c r="X27" s="75">
        <f t="shared" si="12"/>
        <v>0.1666</v>
      </c>
      <c r="Y27" s="75">
        <f t="shared" si="12"/>
        <v>0.1666</v>
      </c>
      <c r="Z27" s="74">
        <v>8.3299999999999999E-2</v>
      </c>
      <c r="AA27" s="77"/>
      <c r="AB27" s="74">
        <v>8.3299999999999999E-2</v>
      </c>
      <c r="AC27" s="77"/>
      <c r="AD27" s="74">
        <v>8.3299999999999999E-2</v>
      </c>
      <c r="AE27" s="77"/>
      <c r="AF27" s="75">
        <f t="shared" si="13"/>
        <v>0.24990000000000001</v>
      </c>
      <c r="AG27" s="75">
        <f t="shared" si="13"/>
        <v>0</v>
      </c>
      <c r="AH27" s="74">
        <v>8.3299999999999999E-2</v>
      </c>
      <c r="AI27" s="76"/>
      <c r="AJ27" s="74">
        <v>8.3299999999999999E-2</v>
      </c>
      <c r="AK27" s="76"/>
      <c r="AL27" s="74">
        <v>8.3299999999999999E-2</v>
      </c>
      <c r="AM27" s="78"/>
      <c r="AN27" s="75">
        <f t="shared" si="14"/>
        <v>0.24990000000000001</v>
      </c>
      <c r="AO27" s="75">
        <f t="shared" si="14"/>
        <v>0</v>
      </c>
      <c r="AP27" s="79">
        <v>100</v>
      </c>
      <c r="AQ27" s="79"/>
      <c r="AR27" s="79">
        <v>100</v>
      </c>
      <c r="AS27" s="79"/>
      <c r="AT27" s="79">
        <v>100</v>
      </c>
      <c r="AU27" s="79"/>
      <c r="AV27" s="80">
        <f t="shared" si="15"/>
        <v>0.9163</v>
      </c>
      <c r="AW27" s="80">
        <f t="shared" si="15"/>
        <v>0.41649999999999998</v>
      </c>
      <c r="AX27" s="81">
        <f t="shared" si="9"/>
        <v>1</v>
      </c>
      <c r="AY27" s="81">
        <f t="shared" si="5"/>
        <v>1</v>
      </c>
      <c r="AZ27" s="81">
        <f t="shared" si="6"/>
        <v>0.625</v>
      </c>
      <c r="BA27" s="81">
        <f t="shared" si="7"/>
        <v>0.45454545454545453</v>
      </c>
      <c r="BB27" s="86">
        <f t="shared" si="8"/>
        <v>0.45454545454545453</v>
      </c>
      <c r="BC27" s="120" t="s">
        <v>150</v>
      </c>
      <c r="BD27" s="127">
        <v>0.33</v>
      </c>
    </row>
  </sheetData>
  <mergeCells count="56">
    <mergeCell ref="A23:A25"/>
    <mergeCell ref="BD23:BD25"/>
    <mergeCell ref="B10:B15"/>
    <mergeCell ref="B16:B17"/>
    <mergeCell ref="B18:B19"/>
    <mergeCell ref="B23:B25"/>
    <mergeCell ref="A16:A17"/>
    <mergeCell ref="BD16:BD17"/>
    <mergeCell ref="A18:A19"/>
    <mergeCell ref="BD18:BD19"/>
    <mergeCell ref="A20:A22"/>
    <mergeCell ref="B20:B22"/>
    <mergeCell ref="BD20:BD22"/>
    <mergeCell ref="A8:A9"/>
    <mergeCell ref="B8:B9"/>
    <mergeCell ref="BD8:BD9"/>
    <mergeCell ref="A10:A15"/>
    <mergeCell ref="C10:C11"/>
    <mergeCell ref="BD10:BD15"/>
    <mergeCell ref="C13:C15"/>
    <mergeCell ref="BD5:BD7"/>
    <mergeCell ref="J6:K6"/>
    <mergeCell ref="L6:M6"/>
    <mergeCell ref="N6:O6"/>
    <mergeCell ref="P6:Q6"/>
    <mergeCell ref="R6:S6"/>
    <mergeCell ref="T6:U6"/>
    <mergeCell ref="V6:W6"/>
    <mergeCell ref="X6:Y6"/>
    <mergeCell ref="Z6:AA6"/>
    <mergeCell ref="J5:S5"/>
    <mergeCell ref="AP5:AU5"/>
    <mergeCell ref="AV5:AW6"/>
    <mergeCell ref="AX5:BA6"/>
    <mergeCell ref="BB5:BB7"/>
    <mergeCell ref="AJ6:AK6"/>
    <mergeCell ref="BC5:BC7"/>
    <mergeCell ref="AB6:AC6"/>
    <mergeCell ref="AD6:AE6"/>
    <mergeCell ref="AF6:AG6"/>
    <mergeCell ref="AH6:AI6"/>
    <mergeCell ref="AT6:AU6"/>
    <mergeCell ref="AL6:AM6"/>
    <mergeCell ref="AN6:AO6"/>
    <mergeCell ref="AP6:AQ6"/>
    <mergeCell ref="AR6:AS6"/>
    <mergeCell ref="A1:B3"/>
    <mergeCell ref="C1:AW3"/>
    <mergeCell ref="A5:A7"/>
    <mergeCell ref="B5:B7"/>
    <mergeCell ref="C5:C7"/>
    <mergeCell ref="D5:D7"/>
    <mergeCell ref="E5:E7"/>
    <mergeCell ref="F5:F7"/>
    <mergeCell ref="G5:G7"/>
    <mergeCell ref="H5:I6"/>
  </mergeCells>
  <dataValidations count="5">
    <dataValidation allowBlank="1" showInputMessage="1" showErrorMessage="1" promptTitle="Actividades" prompt="Registre las actividades macro que se requieren realizar para lograr la meta" sqref="F27:I27 F25 F8:I9 F18 AP8:AU9 AP27:AU27" xr:uid="{00000000-0002-0000-0500-000000000000}"/>
    <dataValidation allowBlank="1" showInputMessage="1" showErrorMessage="1" prompt="Registre las actividades macro que se requieren para cumplir las metas" sqref="F26:I26 F19 F10:I15 AP10:AU15 AP26:AU26" xr:uid="{00000000-0002-0000-0500-000001000000}"/>
    <dataValidation allowBlank="1" showInputMessage="1" showErrorMessage="1" prompt="Registre el o los productos o entregables que servirán de evidencia  " sqref="G11:G15 G19" xr:uid="{00000000-0002-0000-0500-000002000000}"/>
    <dataValidation allowBlank="1" showInputMessage="1" showErrorMessage="1" promptTitle="Producto" prompt="Describa el resultado de lo que se espera alcanzar cuando se cumpla la meta" sqref="G8:G9 G27 G18 G25" xr:uid="{00000000-0002-0000-0500-000003000000}"/>
    <dataValidation allowBlank="1" showInputMessage="1" showErrorMessage="1" prompt="Registre la meta o las metas que se desarrollarán para el cumplimiento del Objetivo en 2021." sqref="D24:E25" xr:uid="{00000000-0002-0000-0500-000004000000}"/>
  </dataValidations>
  <pageMargins left="0.70866141732283472" right="0.7086614173228347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Plan Estratégico Institucio (2)</vt:lpstr>
      <vt:lpstr>Plan Estratégico Institucio (3)</vt:lpstr>
      <vt:lpstr>Plan Estratégico Institucional</vt:lpstr>
      <vt:lpstr>Hoja2</vt:lpstr>
      <vt:lpstr>Hoja1</vt:lpstr>
      <vt:lpstr>OBJ ESTR</vt:lpstr>
      <vt:lpstr>Resumen PEI</vt:lpstr>
      <vt:lpstr>'Resumen PEI'!Títulos_a_imprimir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DellVostro</cp:lastModifiedBy>
  <cp:lastPrinted>2021-05-18T13:36:27Z</cp:lastPrinted>
  <dcterms:created xsi:type="dcterms:W3CDTF">2021-05-03T00:16:26Z</dcterms:created>
  <dcterms:modified xsi:type="dcterms:W3CDTF">2021-07-29T21:14:14Z</dcterms:modified>
</cp:coreProperties>
</file>